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5970" windowHeight="6585" tabRatio="622" activeTab="0"/>
  </bookViews>
  <sheets>
    <sheet name="2005-2006" sheetId="1" r:id="rId1"/>
    <sheet name="Sheet2" sheetId="2" r:id="rId2"/>
    <sheet name="Sheet3" sheetId="3" r:id="rId3"/>
  </sheets>
  <definedNames>
    <definedName name="_xlnm.Print_Area" localSheetId="0">'2005-2006'!$A$1:$V$63</definedName>
    <definedName name="_xlnm.Print_Titles" localSheetId="0">'2005-2006'!$1:$2</definedName>
  </definedNames>
  <calcPr fullCalcOnLoad="1"/>
</workbook>
</file>

<file path=xl/sharedStrings.xml><?xml version="1.0" encoding="utf-8"?>
<sst xmlns="http://schemas.openxmlformats.org/spreadsheetml/2006/main" count="260" uniqueCount="207">
  <si>
    <t>Agency</t>
  </si>
  <si>
    <t>Project Description</t>
  </si>
  <si>
    <t># of Current 
Licensed Spaces</t>
  </si>
  <si>
    <t>Near School 
Location</t>
  </si>
  <si>
    <t># of New Licensed Spaces</t>
  </si>
  <si>
    <t>Renovation Capital Required</t>
  </si>
  <si>
    <t>Start Up Capital Required</t>
  </si>
  <si>
    <t>0-4</t>
  </si>
  <si>
    <t xml:space="preserve"> </t>
  </si>
  <si>
    <t>4-5</t>
  </si>
  <si>
    <t>6-12</t>
  </si>
  <si>
    <t>H</t>
  </si>
  <si>
    <t>Phone 
No.</t>
  </si>
  <si>
    <t>Ready Date</t>
  </si>
  <si>
    <t>Children's Village of Ottawa-Carleton</t>
  </si>
  <si>
    <t>Children's Place</t>
  </si>
  <si>
    <t>592-5002</t>
  </si>
  <si>
    <t>Nanny Goat Hill Nursery School</t>
  </si>
  <si>
    <t>235-7561</t>
  </si>
  <si>
    <t>Expand to 17 Pre / Kgt Headstart spaces for an afternoon program, inc transportation</t>
  </si>
  <si>
    <t>Children On the Hill</t>
  </si>
  <si>
    <t>992-2879</t>
  </si>
  <si>
    <t>expand program by five toddlers</t>
  </si>
  <si>
    <t>736-5355</t>
  </si>
  <si>
    <t>New Centre</t>
  </si>
  <si>
    <t>April 2005 - March 2006 TOTALS</t>
  </si>
  <si>
    <t xml:space="preserve">Community Child Care of Ottawa </t>
  </si>
  <si>
    <t>592-4636</t>
  </si>
  <si>
    <t>increase Kgt homes 10-20 -expand 50-100 children</t>
  </si>
  <si>
    <t>Kanata, West Carleton, Goulbourn</t>
  </si>
  <si>
    <t>Annavale Headstart Nursery School</t>
  </si>
  <si>
    <t>Opening October 31 with 16 spaces &amp; expansion to 24 am/pm nursery</t>
  </si>
  <si>
    <t>Viewmount area</t>
  </si>
  <si>
    <t>REKSAP</t>
  </si>
  <si>
    <t>First Ave. Kgt &amp; AF4</t>
  </si>
  <si>
    <t>236-4502</t>
  </si>
  <si>
    <t xml:space="preserve">OCSDB - First Ave </t>
  </si>
  <si>
    <t>Algonquin College Early Learning Centre</t>
  </si>
  <si>
    <t>727-4723, ext. 5542</t>
  </si>
  <si>
    <t>Alta Vista Co-op Nursery School</t>
  </si>
  <si>
    <t>733-9746</t>
  </si>
  <si>
    <t>expansion of Kgt program and preschool</t>
  </si>
  <si>
    <t>The Little School</t>
  </si>
  <si>
    <t>837-9138</t>
  </si>
  <si>
    <t>Expansion underway</t>
  </si>
  <si>
    <t>Non-traditional care-Carling Ave.</t>
  </si>
  <si>
    <t>Overbrook DayCare, KGT, AF4</t>
  </si>
  <si>
    <t>746-7762</t>
  </si>
  <si>
    <t>Cornerstone</t>
  </si>
  <si>
    <t>731-2440</t>
  </si>
  <si>
    <t>Expanded Toddler program</t>
  </si>
  <si>
    <t>MFRC Kinder Klub / KSAP programs</t>
  </si>
  <si>
    <t>998-4833</t>
  </si>
  <si>
    <t>Additional Subsidies Kgt program</t>
  </si>
  <si>
    <t>St Mary's Daycare</t>
  </si>
  <si>
    <t>995-2575</t>
  </si>
  <si>
    <t>newly Constructed-opened Oct 17/05</t>
  </si>
  <si>
    <t>Queensway Preschool</t>
  </si>
  <si>
    <t>728-8055</t>
  </si>
  <si>
    <t>expand to afternoon program</t>
  </si>
  <si>
    <t xml:space="preserve">OCDSB - Connaught </t>
  </si>
  <si>
    <t>Municipal Home Child Care</t>
  </si>
  <si>
    <t>580-2424 ext 24357</t>
  </si>
  <si>
    <t>Expand Flex Care</t>
  </si>
  <si>
    <t>Aladin Childcare Services</t>
  </si>
  <si>
    <t>733-0553</t>
  </si>
  <si>
    <t>Open two Kgt/AF4 programs in school</t>
  </si>
  <si>
    <t>OCDSB - Hawthorne</t>
  </si>
  <si>
    <t>Pinecrest Queensway Nursery School</t>
  </si>
  <si>
    <t>820-4922</t>
  </si>
  <si>
    <t xml:space="preserve">4&amp;5 yr program at Dr. F.J.MacDonald </t>
  </si>
  <si>
    <t>OCCSB - Dr F.J.MacDonald</t>
  </si>
  <si>
    <t>Wellington Child Care</t>
  </si>
  <si>
    <t>236-0921</t>
  </si>
  <si>
    <t>744-1429</t>
  </si>
  <si>
    <t xml:space="preserve">OCDSB - Elizabeth Wyn Wood Secondary Alternate </t>
  </si>
  <si>
    <t>Pinocchio Day Care Centre</t>
  </si>
  <si>
    <t>789-1027</t>
  </si>
  <si>
    <t xml:space="preserve">CECLFCE - St. Anne, Manor Park </t>
  </si>
  <si>
    <t>Thursday's Child Nursery School</t>
  </si>
  <si>
    <t>to pay for renovations that were done to the program to accommodate their needs</t>
  </si>
  <si>
    <t>Youville Centre</t>
  </si>
  <si>
    <t>231-5150</t>
  </si>
  <si>
    <t>convert toddler spaces to infant</t>
  </si>
  <si>
    <t>Viscount Alexander</t>
  </si>
  <si>
    <t>Carleton Heights Child Care Centre Inc.</t>
  </si>
  <si>
    <t>224-8391</t>
  </si>
  <si>
    <t>728-1839 x239</t>
  </si>
  <si>
    <t>C.M.-Elmdale School Age Program</t>
  </si>
  <si>
    <t>expanded in 2005</t>
  </si>
  <si>
    <t>Global Child Care Services</t>
  </si>
  <si>
    <t>742-5500 ext 238</t>
  </si>
  <si>
    <t>Expansion of space at Rideau Valley Child Care Centre; includes site expansion to both Infant and Toddler program</t>
  </si>
  <si>
    <t>OCDSB - Kars
OCDSB - Manotick
OCCSB -St. Leonard's</t>
  </si>
  <si>
    <t>OCDSB - York Street</t>
  </si>
  <si>
    <t>Bettye Hyde Co-op Nursery School</t>
  </si>
  <si>
    <t>236-3108</t>
  </si>
  <si>
    <t>Expansion of rental space within church and increased staffing requirments; agency has included operating costs in projected budget (rent and staff costs)</t>
  </si>
  <si>
    <t>OCDSB - Rockcliffe
OCDSB - Viscount Alexander
OCDSB - Lady Evelyn
OCCSB - St. Brigid's</t>
  </si>
  <si>
    <t>YM-YWCA</t>
  </si>
  <si>
    <t>237-1320 ext. 5112</t>
  </si>
  <si>
    <t>Expansion of program at 180 Argyle</t>
  </si>
  <si>
    <t>OCDSB - Mutchmor
OCDSB - Elgin Street
OCDSB - First Ave.
OCDSB - Lady Evelyn
OCCSB - Corpus Christi</t>
  </si>
  <si>
    <t>Expansion of program at Orleans YMCA</t>
  </si>
  <si>
    <t>OCDSB - Orleans Woods
OCDSB - Forest Valley
OCDSB - Maple Ridge
OCCSB - St. Francis
OCCSB - Blessed Kateri-Tekakwitea</t>
  </si>
  <si>
    <t xml:space="preserve">OCDSB - Churchill </t>
  </si>
  <si>
    <t>725-2040 ext. 120 / 190</t>
  </si>
  <si>
    <t>OCDSB - Queen Mary</t>
  </si>
  <si>
    <t>OCDSB - Elgin</t>
  </si>
  <si>
    <t>OCDSB - Carleton Heights</t>
  </si>
  <si>
    <t>OCDSB- Elmdale</t>
  </si>
  <si>
    <r>
      <t>Option # 1</t>
    </r>
    <r>
      <rPr>
        <sz val="8"/>
        <rFont val="Arial"/>
        <family val="2"/>
      </rPr>
      <t xml:space="preserve">- create a new Kgt program at current site or in nearby church, relocation of playgroup (Total $55,000 = 16 new spaces)
</t>
    </r>
    <r>
      <rPr>
        <b/>
        <sz val="8"/>
        <rFont val="Arial"/>
        <family val="2"/>
      </rPr>
      <t>OR</t>
    </r>
    <r>
      <rPr>
        <sz val="8"/>
        <rFont val="Arial"/>
        <family val="2"/>
      </rPr>
      <t xml:space="preserve"> </t>
    </r>
    <r>
      <rPr>
        <u val="single"/>
        <sz val="8"/>
        <rFont val="Arial"/>
        <family val="2"/>
      </rPr>
      <t>Option # 2</t>
    </r>
    <r>
      <rPr>
        <sz val="8"/>
        <rFont val="Arial"/>
        <family val="2"/>
      </rPr>
      <t xml:space="preserve"> - relocating HCC  &amp; admin component - new Kgt at current site  (Total 90,000 = 24 spaces)</t>
    </r>
  </si>
  <si>
    <t>OCDSB - Heritage</t>
  </si>
  <si>
    <t>OCDSB - Roch Carrier</t>
  </si>
  <si>
    <t>OCDSB - Riverview Alternative
OCDSB - Pleasant Park
OCDSB - Alta Vista
OCDSB - Vincent Massey
OCDSB - McMaster</t>
  </si>
  <si>
    <t>722-4000
ext 266</t>
  </si>
  <si>
    <t>CEPEO - Alpha 3-12</t>
  </si>
  <si>
    <t>824-8160</t>
  </si>
  <si>
    <t>Creation of Toddler program</t>
  </si>
  <si>
    <t>733-6872</t>
  </si>
  <si>
    <t>824-4544</t>
  </si>
  <si>
    <t>CECLFCE - Le Manège</t>
  </si>
  <si>
    <t>823-5476</t>
  </si>
  <si>
    <t>New construction</t>
  </si>
  <si>
    <t>CECLFCE - Clémentine: Orléans</t>
  </si>
  <si>
    <t>Subsidized spaces required</t>
  </si>
  <si>
    <t>CECLFCE - Le Carrefour: Arch</t>
  </si>
  <si>
    <t>798-0575</t>
  </si>
  <si>
    <t>New KGT program (44) + new preschool spaces (8)</t>
  </si>
  <si>
    <t>CECLFCE - Arc-en ciel</t>
  </si>
  <si>
    <t>CECLFCE - Sainte Marie Blackburn Hamlet</t>
  </si>
  <si>
    <t>CECLFCE - Des Pionniers</t>
  </si>
  <si>
    <t>Creation of preschool program</t>
  </si>
  <si>
    <t>Grandir Ensemble</t>
  </si>
  <si>
    <t>789-3020</t>
  </si>
  <si>
    <t>City Wide</t>
  </si>
  <si>
    <t>Centre communautaire de Vanier</t>
  </si>
  <si>
    <t>744-2892</t>
  </si>
  <si>
    <t>New child care centre</t>
  </si>
  <si>
    <t>yes</t>
  </si>
  <si>
    <t>Oasis child care centre</t>
  </si>
  <si>
    <t>737-7600 3354</t>
  </si>
  <si>
    <t>New Infant program</t>
  </si>
  <si>
    <t>CEPEO - Jeanne Sauvé</t>
  </si>
  <si>
    <t>150 new licensed spaces; Possibility of in school services</t>
  </si>
  <si>
    <t>CEPEO - Coccinelle - Le Prélude</t>
  </si>
  <si>
    <t>New toddler/preschool program</t>
  </si>
  <si>
    <t>add one infant (renovations/equipment)</t>
  </si>
  <si>
    <t xml:space="preserve">expand Kgt spaces - confirmed no $ needed </t>
  </si>
  <si>
    <t>expansion of preschool spaces - addition of child's toliet &amp; cot cupboard</t>
  </si>
  <si>
    <t>CECLFCE - Arc-en-ciel</t>
  </si>
  <si>
    <t>CECLFCE - La Source</t>
  </si>
  <si>
    <t>CECLFCE - Ste. Geneviève</t>
  </si>
  <si>
    <t>CECLFCE - Stittsville</t>
  </si>
  <si>
    <t>CECLFCE - Sainte Marie</t>
  </si>
  <si>
    <t>CEPEO - Le Prélude</t>
  </si>
  <si>
    <t>would be interested in creating a new program in this space. (Eleanor Heap)  Dick Wells is aware of the request</t>
  </si>
  <si>
    <t>creating a new program, Dick Wells is aware of the request</t>
  </si>
  <si>
    <t>OCCSB - St. Gregory's OCDSB Parkwood Hills
OCCSB - Frank Ryan
OCDSB - Manordale
OCDSB - Meadowlands</t>
  </si>
  <si>
    <t>within existing space, increase capasity of 6 preschoolers and 2 kinders</t>
  </si>
  <si>
    <t>expand Kgt program in existing space</t>
  </si>
  <si>
    <t>Expand to a specific 4 &amp; 5 yr program; able to tap into busing</t>
  </si>
  <si>
    <t>OCDSB - Greenbank-Knoxdale
OCCSB - Laurier-Carrière, St John</t>
  </si>
  <si>
    <t>Proposed vs. Suggest Setup Rate</t>
  </si>
  <si>
    <t>Total Funding Approved</t>
  </si>
  <si>
    <r>
      <t>Suggested Capital</t>
    </r>
    <r>
      <rPr>
        <sz val="7"/>
        <rFont val="Arial"/>
        <family val="2"/>
      </rPr>
      <t xml:space="preserve">
Inf/Tod/Prs = $2000
KGT = $1500; 
SA, HCC =  $1000</t>
    </r>
  </si>
  <si>
    <t>OCCSB - Brother Andre</t>
  </si>
  <si>
    <t>New program in high risk area</t>
  </si>
  <si>
    <t>OCCSB -Our Lady of Peace</t>
  </si>
  <si>
    <t>OCCSB - Prince of Peace</t>
  </si>
  <si>
    <t>OCCSB - Thomas D'Arcy McGee</t>
  </si>
  <si>
    <t>Construction of preschool program; plus, 10 new kgt spaces</t>
  </si>
  <si>
    <t>OCDSB - Heritage School</t>
  </si>
  <si>
    <t>Cumberland - design and site prep</t>
  </si>
  <si>
    <t>Bridlewood - design and site prep</t>
  </si>
  <si>
    <t>SUB-TOTALS</t>
  </si>
  <si>
    <t>150 new licensed spaces; Possibility of in school services - Phase 2</t>
  </si>
  <si>
    <t>City wide</t>
  </si>
  <si>
    <t>Contingency Fund (10%)</t>
  </si>
  <si>
    <t>Expand 20 Kgts/15 AF4 in additioanl classroom space; plus additional 18 2.5-4 yrs in additional classroom space</t>
  </si>
  <si>
    <t>OCDSB - Regina</t>
  </si>
  <si>
    <t>2 classrooms &amp; office/staff room in additional classroom space; plus additional 18 2.5-4 yrs in additional classroom space</t>
  </si>
  <si>
    <t>OCDSB - Severn Ave</t>
  </si>
  <si>
    <t>Ottawa Carleton School Day Nursery</t>
  </si>
  <si>
    <t>Restablish Kindergarten program in space that meets licensing requirements</t>
  </si>
  <si>
    <t>OCDSB - Broadview</t>
  </si>
  <si>
    <t>OCDSB Cambridge OCCSB St Anthonys</t>
  </si>
  <si>
    <t>OCDSB Convent Glen  OCDSB Fallingbrook OCDSB Forest Valley          OCCSB Chapel Hill OCCSB Divine Infant</t>
  </si>
  <si>
    <t># of Subsidized Spaces Proposed</t>
  </si>
  <si>
    <t xml:space="preserve">Contingency Fund </t>
  </si>
  <si>
    <t>Additional 2005-2006 Proposals -List B</t>
  </si>
  <si>
    <t xml:space="preserve"> Priority Projects - List A</t>
  </si>
  <si>
    <t>Ward</t>
  </si>
  <si>
    <t>OCCSB - Our Lady of Peace</t>
  </si>
  <si>
    <t>Expansion at Rideau Valley Child Care Centre</t>
  </si>
  <si>
    <t>Downtown YMCA</t>
  </si>
  <si>
    <t>Orleans YMCA</t>
  </si>
  <si>
    <t>Expansion at current location</t>
  </si>
  <si>
    <t>Expansion at Carling Ave.</t>
  </si>
  <si>
    <t>OCDSB - W. E. Gowling</t>
  </si>
  <si>
    <t>Expansion in west Kanata</t>
  </si>
  <si>
    <t>4, 5, 6</t>
  </si>
  <si>
    <t>In or Near School 
Location</t>
  </si>
  <si>
    <t>CEPEO - Clémentine: Gabrielle-Roy</t>
  </si>
  <si>
    <t xml:space="preserve">New toddler program </t>
  </si>
  <si>
    <t>CEPEO - Gabrielle-Roy</t>
  </si>
  <si>
    <t>OCDSB - Viscount Alexander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</si>
</sst>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$&quot;#,##0"/>
    <numFmt numFmtId="174" formatCode="[$$-1009]#,##0"/>
  </numFmts>
  <fonts count="12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vertical="center" wrapText="1"/>
    </xf>
    <xf numFmtId="174" fontId="0" fillId="0" borderId="0" xfId="0" applyNumberFormat="1" applyAlignment="1">
      <alignment/>
    </xf>
    <xf numFmtId="0" fontId="3" fillId="0" borderId="0" xfId="0" applyFont="1" applyAlignment="1">
      <alignment/>
    </xf>
    <xf numFmtId="17" fontId="0" fillId="0" borderId="0" xfId="0" applyNumberFormat="1" applyAlignment="1">
      <alignment horizont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173" fontId="1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7" fontId="1" fillId="0" borderId="0" xfId="0" applyNumberFormat="1" applyFont="1" applyAlignment="1">
      <alignment horizontal="center" vertical="center" wrapText="1"/>
    </xf>
    <xf numFmtId="0" fontId="1" fillId="0" borderId="2" xfId="0" applyFont="1" applyFill="1" applyBorder="1" applyAlignment="1">
      <alignment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horizontal="left" wrapText="1"/>
    </xf>
    <xf numFmtId="173" fontId="1" fillId="0" borderId="2" xfId="0" applyNumberFormat="1" applyFont="1" applyFill="1" applyBorder="1" applyAlignment="1">
      <alignment vertical="center"/>
    </xf>
    <xf numFmtId="173" fontId="1" fillId="0" borderId="3" xfId="0" applyNumberFormat="1" applyFont="1" applyBorder="1" applyAlignment="1">
      <alignment vertical="center" wrapText="1"/>
    </xf>
    <xf numFmtId="0" fontId="0" fillId="0" borderId="4" xfId="0" applyBorder="1" applyAlignment="1">
      <alignment/>
    </xf>
    <xf numFmtId="173" fontId="1" fillId="0" borderId="2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17" fontId="1" fillId="0" borderId="3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7" xfId="0" applyFont="1" applyBorder="1" applyAlignment="1">
      <alignment horizontal="center" vertical="center"/>
    </xf>
    <xf numFmtId="17" fontId="3" fillId="2" borderId="3" xfId="0" applyNumberFormat="1" applyFont="1" applyFill="1" applyBorder="1" applyAlignment="1">
      <alignment horizontal="center" wrapText="1"/>
    </xf>
    <xf numFmtId="0" fontId="3" fillId="2" borderId="6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173" fontId="3" fillId="2" borderId="2" xfId="0" applyNumberFormat="1" applyFont="1" applyFill="1" applyBorder="1" applyAlignment="1">
      <alignment horizontal="center"/>
    </xf>
    <xf numFmtId="0" fontId="1" fillId="0" borderId="10" xfId="0" applyFont="1" applyBorder="1" applyAlignment="1">
      <alignment vertical="center" wrapText="1"/>
    </xf>
    <xf numFmtId="0" fontId="3" fillId="0" borderId="9" xfId="0" applyFont="1" applyFill="1" applyBorder="1" applyAlignment="1">
      <alignment/>
    </xf>
    <xf numFmtId="173" fontId="3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7" fontId="3" fillId="0" borderId="9" xfId="0" applyNumberFormat="1" applyFont="1" applyFill="1" applyBorder="1" applyAlignment="1">
      <alignment horizontal="center" wrapText="1"/>
    </xf>
    <xf numFmtId="0" fontId="3" fillId="0" borderId="9" xfId="0" applyFont="1" applyFill="1" applyBorder="1" applyAlignment="1">
      <alignment horizontal="center"/>
    </xf>
    <xf numFmtId="173" fontId="3" fillId="0" borderId="9" xfId="0" applyNumberFormat="1" applyFont="1" applyFill="1" applyBorder="1" applyAlignment="1">
      <alignment horizontal="center"/>
    </xf>
    <xf numFmtId="173" fontId="3" fillId="0" borderId="10" xfId="0" applyNumberFormat="1" applyFont="1" applyFill="1" applyBorder="1" applyAlignment="1">
      <alignment horizontal="center"/>
    </xf>
    <xf numFmtId="173" fontId="1" fillId="0" borderId="10" xfId="0" applyNumberFormat="1" applyFont="1" applyBorder="1" applyAlignment="1">
      <alignment horizontal="right" vertical="center"/>
    </xf>
    <xf numFmtId="173" fontId="3" fillId="2" borderId="10" xfId="0" applyNumberFormat="1" applyFont="1" applyFill="1" applyBorder="1" applyAlignment="1">
      <alignment horizontal="center"/>
    </xf>
    <xf numFmtId="174" fontId="0" fillId="0" borderId="4" xfId="0" applyNumberFormat="1" applyBorder="1" applyAlignment="1">
      <alignment/>
    </xf>
    <xf numFmtId="173" fontId="1" fillId="0" borderId="10" xfId="0" applyNumberFormat="1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textRotation="90" wrapText="1"/>
    </xf>
    <xf numFmtId="0" fontId="5" fillId="0" borderId="5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174" fontId="0" fillId="0" borderId="12" xfId="0" applyNumberFormat="1" applyFill="1" applyBorder="1" applyAlignment="1">
      <alignment wrapText="1"/>
    </xf>
    <xf numFmtId="174" fontId="0" fillId="0" borderId="13" xfId="0" applyNumberFormat="1" applyFill="1" applyBorder="1" applyAlignment="1">
      <alignment wrapText="1"/>
    </xf>
    <xf numFmtId="173" fontId="7" fillId="0" borderId="12" xfId="0" applyNumberFormat="1" applyFont="1" applyFill="1" applyBorder="1" applyAlignment="1">
      <alignment horizontal="center" wrapText="1"/>
    </xf>
    <xf numFmtId="0" fontId="1" fillId="0" borderId="13" xfId="0" applyFont="1" applyFill="1" applyBorder="1" applyAlignment="1">
      <alignment wrapText="1"/>
    </xf>
    <xf numFmtId="0" fontId="0" fillId="0" borderId="0" xfId="0" applyNumberFormat="1" applyFill="1" applyAlignment="1">
      <alignment/>
    </xf>
    <xf numFmtId="173" fontId="1" fillId="0" borderId="10" xfId="0" applyNumberFormat="1" applyFont="1" applyFill="1" applyBorder="1" applyAlignment="1">
      <alignment vertical="center"/>
    </xf>
    <xf numFmtId="173" fontId="1" fillId="0" borderId="10" xfId="0" applyNumberFormat="1" applyFont="1" applyFill="1" applyBorder="1" applyAlignment="1">
      <alignment horizontal="right" vertical="center"/>
    </xf>
    <xf numFmtId="0" fontId="5" fillId="2" borderId="14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3" fillId="0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" xfId="0" applyBorder="1" applyAlignment="1">
      <alignment horizont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/>
    </xf>
    <xf numFmtId="0" fontId="0" fillId="0" borderId="0" xfId="0" applyAlignment="1">
      <alignment horizontal="center" wrapText="1"/>
    </xf>
    <xf numFmtId="0" fontId="9" fillId="2" borderId="9" xfId="0" applyFont="1" applyFill="1" applyBorder="1" applyAlignment="1">
      <alignment horizontal="center"/>
    </xf>
    <xf numFmtId="0" fontId="1" fillId="0" borderId="3" xfId="0" applyNumberFormat="1" applyFont="1" applyBorder="1" applyAlignment="1">
      <alignment horizontal="center" vertical="center" wrapText="1"/>
    </xf>
    <xf numFmtId="173" fontId="1" fillId="0" borderId="6" xfId="0" applyNumberFormat="1" applyFont="1" applyFill="1" applyBorder="1" applyAlignment="1">
      <alignment vertical="center"/>
    </xf>
    <xf numFmtId="0" fontId="10" fillId="0" borderId="3" xfId="0" applyFont="1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9" xfId="0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3" fillId="2" borderId="1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wrapText="1"/>
    </xf>
    <xf numFmtId="0" fontId="9" fillId="2" borderId="9" xfId="0" applyFont="1" applyFill="1" applyBorder="1" applyAlignment="1">
      <alignment/>
    </xf>
    <xf numFmtId="0" fontId="9" fillId="2" borderId="10" xfId="0" applyFont="1" applyFill="1" applyBorder="1" applyAlignment="1">
      <alignment/>
    </xf>
    <xf numFmtId="0" fontId="3" fillId="0" borderId="3" xfId="0" applyFont="1" applyBorder="1" applyAlignment="1">
      <alignment vertical="center" wrapText="1"/>
    </xf>
    <xf numFmtId="0" fontId="4" fillId="0" borderId="9" xfId="0" applyFont="1" applyBorder="1" applyAlignment="1">
      <alignment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1" fillId="0" borderId="9" xfId="0" applyFont="1" applyBorder="1" applyAlignment="1">
      <alignment/>
    </xf>
    <xf numFmtId="0" fontId="0" fillId="0" borderId="9" xfId="0" applyBorder="1" applyAlignment="1">
      <alignment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17" fontId="3" fillId="2" borderId="21" xfId="0" applyNumberFormat="1" applyFont="1" applyFill="1" applyBorder="1" applyAlignment="1">
      <alignment horizontal="center" vertical="center" textRotation="90" wrapText="1"/>
    </xf>
    <xf numFmtId="0" fontId="4" fillId="2" borderId="11" xfId="0" applyFont="1" applyFill="1" applyBorder="1" applyAlignment="1">
      <alignment horizontal="center" textRotation="90" wrapText="1"/>
    </xf>
    <xf numFmtId="0" fontId="0" fillId="0" borderId="13" xfId="0" applyBorder="1" applyAlignment="1">
      <alignment horizontal="center" wrapText="1"/>
    </xf>
    <xf numFmtId="0" fontId="1" fillId="3" borderId="18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wrapText="1"/>
    </xf>
    <xf numFmtId="174" fontId="3" fillId="2" borderId="22" xfId="0" applyNumberFormat="1" applyFont="1" applyFill="1" applyBorder="1" applyAlignment="1">
      <alignment horizontal="center" vertical="center" wrapText="1"/>
    </xf>
    <xf numFmtId="174" fontId="0" fillId="2" borderId="12" xfId="0" applyNumberFormat="1" applyFill="1" applyBorder="1" applyAlignment="1">
      <alignment wrapText="1"/>
    </xf>
    <xf numFmtId="174" fontId="3" fillId="2" borderId="18" xfId="0" applyNumberFormat="1" applyFont="1" applyFill="1" applyBorder="1" applyAlignment="1">
      <alignment horizontal="center" vertical="center" wrapText="1"/>
    </xf>
    <xf numFmtId="174" fontId="0" fillId="2" borderId="13" xfId="0" applyNumberFormat="1" applyFill="1" applyBorder="1" applyAlignment="1">
      <alignment wrapText="1"/>
    </xf>
    <xf numFmtId="0" fontId="3" fillId="2" borderId="18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left" wrapText="1"/>
    </xf>
    <xf numFmtId="173" fontId="8" fillId="4" borderId="22" xfId="0" applyNumberFormat="1" applyFont="1" applyFill="1" applyBorder="1" applyAlignment="1">
      <alignment horizontal="center" vertical="center" wrapText="1"/>
    </xf>
    <xf numFmtId="173" fontId="7" fillId="0" borderId="12" xfId="0" applyNumberFormat="1" applyFont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Z63"/>
  <sheetViews>
    <sheetView tabSelected="1" zoomScale="75" zoomScaleNormal="75" workbookViewId="0" topLeftCell="A1">
      <selection activeCell="Z38" sqref="Z38"/>
    </sheetView>
  </sheetViews>
  <sheetFormatPr defaultColWidth="9.140625" defaultRowHeight="12.75"/>
  <cols>
    <col min="1" max="1" width="29.8515625" style="3" customWidth="1"/>
    <col min="2" max="2" width="7.7109375" style="20" hidden="1" customWidth="1"/>
    <col min="3" max="3" width="27.421875" style="2" hidden="1" customWidth="1"/>
    <col min="4" max="4" width="22.28125" style="2" customWidth="1"/>
    <col min="5" max="5" width="7.00390625" style="2" hidden="1" customWidth="1"/>
    <col min="6" max="6" width="7.421875" style="79" customWidth="1"/>
    <col min="7" max="7" width="7.00390625" style="9" hidden="1" customWidth="1"/>
    <col min="8" max="8" width="4.140625" style="0" customWidth="1"/>
    <col min="9" max="9" width="3.8515625" style="0" customWidth="1"/>
    <col min="10" max="10" width="4.421875" style="0" customWidth="1"/>
    <col min="11" max="11" width="4.57421875" style="0" customWidth="1"/>
    <col min="12" max="12" width="3.7109375" style="0" customWidth="1"/>
    <col min="13" max="13" width="4.57421875" style="0" customWidth="1"/>
    <col min="14" max="14" width="4.00390625" style="0" customWidth="1"/>
    <col min="15" max="15" width="4.28125" style="0" customWidth="1"/>
    <col min="16" max="17" width="5.57421875" style="0" bestFit="1" customWidth="1"/>
    <col min="18" max="18" width="5.28125" style="0" bestFit="1" customWidth="1"/>
    <col min="19" max="19" width="4.00390625" style="73" customWidth="1"/>
    <col min="20" max="21" width="9.8515625" style="7" customWidth="1"/>
    <col min="22" max="22" width="15.28125" style="53" bestFit="1" customWidth="1"/>
    <col min="23" max="23" width="12.421875" style="25" hidden="1" customWidth="1"/>
    <col min="24" max="24" width="4.57421875" style="23" hidden="1" customWidth="1"/>
    <col min="25" max="25" width="3.8515625" style="0" customWidth="1"/>
  </cols>
  <sheetData>
    <row r="1" spans="1:24" s="4" customFormat="1" ht="35.25" customHeight="1">
      <c r="A1" s="95" t="s">
        <v>0</v>
      </c>
      <c r="B1" s="111" t="s">
        <v>12</v>
      </c>
      <c r="C1" s="95" t="s">
        <v>1</v>
      </c>
      <c r="D1" s="95" t="s">
        <v>202</v>
      </c>
      <c r="E1" s="95" t="s">
        <v>3</v>
      </c>
      <c r="F1" s="95" t="s">
        <v>192</v>
      </c>
      <c r="G1" s="102" t="s">
        <v>13</v>
      </c>
      <c r="H1" s="100" t="s">
        <v>2</v>
      </c>
      <c r="I1" s="89"/>
      <c r="J1" s="89"/>
      <c r="K1" s="101"/>
      <c r="L1" s="89" t="s">
        <v>4</v>
      </c>
      <c r="M1" s="89"/>
      <c r="N1" s="89"/>
      <c r="O1" s="89"/>
      <c r="P1" s="100" t="s">
        <v>188</v>
      </c>
      <c r="Q1" s="89"/>
      <c r="R1" s="89"/>
      <c r="S1" s="101"/>
      <c r="T1" s="107" t="s">
        <v>5</v>
      </c>
      <c r="U1" s="109" t="s">
        <v>6</v>
      </c>
      <c r="V1" s="109" t="s">
        <v>164</v>
      </c>
      <c r="W1" s="113" t="s">
        <v>165</v>
      </c>
      <c r="X1" s="105" t="s">
        <v>163</v>
      </c>
    </row>
    <row r="2" spans="1:24" s="1" customFormat="1" ht="19.5" customHeight="1">
      <c r="A2" s="96"/>
      <c r="B2" s="112"/>
      <c r="C2" s="96"/>
      <c r="D2" s="96"/>
      <c r="E2" s="96"/>
      <c r="F2" s="104"/>
      <c r="G2" s="103"/>
      <c r="H2" s="28" t="s">
        <v>7</v>
      </c>
      <c r="I2" s="5" t="s">
        <v>9</v>
      </c>
      <c r="J2" s="6" t="s">
        <v>10</v>
      </c>
      <c r="K2" s="31" t="s">
        <v>11</v>
      </c>
      <c r="L2" s="28" t="s">
        <v>7</v>
      </c>
      <c r="M2" s="5" t="s">
        <v>9</v>
      </c>
      <c r="N2" s="5" t="s">
        <v>10</v>
      </c>
      <c r="O2" s="31" t="s">
        <v>11</v>
      </c>
      <c r="P2" s="28" t="s">
        <v>7</v>
      </c>
      <c r="Q2" s="5" t="s">
        <v>9</v>
      </c>
      <c r="R2" s="5" t="s">
        <v>10</v>
      </c>
      <c r="S2" s="68" t="s">
        <v>11</v>
      </c>
      <c r="T2" s="108"/>
      <c r="U2" s="110"/>
      <c r="V2" s="110"/>
      <c r="W2" s="114"/>
      <c r="X2" s="106"/>
    </row>
    <row r="3" spans="1:24" s="65" customFormat="1" ht="20.25" customHeight="1">
      <c r="A3" s="83" t="s">
        <v>191</v>
      </c>
      <c r="B3" s="84"/>
      <c r="C3" s="84"/>
      <c r="D3" s="84"/>
      <c r="E3" s="85"/>
      <c r="F3" s="74"/>
      <c r="G3" s="56"/>
      <c r="H3" s="57"/>
      <c r="I3" s="58"/>
      <c r="J3" s="59"/>
      <c r="K3" s="60"/>
      <c r="L3" s="57"/>
      <c r="M3" s="58"/>
      <c r="N3" s="58"/>
      <c r="O3" s="60"/>
      <c r="P3" s="57"/>
      <c r="Q3" s="58"/>
      <c r="R3" s="58"/>
      <c r="S3" s="69"/>
      <c r="T3" s="61"/>
      <c r="U3" s="62"/>
      <c r="V3" s="62"/>
      <c r="W3" s="63"/>
      <c r="X3" s="64"/>
    </row>
    <row r="4" spans="1:24" s="65" customFormat="1" ht="20.25" customHeight="1">
      <c r="A4" s="10" t="s">
        <v>64</v>
      </c>
      <c r="B4" s="10" t="s">
        <v>65</v>
      </c>
      <c r="C4" s="10" t="s">
        <v>66</v>
      </c>
      <c r="D4" s="10" t="s">
        <v>67</v>
      </c>
      <c r="E4" s="10"/>
      <c r="F4" s="27">
        <v>18</v>
      </c>
      <c r="G4" s="26">
        <v>38807</v>
      </c>
      <c r="H4" s="29">
        <v>39</v>
      </c>
      <c r="I4" s="11">
        <v>32</v>
      </c>
      <c r="J4" s="11">
        <v>45</v>
      </c>
      <c r="K4" s="27"/>
      <c r="L4" s="29"/>
      <c r="M4" s="11">
        <v>20</v>
      </c>
      <c r="N4" s="11">
        <v>30</v>
      </c>
      <c r="O4" s="27"/>
      <c r="P4" s="29"/>
      <c r="Q4" s="11">
        <v>20</v>
      </c>
      <c r="R4" s="11"/>
      <c r="S4" s="55"/>
      <c r="T4" s="54">
        <v>13000</v>
      </c>
      <c r="U4" s="12">
        <v>18000</v>
      </c>
      <c r="V4" s="12">
        <f>T4+U4</f>
        <v>31000</v>
      </c>
      <c r="W4" s="63"/>
      <c r="X4" s="64"/>
    </row>
    <row r="5" spans="1:24" ht="20.25" customHeight="1">
      <c r="A5" s="10" t="s">
        <v>30</v>
      </c>
      <c r="B5" s="10" t="s">
        <v>115</v>
      </c>
      <c r="C5" s="10" t="s">
        <v>31</v>
      </c>
      <c r="D5" s="10" t="s">
        <v>199</v>
      </c>
      <c r="E5" s="10" t="s">
        <v>32</v>
      </c>
      <c r="F5" s="27">
        <v>8</v>
      </c>
      <c r="G5" s="26">
        <v>38807</v>
      </c>
      <c r="H5" s="29">
        <v>32</v>
      </c>
      <c r="I5" s="11"/>
      <c r="J5" s="11"/>
      <c r="K5" s="27"/>
      <c r="L5" s="29">
        <v>8</v>
      </c>
      <c r="M5" s="11"/>
      <c r="N5" s="11"/>
      <c r="O5" s="27"/>
      <c r="P5" s="29"/>
      <c r="Q5" s="11">
        <v>16</v>
      </c>
      <c r="R5" s="11"/>
      <c r="S5" s="55"/>
      <c r="T5" s="54">
        <f>43400</f>
        <v>43400</v>
      </c>
      <c r="U5" s="12">
        <v>16000</v>
      </c>
      <c r="V5" s="12">
        <f aca="true" t="shared" si="0" ref="V5:V37">T5+U5</f>
        <v>59400</v>
      </c>
      <c r="W5" s="51">
        <f aca="true" t="shared" si="1" ref="W5:W32">(L5*2000)+(M5*1500)+(N5*1000)+(O5*1000)</f>
        <v>16000</v>
      </c>
      <c r="X5" s="24">
        <f aca="true" t="shared" si="2" ref="X5:X32">W5-U5</f>
        <v>0</v>
      </c>
    </row>
    <row r="6" spans="1:24" ht="20.25" customHeight="1">
      <c r="A6" s="10" t="s">
        <v>88</v>
      </c>
      <c r="B6" s="10" t="s">
        <v>87</v>
      </c>
      <c r="C6" s="10" t="s">
        <v>89</v>
      </c>
      <c r="D6" s="10" t="s">
        <v>110</v>
      </c>
      <c r="E6" s="10"/>
      <c r="F6" s="27">
        <v>15</v>
      </c>
      <c r="G6" s="26">
        <v>38596</v>
      </c>
      <c r="H6" s="29"/>
      <c r="I6" s="11"/>
      <c r="J6" s="11">
        <v>30</v>
      </c>
      <c r="K6" s="27"/>
      <c r="L6" s="29"/>
      <c r="M6" s="11">
        <v>20</v>
      </c>
      <c r="N6" s="11"/>
      <c r="O6" s="27"/>
      <c r="P6" s="29"/>
      <c r="Q6" s="11">
        <v>3</v>
      </c>
      <c r="R6" s="11"/>
      <c r="S6" s="55"/>
      <c r="T6" s="54">
        <v>50000</v>
      </c>
      <c r="U6" s="12">
        <v>25000</v>
      </c>
      <c r="V6" s="12">
        <f t="shared" si="0"/>
        <v>75000</v>
      </c>
      <c r="W6" s="51">
        <f t="shared" si="1"/>
        <v>30000</v>
      </c>
      <c r="X6" s="24">
        <f t="shared" si="2"/>
        <v>5000</v>
      </c>
    </row>
    <row r="7" spans="1:24" ht="20.25" customHeight="1">
      <c r="A7" s="10" t="s">
        <v>85</v>
      </c>
      <c r="B7" s="10" t="s">
        <v>86</v>
      </c>
      <c r="C7" s="10" t="s">
        <v>159</v>
      </c>
      <c r="D7" s="10" t="s">
        <v>109</v>
      </c>
      <c r="E7" s="10"/>
      <c r="F7" s="27">
        <v>16</v>
      </c>
      <c r="G7" s="26">
        <v>38718</v>
      </c>
      <c r="H7" s="29"/>
      <c r="I7" s="11">
        <v>20</v>
      </c>
      <c r="J7" s="11">
        <v>40</v>
      </c>
      <c r="K7" s="27"/>
      <c r="L7" s="33">
        <v>6</v>
      </c>
      <c r="M7" s="11">
        <v>2</v>
      </c>
      <c r="N7" s="11"/>
      <c r="O7" s="27"/>
      <c r="P7" s="29"/>
      <c r="Q7" s="11">
        <v>4</v>
      </c>
      <c r="R7" s="11"/>
      <c r="S7" s="55"/>
      <c r="T7" s="54">
        <v>6000</v>
      </c>
      <c r="U7" s="12">
        <v>7150</v>
      </c>
      <c r="V7" s="12">
        <f t="shared" si="0"/>
        <v>13150</v>
      </c>
      <c r="W7" s="51">
        <f t="shared" si="1"/>
        <v>15000</v>
      </c>
      <c r="X7" s="24">
        <f t="shared" si="2"/>
        <v>7850</v>
      </c>
    </row>
    <row r="8" spans="1:24" ht="20.25" customHeight="1">
      <c r="A8" s="15" t="s">
        <v>129</v>
      </c>
      <c r="B8" s="17"/>
      <c r="C8" s="10" t="s">
        <v>171</v>
      </c>
      <c r="D8" s="10" t="s">
        <v>150</v>
      </c>
      <c r="E8" s="10"/>
      <c r="F8" s="27">
        <v>19</v>
      </c>
      <c r="G8" s="26">
        <v>38777</v>
      </c>
      <c r="H8" s="30"/>
      <c r="I8" s="16">
        <v>32</v>
      </c>
      <c r="J8" s="16">
        <v>120</v>
      </c>
      <c r="K8" s="32"/>
      <c r="L8" s="30">
        <v>26</v>
      </c>
      <c r="M8" s="16">
        <v>10</v>
      </c>
      <c r="N8" s="16"/>
      <c r="O8" s="32"/>
      <c r="P8" s="30">
        <v>7</v>
      </c>
      <c r="Q8" s="16">
        <v>2</v>
      </c>
      <c r="R8" s="16"/>
      <c r="S8" s="70"/>
      <c r="T8" s="66">
        <f>143000+5000</f>
        <v>148000</v>
      </c>
      <c r="U8" s="21">
        <v>55000</v>
      </c>
      <c r="V8" s="24">
        <f t="shared" si="0"/>
        <v>203000</v>
      </c>
      <c r="W8" s="51">
        <f t="shared" si="1"/>
        <v>67000</v>
      </c>
      <c r="X8" s="24">
        <f t="shared" si="2"/>
        <v>12000</v>
      </c>
    </row>
    <row r="9" spans="1:24" ht="20.25" customHeight="1">
      <c r="A9" s="15" t="s">
        <v>124</v>
      </c>
      <c r="B9" s="17" t="s">
        <v>119</v>
      </c>
      <c r="C9" s="10" t="s">
        <v>125</v>
      </c>
      <c r="D9" s="10" t="s">
        <v>151</v>
      </c>
      <c r="E9" s="10"/>
      <c r="F9" s="27">
        <v>1</v>
      </c>
      <c r="G9" s="26">
        <v>38777</v>
      </c>
      <c r="H9" s="30"/>
      <c r="I9" s="16">
        <v>20</v>
      </c>
      <c r="J9" s="16">
        <v>30</v>
      </c>
      <c r="K9" s="32"/>
      <c r="L9" s="36"/>
      <c r="M9" s="16"/>
      <c r="N9" s="16"/>
      <c r="O9" s="32"/>
      <c r="P9" s="30"/>
      <c r="Q9" s="16">
        <v>5</v>
      </c>
      <c r="R9" s="16"/>
      <c r="S9" s="70"/>
      <c r="T9" s="66">
        <v>0</v>
      </c>
      <c r="U9" s="21">
        <v>0</v>
      </c>
      <c r="V9" s="24">
        <f t="shared" si="0"/>
        <v>0</v>
      </c>
      <c r="W9" s="51">
        <f t="shared" si="1"/>
        <v>0</v>
      </c>
      <c r="X9" s="24">
        <f t="shared" si="2"/>
        <v>0</v>
      </c>
    </row>
    <row r="10" spans="1:24" ht="20.25" customHeight="1">
      <c r="A10" s="15" t="s">
        <v>131</v>
      </c>
      <c r="B10" s="17"/>
      <c r="C10" s="10" t="s">
        <v>132</v>
      </c>
      <c r="D10" s="10" t="s">
        <v>131</v>
      </c>
      <c r="E10" s="10"/>
      <c r="F10" s="27">
        <v>1</v>
      </c>
      <c r="G10" s="26">
        <v>38777</v>
      </c>
      <c r="H10" s="36"/>
      <c r="I10" s="16"/>
      <c r="J10" s="16"/>
      <c r="K10" s="32"/>
      <c r="L10" s="30">
        <v>24</v>
      </c>
      <c r="M10" s="16"/>
      <c r="N10" s="16"/>
      <c r="O10" s="32"/>
      <c r="P10" s="30">
        <v>3</v>
      </c>
      <c r="Q10" s="16"/>
      <c r="R10" s="16"/>
      <c r="S10" s="70"/>
      <c r="T10" s="66">
        <v>146150</v>
      </c>
      <c r="U10" s="21">
        <v>48000</v>
      </c>
      <c r="V10" s="24">
        <f t="shared" si="0"/>
        <v>194150</v>
      </c>
      <c r="W10" s="51">
        <f t="shared" si="1"/>
        <v>48000</v>
      </c>
      <c r="X10" s="24">
        <f t="shared" si="2"/>
        <v>0</v>
      </c>
    </row>
    <row r="11" spans="1:24" ht="20.25" customHeight="1">
      <c r="A11" s="15" t="s">
        <v>126</v>
      </c>
      <c r="B11" s="17" t="s">
        <v>127</v>
      </c>
      <c r="C11" s="10" t="s">
        <v>128</v>
      </c>
      <c r="D11" s="10" t="s">
        <v>152</v>
      </c>
      <c r="E11" s="10"/>
      <c r="F11" s="27">
        <v>18</v>
      </c>
      <c r="G11" s="26">
        <v>38777</v>
      </c>
      <c r="H11" s="30">
        <v>30</v>
      </c>
      <c r="I11" s="16">
        <v>0</v>
      </c>
      <c r="J11" s="16"/>
      <c r="K11" s="32"/>
      <c r="L11" s="30">
        <v>6</v>
      </c>
      <c r="M11" s="16">
        <v>44</v>
      </c>
      <c r="N11" s="16"/>
      <c r="O11" s="32"/>
      <c r="P11" s="30">
        <v>7</v>
      </c>
      <c r="Q11" s="16">
        <v>9</v>
      </c>
      <c r="R11" s="16"/>
      <c r="S11" s="70"/>
      <c r="T11" s="66">
        <v>100000</v>
      </c>
      <c r="U11" s="21">
        <v>35000</v>
      </c>
      <c r="V11" s="24">
        <f t="shared" si="0"/>
        <v>135000</v>
      </c>
      <c r="W11" s="51">
        <f t="shared" si="1"/>
        <v>78000</v>
      </c>
      <c r="X11" s="24">
        <f t="shared" si="2"/>
        <v>43000</v>
      </c>
    </row>
    <row r="12" spans="1:24" ht="20.25" customHeight="1">
      <c r="A12" s="15" t="s">
        <v>121</v>
      </c>
      <c r="B12" s="17" t="s">
        <v>122</v>
      </c>
      <c r="C12" s="10" t="s">
        <v>123</v>
      </c>
      <c r="D12" s="10" t="s">
        <v>153</v>
      </c>
      <c r="E12" s="10"/>
      <c r="F12" s="27">
        <v>6</v>
      </c>
      <c r="G12" s="26">
        <v>38718</v>
      </c>
      <c r="H12" s="30"/>
      <c r="I12" s="16"/>
      <c r="J12" s="16"/>
      <c r="K12" s="32"/>
      <c r="L12" s="30">
        <v>26</v>
      </c>
      <c r="M12" s="16">
        <v>22</v>
      </c>
      <c r="N12" s="16">
        <v>30</v>
      </c>
      <c r="O12" s="32"/>
      <c r="P12" s="30">
        <v>4</v>
      </c>
      <c r="Q12" s="16">
        <v>4</v>
      </c>
      <c r="R12" s="16"/>
      <c r="S12" s="70"/>
      <c r="T12" s="66">
        <v>561850</v>
      </c>
      <c r="U12" s="21">
        <v>50000</v>
      </c>
      <c r="V12" s="24">
        <f t="shared" si="0"/>
        <v>611850</v>
      </c>
      <c r="W12" s="51">
        <f t="shared" si="1"/>
        <v>115000</v>
      </c>
      <c r="X12" s="24">
        <f t="shared" si="2"/>
        <v>65000</v>
      </c>
    </row>
    <row r="13" spans="1:24" ht="20.25" customHeight="1">
      <c r="A13" s="15" t="s">
        <v>130</v>
      </c>
      <c r="B13" s="17"/>
      <c r="C13" s="10" t="s">
        <v>24</v>
      </c>
      <c r="D13" s="10" t="s">
        <v>154</v>
      </c>
      <c r="E13" s="10"/>
      <c r="F13" s="75">
        <v>2</v>
      </c>
      <c r="G13" s="14">
        <v>38777</v>
      </c>
      <c r="H13" s="30"/>
      <c r="I13" s="16"/>
      <c r="J13" s="16"/>
      <c r="K13" s="32"/>
      <c r="L13" s="30">
        <v>26</v>
      </c>
      <c r="M13" s="16"/>
      <c r="N13" s="16"/>
      <c r="O13" s="32"/>
      <c r="P13" s="30">
        <v>9</v>
      </c>
      <c r="Q13" s="16"/>
      <c r="R13" s="16"/>
      <c r="S13" s="70"/>
      <c r="T13" s="66">
        <v>143000</v>
      </c>
      <c r="U13" s="21">
        <v>50000</v>
      </c>
      <c r="V13" s="24">
        <f t="shared" si="0"/>
        <v>193000</v>
      </c>
      <c r="W13" s="51">
        <f t="shared" si="1"/>
        <v>52000</v>
      </c>
      <c r="X13" s="24">
        <f t="shared" si="2"/>
        <v>2000</v>
      </c>
    </row>
    <row r="14" spans="1:24" ht="20.25" customHeight="1">
      <c r="A14" s="15" t="s">
        <v>116</v>
      </c>
      <c r="B14" s="17" t="s">
        <v>117</v>
      </c>
      <c r="C14" s="10" t="s">
        <v>118</v>
      </c>
      <c r="D14" s="10" t="s">
        <v>143</v>
      </c>
      <c r="E14" s="10"/>
      <c r="F14" s="27">
        <v>19</v>
      </c>
      <c r="G14" s="26">
        <v>38777</v>
      </c>
      <c r="H14" s="30">
        <v>16</v>
      </c>
      <c r="I14" s="16">
        <v>40</v>
      </c>
      <c r="J14" s="16">
        <v>90</v>
      </c>
      <c r="K14" s="32"/>
      <c r="L14" s="30">
        <v>10</v>
      </c>
      <c r="M14" s="16"/>
      <c r="N14" s="16"/>
      <c r="O14" s="32"/>
      <c r="P14" s="30">
        <v>9</v>
      </c>
      <c r="Q14" s="16"/>
      <c r="R14" s="16"/>
      <c r="S14" s="70"/>
      <c r="T14" s="66">
        <v>300000</v>
      </c>
      <c r="U14" s="21">
        <v>12000</v>
      </c>
      <c r="V14" s="24">
        <f t="shared" si="0"/>
        <v>312000</v>
      </c>
      <c r="W14" s="51">
        <f t="shared" si="1"/>
        <v>20000</v>
      </c>
      <c r="X14" s="24">
        <f t="shared" si="2"/>
        <v>8000</v>
      </c>
    </row>
    <row r="15" spans="1:24" ht="20.25" customHeight="1">
      <c r="A15" s="15" t="s">
        <v>145</v>
      </c>
      <c r="B15" s="18" t="s">
        <v>120</v>
      </c>
      <c r="C15" s="10" t="s">
        <v>146</v>
      </c>
      <c r="D15" s="10" t="s">
        <v>155</v>
      </c>
      <c r="E15" s="19"/>
      <c r="F15" s="76">
        <v>2</v>
      </c>
      <c r="G15" s="26">
        <v>38777</v>
      </c>
      <c r="H15" s="34">
        <v>26</v>
      </c>
      <c r="I15" s="17">
        <v>32</v>
      </c>
      <c r="J15" s="17">
        <v>75</v>
      </c>
      <c r="K15" s="35"/>
      <c r="L15" s="30">
        <v>16</v>
      </c>
      <c r="M15" s="16"/>
      <c r="N15" s="16"/>
      <c r="O15" s="32"/>
      <c r="P15" s="30">
        <v>3</v>
      </c>
      <c r="Q15" s="17"/>
      <c r="R15" s="17"/>
      <c r="S15" s="71"/>
      <c r="T15" s="66">
        <v>300000</v>
      </c>
      <c r="U15" s="21">
        <v>21000</v>
      </c>
      <c r="V15" s="24">
        <f t="shared" si="0"/>
        <v>321000</v>
      </c>
      <c r="W15" s="51">
        <f t="shared" si="1"/>
        <v>32000</v>
      </c>
      <c r="X15" s="24">
        <f t="shared" si="2"/>
        <v>11000</v>
      </c>
    </row>
    <row r="16" spans="1:24" ht="20.25" customHeight="1">
      <c r="A16" s="10" t="s">
        <v>34</v>
      </c>
      <c r="B16" s="10" t="s">
        <v>35</v>
      </c>
      <c r="C16" s="10" t="s">
        <v>160</v>
      </c>
      <c r="D16" s="10" t="s">
        <v>36</v>
      </c>
      <c r="E16" s="10"/>
      <c r="F16" s="27">
        <v>17</v>
      </c>
      <c r="G16" s="26">
        <v>38807</v>
      </c>
      <c r="H16" s="29"/>
      <c r="I16" s="11">
        <v>20</v>
      </c>
      <c r="J16" s="11">
        <v>30</v>
      </c>
      <c r="K16" s="27"/>
      <c r="L16" s="29"/>
      <c r="M16" s="11">
        <v>20</v>
      </c>
      <c r="N16" s="11"/>
      <c r="O16" s="27"/>
      <c r="P16" s="29"/>
      <c r="Q16" s="11">
        <v>2</v>
      </c>
      <c r="R16" s="11"/>
      <c r="S16" s="55"/>
      <c r="T16" s="54">
        <v>0</v>
      </c>
      <c r="U16" s="12">
        <v>20000</v>
      </c>
      <c r="V16" s="12">
        <f t="shared" si="0"/>
        <v>20000</v>
      </c>
      <c r="W16" s="51">
        <f t="shared" si="1"/>
        <v>30000</v>
      </c>
      <c r="X16" s="24">
        <f t="shared" si="2"/>
        <v>10000</v>
      </c>
    </row>
    <row r="17" spans="1:24" ht="20.25" customHeight="1">
      <c r="A17" s="10" t="s">
        <v>90</v>
      </c>
      <c r="B17" s="10" t="s">
        <v>91</v>
      </c>
      <c r="C17" s="10" t="s">
        <v>92</v>
      </c>
      <c r="D17" s="10" t="s">
        <v>194</v>
      </c>
      <c r="E17" s="10" t="s">
        <v>93</v>
      </c>
      <c r="F17" s="27">
        <v>21</v>
      </c>
      <c r="G17" s="26">
        <v>38807</v>
      </c>
      <c r="H17" s="29">
        <v>25</v>
      </c>
      <c r="I17" s="11"/>
      <c r="J17" s="11"/>
      <c r="K17" s="27"/>
      <c r="L17" s="29">
        <v>25</v>
      </c>
      <c r="M17" s="11"/>
      <c r="N17" s="11"/>
      <c r="O17" s="27"/>
      <c r="P17" s="29">
        <v>5</v>
      </c>
      <c r="Q17" s="11"/>
      <c r="R17" s="11"/>
      <c r="S17" s="55"/>
      <c r="T17" s="54">
        <v>6000</v>
      </c>
      <c r="U17" s="12">
        <v>34000</v>
      </c>
      <c r="V17" s="12">
        <f t="shared" si="0"/>
        <v>40000</v>
      </c>
      <c r="W17" s="51">
        <f t="shared" si="1"/>
        <v>50000</v>
      </c>
      <c r="X17" s="24">
        <f t="shared" si="2"/>
        <v>16000</v>
      </c>
    </row>
    <row r="18" spans="1:24" ht="20.25" customHeight="1">
      <c r="A18" s="15" t="s">
        <v>133</v>
      </c>
      <c r="B18" s="17" t="s">
        <v>134</v>
      </c>
      <c r="C18" s="10" t="s">
        <v>144</v>
      </c>
      <c r="D18" s="10" t="s">
        <v>177</v>
      </c>
      <c r="E18" s="10" t="s">
        <v>177</v>
      </c>
      <c r="F18" s="27" t="s">
        <v>177</v>
      </c>
      <c r="G18" s="26">
        <v>38777</v>
      </c>
      <c r="H18" s="30"/>
      <c r="I18" s="16"/>
      <c r="J18" s="16"/>
      <c r="K18" s="32">
        <v>164</v>
      </c>
      <c r="L18" s="30"/>
      <c r="M18" s="16"/>
      <c r="N18" s="16"/>
      <c r="O18" s="32">
        <v>55</v>
      </c>
      <c r="P18" s="30"/>
      <c r="Q18" s="16"/>
      <c r="R18" s="16"/>
      <c r="S18" s="70">
        <v>38</v>
      </c>
      <c r="T18" s="66">
        <v>0</v>
      </c>
      <c r="U18" s="21">
        <v>30000</v>
      </c>
      <c r="V18" s="24">
        <f t="shared" si="0"/>
        <v>30000</v>
      </c>
      <c r="W18" s="51">
        <f t="shared" si="1"/>
        <v>55000</v>
      </c>
      <c r="X18" s="24">
        <f t="shared" si="2"/>
        <v>25000</v>
      </c>
    </row>
    <row r="19" spans="1:24" ht="20.25" customHeight="1">
      <c r="A19" s="10" t="s">
        <v>51</v>
      </c>
      <c r="B19" s="10" t="s">
        <v>52</v>
      </c>
      <c r="C19" s="10" t="s">
        <v>53</v>
      </c>
      <c r="D19" s="10" t="s">
        <v>197</v>
      </c>
      <c r="E19" s="10"/>
      <c r="F19" s="27">
        <v>12</v>
      </c>
      <c r="G19" s="26">
        <v>38807</v>
      </c>
      <c r="H19" s="29"/>
      <c r="I19" s="11">
        <v>20</v>
      </c>
      <c r="J19" s="11"/>
      <c r="K19" s="27"/>
      <c r="L19" s="29"/>
      <c r="M19" s="11"/>
      <c r="N19" s="11"/>
      <c r="O19" s="27"/>
      <c r="P19" s="29"/>
      <c r="Q19" s="11">
        <v>10</v>
      </c>
      <c r="R19" s="11"/>
      <c r="S19" s="55"/>
      <c r="T19" s="54">
        <v>0</v>
      </c>
      <c r="U19" s="12">
        <v>0</v>
      </c>
      <c r="V19" s="12">
        <f t="shared" si="0"/>
        <v>0</v>
      </c>
      <c r="W19" s="51">
        <f t="shared" si="1"/>
        <v>0</v>
      </c>
      <c r="X19" s="24">
        <f t="shared" si="2"/>
        <v>0</v>
      </c>
    </row>
    <row r="20" spans="1:24" ht="20.25" customHeight="1">
      <c r="A20" s="10" t="s">
        <v>17</v>
      </c>
      <c r="B20" s="10" t="s">
        <v>18</v>
      </c>
      <c r="C20" s="10" t="s">
        <v>19</v>
      </c>
      <c r="D20" s="10" t="s">
        <v>197</v>
      </c>
      <c r="E20" s="10" t="s">
        <v>186</v>
      </c>
      <c r="F20" s="27">
        <v>14</v>
      </c>
      <c r="G20" s="26">
        <v>38807</v>
      </c>
      <c r="H20" s="29">
        <v>15</v>
      </c>
      <c r="I20" s="11"/>
      <c r="J20" s="11"/>
      <c r="K20" s="27"/>
      <c r="L20" s="29"/>
      <c r="M20" s="11"/>
      <c r="N20" s="11"/>
      <c r="O20" s="27"/>
      <c r="P20" s="29"/>
      <c r="Q20" s="11">
        <v>15</v>
      </c>
      <c r="R20" s="11"/>
      <c r="S20" s="55"/>
      <c r="T20" s="54">
        <v>8250</v>
      </c>
      <c r="U20" s="12">
        <v>0</v>
      </c>
      <c r="V20" s="12">
        <f t="shared" si="0"/>
        <v>8250</v>
      </c>
      <c r="W20" s="51">
        <f t="shared" si="1"/>
        <v>0</v>
      </c>
      <c r="X20" s="24">
        <f t="shared" si="2"/>
        <v>0</v>
      </c>
    </row>
    <row r="21" spans="1:24" ht="20.25" customHeight="1">
      <c r="A21" s="10" t="s">
        <v>166</v>
      </c>
      <c r="B21" s="10"/>
      <c r="C21" s="10" t="s">
        <v>167</v>
      </c>
      <c r="D21" s="10" t="s">
        <v>166</v>
      </c>
      <c r="E21" s="10"/>
      <c r="F21" s="27">
        <v>11</v>
      </c>
      <c r="G21" s="26">
        <v>38777</v>
      </c>
      <c r="H21" s="29"/>
      <c r="I21" s="11"/>
      <c r="J21" s="11"/>
      <c r="K21" s="27"/>
      <c r="L21" s="29"/>
      <c r="M21" s="11">
        <v>20</v>
      </c>
      <c r="N21" s="11">
        <v>15</v>
      </c>
      <c r="O21" s="27"/>
      <c r="P21" s="29"/>
      <c r="Q21" s="11">
        <v>18</v>
      </c>
      <c r="R21" s="11"/>
      <c r="S21" s="55"/>
      <c r="T21" s="54">
        <v>197000</v>
      </c>
      <c r="U21" s="12">
        <v>95000</v>
      </c>
      <c r="V21" s="12">
        <f t="shared" si="0"/>
        <v>292000</v>
      </c>
      <c r="W21" s="51">
        <f t="shared" si="1"/>
        <v>45000</v>
      </c>
      <c r="X21" s="24">
        <f t="shared" si="2"/>
        <v>-50000</v>
      </c>
    </row>
    <row r="22" spans="1:24" ht="20.25" customHeight="1">
      <c r="A22" s="10" t="s">
        <v>169</v>
      </c>
      <c r="B22" s="10"/>
      <c r="C22" s="10" t="s">
        <v>167</v>
      </c>
      <c r="D22" s="10" t="s">
        <v>169</v>
      </c>
      <c r="E22" s="10"/>
      <c r="F22" s="27">
        <v>12</v>
      </c>
      <c r="G22" s="26">
        <v>38777</v>
      </c>
      <c r="H22" s="29"/>
      <c r="I22" s="11"/>
      <c r="J22" s="11"/>
      <c r="K22" s="27"/>
      <c r="L22" s="29"/>
      <c r="M22" s="11">
        <v>20</v>
      </c>
      <c r="N22" s="11">
        <v>15</v>
      </c>
      <c r="O22" s="27"/>
      <c r="P22" s="29"/>
      <c r="Q22" s="11">
        <v>18</v>
      </c>
      <c r="R22" s="11"/>
      <c r="S22" s="55"/>
      <c r="T22" s="54">
        <v>197000</v>
      </c>
      <c r="U22" s="12">
        <v>95000</v>
      </c>
      <c r="V22" s="12">
        <f t="shared" si="0"/>
        <v>292000</v>
      </c>
      <c r="W22" s="51">
        <f t="shared" si="1"/>
        <v>45000</v>
      </c>
      <c r="X22" s="24">
        <f t="shared" si="2"/>
        <v>-50000</v>
      </c>
    </row>
    <row r="23" spans="1:26" ht="20.25" customHeight="1">
      <c r="A23" s="10" t="s">
        <v>170</v>
      </c>
      <c r="B23" s="10"/>
      <c r="C23" s="10" t="s">
        <v>167</v>
      </c>
      <c r="D23" s="10" t="s">
        <v>170</v>
      </c>
      <c r="E23" s="10"/>
      <c r="F23" s="27">
        <v>11</v>
      </c>
      <c r="G23" s="26">
        <v>38777</v>
      </c>
      <c r="H23" s="29"/>
      <c r="I23" s="11"/>
      <c r="J23" s="11"/>
      <c r="K23" s="27"/>
      <c r="L23" s="29"/>
      <c r="M23" s="11">
        <v>20</v>
      </c>
      <c r="N23" s="11">
        <v>15</v>
      </c>
      <c r="O23" s="27"/>
      <c r="P23" s="29"/>
      <c r="Q23" s="11">
        <v>18</v>
      </c>
      <c r="R23" s="11"/>
      <c r="S23" s="55"/>
      <c r="T23" s="54">
        <v>197000</v>
      </c>
      <c r="U23" s="12">
        <v>95000</v>
      </c>
      <c r="V23" s="12">
        <f t="shared" si="0"/>
        <v>292000</v>
      </c>
      <c r="W23" s="51">
        <f t="shared" si="1"/>
        <v>45000</v>
      </c>
      <c r="X23" s="24">
        <f t="shared" si="2"/>
        <v>-50000</v>
      </c>
      <c r="Z23" s="12"/>
    </row>
    <row r="24" spans="1:24" ht="20.25" customHeight="1">
      <c r="A24" s="10" t="s">
        <v>193</v>
      </c>
      <c r="B24" s="10"/>
      <c r="C24" s="10" t="s">
        <v>167</v>
      </c>
      <c r="D24" s="10" t="s">
        <v>168</v>
      </c>
      <c r="E24" s="10"/>
      <c r="F24" s="27">
        <v>3</v>
      </c>
      <c r="G24" s="26">
        <v>38777</v>
      </c>
      <c r="H24" s="29"/>
      <c r="I24" s="11"/>
      <c r="J24" s="11"/>
      <c r="K24" s="27"/>
      <c r="L24" s="29"/>
      <c r="M24" s="11">
        <v>20</v>
      </c>
      <c r="N24" s="11">
        <v>15</v>
      </c>
      <c r="O24" s="27"/>
      <c r="P24" s="29"/>
      <c r="Q24" s="11">
        <v>18</v>
      </c>
      <c r="R24" s="11"/>
      <c r="S24" s="55"/>
      <c r="T24" s="54">
        <v>197000</v>
      </c>
      <c r="U24" s="12">
        <v>95000</v>
      </c>
      <c r="V24" s="12">
        <f t="shared" si="0"/>
        <v>292000</v>
      </c>
      <c r="W24" s="51">
        <f t="shared" si="1"/>
        <v>45000</v>
      </c>
      <c r="X24" s="24">
        <f t="shared" si="2"/>
        <v>-50000</v>
      </c>
    </row>
    <row r="25" spans="1:24" ht="20.25" customHeight="1">
      <c r="A25" s="15" t="s">
        <v>172</v>
      </c>
      <c r="B25" s="17"/>
      <c r="C25" s="10" t="s">
        <v>173</v>
      </c>
      <c r="D25" s="15" t="s">
        <v>112</v>
      </c>
      <c r="E25" s="10"/>
      <c r="F25" s="27">
        <v>19</v>
      </c>
      <c r="G25" s="26">
        <v>38777</v>
      </c>
      <c r="H25" s="30"/>
      <c r="I25" s="16"/>
      <c r="J25" s="16"/>
      <c r="K25" s="32"/>
      <c r="L25" s="30"/>
      <c r="M25" s="16">
        <v>20</v>
      </c>
      <c r="N25" s="16">
        <v>30</v>
      </c>
      <c r="O25" s="32"/>
      <c r="P25" s="30"/>
      <c r="Q25" s="16"/>
      <c r="R25" s="16"/>
      <c r="S25" s="70"/>
      <c r="T25" s="54">
        <v>197000</v>
      </c>
      <c r="U25" s="21">
        <v>0</v>
      </c>
      <c r="V25" s="12">
        <f t="shared" si="0"/>
        <v>197000</v>
      </c>
      <c r="W25" s="51">
        <f t="shared" si="1"/>
        <v>60000</v>
      </c>
      <c r="X25" s="24">
        <f t="shared" si="2"/>
        <v>60000</v>
      </c>
    </row>
    <row r="26" spans="1:24" ht="20.25" customHeight="1">
      <c r="A26" s="15" t="s">
        <v>113</v>
      </c>
      <c r="B26" s="17"/>
      <c r="C26" s="10" t="s">
        <v>174</v>
      </c>
      <c r="D26" s="15" t="s">
        <v>113</v>
      </c>
      <c r="E26" s="10"/>
      <c r="F26" s="27">
        <v>4</v>
      </c>
      <c r="G26" s="26">
        <v>38777</v>
      </c>
      <c r="H26" s="30"/>
      <c r="I26" s="16"/>
      <c r="J26" s="16"/>
      <c r="K26" s="32"/>
      <c r="L26" s="30"/>
      <c r="M26" s="16">
        <v>20</v>
      </c>
      <c r="N26" s="16">
        <v>30</v>
      </c>
      <c r="O26" s="32"/>
      <c r="P26" s="30"/>
      <c r="Q26" s="16"/>
      <c r="R26" s="16"/>
      <c r="S26" s="70"/>
      <c r="T26" s="54">
        <v>197000</v>
      </c>
      <c r="U26" s="21">
        <v>0</v>
      </c>
      <c r="V26" s="12">
        <f t="shared" si="0"/>
        <v>197000</v>
      </c>
      <c r="W26" s="51">
        <f t="shared" si="1"/>
        <v>60000</v>
      </c>
      <c r="X26" s="24">
        <f t="shared" si="2"/>
        <v>60000</v>
      </c>
    </row>
    <row r="27" spans="1:24" ht="20.25" customHeight="1">
      <c r="A27" s="10" t="s">
        <v>183</v>
      </c>
      <c r="B27" s="10" t="s">
        <v>74</v>
      </c>
      <c r="C27" s="10" t="s">
        <v>156</v>
      </c>
      <c r="D27" s="10" t="s">
        <v>75</v>
      </c>
      <c r="E27" s="10"/>
      <c r="F27" s="27">
        <v>8</v>
      </c>
      <c r="G27" s="26">
        <v>38777</v>
      </c>
      <c r="H27" s="29"/>
      <c r="I27" s="11"/>
      <c r="J27" s="11"/>
      <c r="K27" s="27"/>
      <c r="L27" s="29"/>
      <c r="M27" s="11">
        <v>20</v>
      </c>
      <c r="N27" s="11">
        <v>30</v>
      </c>
      <c r="O27" s="27"/>
      <c r="P27" s="29"/>
      <c r="Q27" s="11">
        <v>5</v>
      </c>
      <c r="R27" s="11"/>
      <c r="S27" s="55"/>
      <c r="T27" s="54">
        <v>50000</v>
      </c>
      <c r="U27" s="12">
        <v>19000</v>
      </c>
      <c r="V27" s="12">
        <f t="shared" si="0"/>
        <v>69000</v>
      </c>
      <c r="W27" s="51">
        <f t="shared" si="1"/>
        <v>60000</v>
      </c>
      <c r="X27" s="24">
        <f t="shared" si="2"/>
        <v>41000</v>
      </c>
    </row>
    <row r="28" spans="1:24" ht="20.25" customHeight="1">
      <c r="A28" s="10" t="s">
        <v>183</v>
      </c>
      <c r="B28" s="10" t="s">
        <v>74</v>
      </c>
      <c r="C28" s="10" t="s">
        <v>157</v>
      </c>
      <c r="D28" s="10" t="s">
        <v>94</v>
      </c>
      <c r="E28" s="10"/>
      <c r="F28" s="27">
        <v>12</v>
      </c>
      <c r="G28" s="26">
        <v>38777</v>
      </c>
      <c r="H28" s="29"/>
      <c r="I28" s="11"/>
      <c r="J28" s="11"/>
      <c r="K28" s="27"/>
      <c r="L28" s="29"/>
      <c r="M28" s="11">
        <v>20</v>
      </c>
      <c r="N28" s="11">
        <v>30</v>
      </c>
      <c r="O28" s="27"/>
      <c r="P28" s="29"/>
      <c r="Q28" s="11">
        <v>18</v>
      </c>
      <c r="R28" s="11"/>
      <c r="S28" s="55"/>
      <c r="T28" s="54">
        <v>89000</v>
      </c>
      <c r="U28" s="12">
        <v>20000</v>
      </c>
      <c r="V28" s="12">
        <f t="shared" si="0"/>
        <v>109000</v>
      </c>
      <c r="W28" s="51">
        <f t="shared" si="1"/>
        <v>60000</v>
      </c>
      <c r="X28" s="24">
        <f t="shared" si="2"/>
        <v>40000</v>
      </c>
    </row>
    <row r="29" spans="1:24" ht="20.25" customHeight="1">
      <c r="A29" s="10" t="s">
        <v>46</v>
      </c>
      <c r="B29" s="10" t="s">
        <v>47</v>
      </c>
      <c r="C29" s="10" t="s">
        <v>148</v>
      </c>
      <c r="D29" s="10" t="s">
        <v>107</v>
      </c>
      <c r="E29" s="10"/>
      <c r="F29" s="27">
        <v>12</v>
      </c>
      <c r="G29" s="26">
        <v>38807</v>
      </c>
      <c r="H29" s="29"/>
      <c r="I29" s="11">
        <v>24</v>
      </c>
      <c r="J29" s="11"/>
      <c r="K29" s="27"/>
      <c r="L29" s="29"/>
      <c r="M29" s="11">
        <v>6</v>
      </c>
      <c r="N29" s="11"/>
      <c r="O29" s="27"/>
      <c r="P29" s="29"/>
      <c r="Q29" s="11">
        <v>6</v>
      </c>
      <c r="R29" s="11"/>
      <c r="S29" s="55"/>
      <c r="T29" s="54">
        <v>0</v>
      </c>
      <c r="U29" s="12">
        <f>1500*6</f>
        <v>9000</v>
      </c>
      <c r="V29" s="12">
        <f t="shared" si="0"/>
        <v>9000</v>
      </c>
      <c r="W29" s="51">
        <f t="shared" si="1"/>
        <v>9000</v>
      </c>
      <c r="X29" s="24">
        <f t="shared" si="2"/>
        <v>0</v>
      </c>
    </row>
    <row r="30" spans="1:24" ht="20.25" customHeight="1">
      <c r="A30" s="10" t="s">
        <v>68</v>
      </c>
      <c r="B30" s="10" t="s">
        <v>69</v>
      </c>
      <c r="C30" s="10" t="s">
        <v>70</v>
      </c>
      <c r="D30" s="10" t="s">
        <v>71</v>
      </c>
      <c r="E30" s="10"/>
      <c r="F30" s="27">
        <v>7</v>
      </c>
      <c r="G30" s="26">
        <v>38807</v>
      </c>
      <c r="H30" s="29"/>
      <c r="I30" s="11"/>
      <c r="J30" s="11"/>
      <c r="K30" s="27"/>
      <c r="L30" s="29"/>
      <c r="M30" s="11">
        <v>20</v>
      </c>
      <c r="N30" s="11"/>
      <c r="O30" s="27"/>
      <c r="P30" s="29"/>
      <c r="Q30" s="11">
        <v>15</v>
      </c>
      <c r="R30" s="11"/>
      <c r="S30" s="55"/>
      <c r="T30" s="54">
        <v>126000</v>
      </c>
      <c r="U30" s="12">
        <v>25300</v>
      </c>
      <c r="V30" s="12">
        <f t="shared" si="0"/>
        <v>151300</v>
      </c>
      <c r="W30" s="51">
        <f t="shared" si="1"/>
        <v>30000</v>
      </c>
      <c r="X30" s="24">
        <f t="shared" si="2"/>
        <v>4700</v>
      </c>
    </row>
    <row r="31" spans="1:24" ht="20.25" customHeight="1">
      <c r="A31" s="10" t="s">
        <v>57</v>
      </c>
      <c r="B31" s="10" t="s">
        <v>58</v>
      </c>
      <c r="C31" s="10" t="s">
        <v>59</v>
      </c>
      <c r="D31" s="10" t="s">
        <v>197</v>
      </c>
      <c r="E31" s="10" t="s">
        <v>60</v>
      </c>
      <c r="F31" s="27">
        <v>15</v>
      </c>
      <c r="G31" s="26">
        <v>38807</v>
      </c>
      <c r="H31" s="29">
        <v>24</v>
      </c>
      <c r="I31" s="11"/>
      <c r="J31" s="11"/>
      <c r="K31" s="27"/>
      <c r="L31" s="29">
        <v>10</v>
      </c>
      <c r="M31" s="11">
        <v>14</v>
      </c>
      <c r="N31" s="11"/>
      <c r="O31" s="27"/>
      <c r="P31" s="29">
        <v>10</v>
      </c>
      <c r="Q31" s="11">
        <v>14</v>
      </c>
      <c r="R31" s="11"/>
      <c r="S31" s="55"/>
      <c r="T31" s="54">
        <v>15000</v>
      </c>
      <c r="U31" s="12">
        <v>10000</v>
      </c>
      <c r="V31" s="12">
        <f t="shared" si="0"/>
        <v>25000</v>
      </c>
      <c r="W31" s="51">
        <f t="shared" si="1"/>
        <v>41000</v>
      </c>
      <c r="X31" s="24">
        <f t="shared" si="2"/>
        <v>31000</v>
      </c>
    </row>
    <row r="32" spans="1:24" ht="20.25" customHeight="1">
      <c r="A32" s="10" t="s">
        <v>33</v>
      </c>
      <c r="B32" s="10"/>
      <c r="C32" s="10" t="s">
        <v>179</v>
      </c>
      <c r="D32" s="10" t="s">
        <v>180</v>
      </c>
      <c r="E32" s="10"/>
      <c r="F32" s="27">
        <v>7</v>
      </c>
      <c r="G32" s="26">
        <v>38777</v>
      </c>
      <c r="H32" s="29"/>
      <c r="I32" s="11">
        <v>30</v>
      </c>
      <c r="J32" s="11">
        <v>55</v>
      </c>
      <c r="K32" s="27"/>
      <c r="L32" s="29">
        <v>18</v>
      </c>
      <c r="M32" s="11">
        <v>20</v>
      </c>
      <c r="N32" s="11">
        <v>15</v>
      </c>
      <c r="O32" s="27"/>
      <c r="P32" s="29"/>
      <c r="Q32" s="11">
        <v>18</v>
      </c>
      <c r="R32" s="11"/>
      <c r="S32" s="55"/>
      <c r="T32" s="54">
        <v>240000</v>
      </c>
      <c r="U32" s="12">
        <v>44000</v>
      </c>
      <c r="V32" s="12">
        <f t="shared" si="0"/>
        <v>284000</v>
      </c>
      <c r="W32" s="51">
        <f t="shared" si="1"/>
        <v>81000</v>
      </c>
      <c r="X32" s="24">
        <f t="shared" si="2"/>
        <v>37000</v>
      </c>
    </row>
    <row r="33" spans="1:24" ht="20.25" customHeight="1">
      <c r="A33" s="10" t="s">
        <v>33</v>
      </c>
      <c r="B33" s="10"/>
      <c r="C33" s="10" t="s">
        <v>181</v>
      </c>
      <c r="D33" s="10" t="s">
        <v>182</v>
      </c>
      <c r="E33" s="10"/>
      <c r="F33" s="27">
        <v>7</v>
      </c>
      <c r="G33" s="26">
        <v>38777</v>
      </c>
      <c r="H33" s="29"/>
      <c r="I33" s="11"/>
      <c r="J33" s="11"/>
      <c r="K33" s="27"/>
      <c r="L33" s="29">
        <v>18</v>
      </c>
      <c r="M33" s="11">
        <v>20</v>
      </c>
      <c r="N33" s="11">
        <v>30</v>
      </c>
      <c r="O33" s="27"/>
      <c r="P33" s="29"/>
      <c r="Q33" s="11">
        <v>18</v>
      </c>
      <c r="R33" s="11"/>
      <c r="S33" s="55"/>
      <c r="T33" s="54">
        <v>160000</v>
      </c>
      <c r="U33" s="12">
        <v>64000</v>
      </c>
      <c r="V33" s="12">
        <f t="shared" si="0"/>
        <v>224000</v>
      </c>
      <c r="W33" s="51"/>
      <c r="X33" s="24"/>
    </row>
    <row r="34" spans="1:24" ht="20.25" customHeight="1">
      <c r="A34" s="10" t="s">
        <v>54</v>
      </c>
      <c r="B34" s="10" t="s">
        <v>55</v>
      </c>
      <c r="C34" s="10" t="s">
        <v>56</v>
      </c>
      <c r="D34" s="10" t="s">
        <v>197</v>
      </c>
      <c r="E34" s="10" t="s">
        <v>162</v>
      </c>
      <c r="F34" s="27">
        <v>9</v>
      </c>
      <c r="G34" s="26">
        <v>38657</v>
      </c>
      <c r="H34" s="29"/>
      <c r="I34" s="11">
        <v>20</v>
      </c>
      <c r="J34" s="11">
        <v>17</v>
      </c>
      <c r="K34" s="27"/>
      <c r="L34" s="29">
        <v>31</v>
      </c>
      <c r="M34" s="11">
        <v>40</v>
      </c>
      <c r="N34" s="11">
        <v>30</v>
      </c>
      <c r="O34" s="27"/>
      <c r="P34" s="29">
        <v>8</v>
      </c>
      <c r="Q34" s="11">
        <v>8</v>
      </c>
      <c r="R34" s="11"/>
      <c r="S34" s="55"/>
      <c r="T34" s="54">
        <v>865400</v>
      </c>
      <c r="U34" s="12">
        <v>100000</v>
      </c>
      <c r="V34" s="12">
        <f t="shared" si="0"/>
        <v>965400</v>
      </c>
      <c r="W34" s="51">
        <f>(L34*2000)+(M34*1500)+(N34*1000)+(O34*1000)</f>
        <v>152000</v>
      </c>
      <c r="X34" s="24">
        <f>W34-U34</f>
        <v>52000</v>
      </c>
    </row>
    <row r="35" spans="1:24" ht="20.25" customHeight="1">
      <c r="A35" s="10" t="s">
        <v>99</v>
      </c>
      <c r="B35" s="10" t="s">
        <v>100</v>
      </c>
      <c r="C35" s="10" t="s">
        <v>101</v>
      </c>
      <c r="D35" s="10" t="s">
        <v>195</v>
      </c>
      <c r="E35" s="10" t="s">
        <v>102</v>
      </c>
      <c r="F35" s="27">
        <v>14</v>
      </c>
      <c r="G35" s="26">
        <v>38718</v>
      </c>
      <c r="H35" s="29">
        <v>24</v>
      </c>
      <c r="I35" s="11">
        <v>30</v>
      </c>
      <c r="J35" s="11"/>
      <c r="K35" s="27"/>
      <c r="L35" s="29">
        <v>8</v>
      </c>
      <c r="M35" s="11">
        <v>10</v>
      </c>
      <c r="N35" s="11"/>
      <c r="O35" s="27"/>
      <c r="P35" s="29">
        <v>8</v>
      </c>
      <c r="Q35" s="11">
        <v>10</v>
      </c>
      <c r="R35" s="11"/>
      <c r="S35" s="55"/>
      <c r="T35" s="54">
        <f>150000</f>
        <v>150000</v>
      </c>
      <c r="U35" s="12">
        <f>15000</f>
        <v>15000</v>
      </c>
      <c r="V35" s="12">
        <f t="shared" si="0"/>
        <v>165000</v>
      </c>
      <c r="W35" s="51">
        <f>(L35*2000)+(M35*1500)+(N35*1000)+(O35*1000)</f>
        <v>31000</v>
      </c>
      <c r="X35" s="24">
        <f>W35-U35</f>
        <v>16000</v>
      </c>
    </row>
    <row r="36" spans="1:24" ht="20.25" customHeight="1">
      <c r="A36" s="10" t="s">
        <v>99</v>
      </c>
      <c r="B36" s="10" t="s">
        <v>100</v>
      </c>
      <c r="C36" s="10" t="s">
        <v>103</v>
      </c>
      <c r="D36" s="10" t="s">
        <v>196</v>
      </c>
      <c r="E36" s="10" t="s">
        <v>104</v>
      </c>
      <c r="F36" s="27">
        <v>1</v>
      </c>
      <c r="G36" s="26">
        <v>38777</v>
      </c>
      <c r="H36" s="29"/>
      <c r="I36" s="11"/>
      <c r="J36" s="11"/>
      <c r="K36" s="27"/>
      <c r="L36" s="29">
        <f>15+16</f>
        <v>31</v>
      </c>
      <c r="M36" s="11">
        <v>20</v>
      </c>
      <c r="N36" s="11"/>
      <c r="O36" s="27"/>
      <c r="P36" s="29">
        <v>13</v>
      </c>
      <c r="Q36" s="11">
        <v>8</v>
      </c>
      <c r="R36" s="11"/>
      <c r="S36" s="55"/>
      <c r="T36" s="54">
        <v>90000</v>
      </c>
      <c r="U36" s="12">
        <v>50000</v>
      </c>
      <c r="V36" s="12">
        <f t="shared" si="0"/>
        <v>140000</v>
      </c>
      <c r="W36" s="51">
        <f>(L36*2000)+(M36*1500)+(N36*1000)+(O36*1000)</f>
        <v>92000</v>
      </c>
      <c r="X36" s="24">
        <f>W36-U36</f>
        <v>42000</v>
      </c>
    </row>
    <row r="37" spans="1:24" ht="20.25" customHeight="1">
      <c r="A37" s="10" t="s">
        <v>81</v>
      </c>
      <c r="B37" s="10" t="s">
        <v>82</v>
      </c>
      <c r="C37" s="10" t="s">
        <v>83</v>
      </c>
      <c r="D37" s="10" t="s">
        <v>197</v>
      </c>
      <c r="E37" s="10" t="s">
        <v>84</v>
      </c>
      <c r="F37" s="27">
        <v>1</v>
      </c>
      <c r="G37" s="26">
        <v>38718</v>
      </c>
      <c r="H37" s="29">
        <v>55</v>
      </c>
      <c r="I37" s="11"/>
      <c r="J37" s="11"/>
      <c r="K37" s="27"/>
      <c r="L37" s="29"/>
      <c r="M37" s="11"/>
      <c r="N37" s="11"/>
      <c r="O37" s="27"/>
      <c r="P37" s="29"/>
      <c r="Q37" s="11"/>
      <c r="R37" s="11"/>
      <c r="S37" s="55"/>
      <c r="T37" s="54">
        <v>13000</v>
      </c>
      <c r="U37" s="12">
        <v>6500</v>
      </c>
      <c r="V37" s="12">
        <f t="shared" si="0"/>
        <v>19500</v>
      </c>
      <c r="W37" s="51">
        <f>(L37*2000)+(M37*1500)+(N37*1000)+(O37*1000)</f>
        <v>0</v>
      </c>
      <c r="X37" s="24">
        <f>W37-U37</f>
        <v>-6500</v>
      </c>
    </row>
    <row r="38" spans="1:24" ht="19.5" customHeight="1">
      <c r="A38" s="93" t="s">
        <v>189</v>
      </c>
      <c r="B38" s="94"/>
      <c r="C38" s="94"/>
      <c r="D38" s="41"/>
      <c r="E38" s="43"/>
      <c r="F38" s="77"/>
      <c r="G38" s="26"/>
      <c r="H38" s="29"/>
      <c r="I38" s="11"/>
      <c r="J38" s="11"/>
      <c r="K38" s="27"/>
      <c r="L38" s="29"/>
      <c r="M38" s="11"/>
      <c r="N38" s="11"/>
      <c r="O38" s="27"/>
      <c r="P38" s="29"/>
      <c r="Q38" s="11"/>
      <c r="R38" s="11"/>
      <c r="S38" s="55"/>
      <c r="T38" s="54">
        <v>80000</v>
      </c>
      <c r="U38" s="12">
        <v>0</v>
      </c>
      <c r="V38" s="12">
        <v>80000</v>
      </c>
      <c r="W38" s="51">
        <f>(L38*2000)+(M38*1500)+(N38*1000)+(O38*1000)</f>
        <v>0</v>
      </c>
      <c r="X38" s="24">
        <f>W38-U38</f>
        <v>0</v>
      </c>
    </row>
    <row r="39" spans="1:24" ht="31.5" customHeight="1">
      <c r="A39" s="86" t="s">
        <v>175</v>
      </c>
      <c r="B39" s="87"/>
      <c r="C39" s="87"/>
      <c r="D39" s="87"/>
      <c r="E39" s="88"/>
      <c r="F39" s="78"/>
      <c r="G39" s="37"/>
      <c r="H39" s="38">
        <f aca="true" t="shared" si="3" ref="H39:S39">SUM(H4:H37)</f>
        <v>286</v>
      </c>
      <c r="I39" s="39">
        <f t="shared" si="3"/>
        <v>320</v>
      </c>
      <c r="J39" s="39">
        <f t="shared" si="3"/>
        <v>532</v>
      </c>
      <c r="K39" s="40">
        <f t="shared" si="3"/>
        <v>164</v>
      </c>
      <c r="L39" s="38">
        <f t="shared" si="3"/>
        <v>289</v>
      </c>
      <c r="M39" s="39">
        <f t="shared" si="3"/>
        <v>448</v>
      </c>
      <c r="N39" s="39">
        <f t="shared" si="3"/>
        <v>315</v>
      </c>
      <c r="O39" s="40">
        <f t="shared" si="3"/>
        <v>55</v>
      </c>
      <c r="P39" s="38">
        <f t="shared" si="3"/>
        <v>86</v>
      </c>
      <c r="Q39" s="39">
        <f t="shared" si="3"/>
        <v>282</v>
      </c>
      <c r="R39" s="39">
        <f t="shared" si="3"/>
        <v>0</v>
      </c>
      <c r="S39" s="40">
        <f t="shared" si="3"/>
        <v>38</v>
      </c>
      <c r="T39" s="52">
        <f>SUM(T4:T38)</f>
        <v>4886050</v>
      </c>
      <c r="U39" s="42">
        <f>SUM(U4:U38)</f>
        <v>1163950</v>
      </c>
      <c r="V39" s="42">
        <f>SUM(V4:V38)</f>
        <v>6050000</v>
      </c>
      <c r="W39" s="52">
        <f>SUM(W5:W38)</f>
        <v>1464000</v>
      </c>
      <c r="X39" s="42">
        <f>SUM(X5:X38)</f>
        <v>382050</v>
      </c>
    </row>
    <row r="40" spans="1:24" s="46" customFormat="1" ht="31.5" customHeight="1">
      <c r="A40" s="97" t="s">
        <v>190</v>
      </c>
      <c r="B40" s="98"/>
      <c r="C40" s="98"/>
      <c r="D40" s="99"/>
      <c r="E40" s="44"/>
      <c r="F40" s="48"/>
      <c r="G40" s="47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72"/>
      <c r="T40" s="49"/>
      <c r="U40" s="49"/>
      <c r="V40" s="50"/>
      <c r="W40" s="50"/>
      <c r="X40" s="45"/>
    </row>
    <row r="41" spans="1:24" ht="20.25" customHeight="1">
      <c r="A41" s="10" t="s">
        <v>37</v>
      </c>
      <c r="B41" s="10" t="s">
        <v>38</v>
      </c>
      <c r="C41" s="10" t="s">
        <v>161</v>
      </c>
      <c r="D41" s="10" t="s">
        <v>197</v>
      </c>
      <c r="E41" s="10" t="s">
        <v>158</v>
      </c>
      <c r="F41" s="27">
        <v>8</v>
      </c>
      <c r="G41" s="26">
        <v>38807</v>
      </c>
      <c r="H41" s="29">
        <v>10</v>
      </c>
      <c r="I41" s="11">
        <v>15</v>
      </c>
      <c r="J41" s="11">
        <v>24</v>
      </c>
      <c r="K41" s="27"/>
      <c r="L41" s="29"/>
      <c r="M41" s="11">
        <v>20</v>
      </c>
      <c r="N41" s="11"/>
      <c r="O41" s="27"/>
      <c r="P41" s="29"/>
      <c r="Q41" s="11">
        <v>8</v>
      </c>
      <c r="R41" s="11"/>
      <c r="S41" s="55"/>
      <c r="T41" s="54">
        <v>390000</v>
      </c>
      <c r="U41" s="12">
        <v>4000</v>
      </c>
      <c r="V41" s="12">
        <f aca="true" t="shared" si="4" ref="V41:V59">T41+U41</f>
        <v>394000</v>
      </c>
      <c r="W41" s="51">
        <f aca="true" t="shared" si="5" ref="W41:W54">(L41*2000)+(M41*1500)+(N41*1000)+(O41*1000)</f>
        <v>30000</v>
      </c>
      <c r="X41" s="24">
        <f aca="true" t="shared" si="6" ref="X41:X54">W41-U41</f>
        <v>26000</v>
      </c>
    </row>
    <row r="42" spans="1:24" ht="20.25" customHeight="1">
      <c r="A42" s="10" t="s">
        <v>39</v>
      </c>
      <c r="B42" s="10" t="s">
        <v>40</v>
      </c>
      <c r="C42" s="10" t="s">
        <v>41</v>
      </c>
      <c r="D42" s="10" t="s">
        <v>197</v>
      </c>
      <c r="E42" s="10" t="s">
        <v>114</v>
      </c>
      <c r="F42" s="27">
        <v>18</v>
      </c>
      <c r="G42" s="26">
        <v>38807</v>
      </c>
      <c r="H42" s="29">
        <v>22</v>
      </c>
      <c r="I42" s="11"/>
      <c r="J42" s="11"/>
      <c r="K42" s="27"/>
      <c r="L42" s="29">
        <v>2</v>
      </c>
      <c r="M42" s="11">
        <v>24</v>
      </c>
      <c r="N42" s="11"/>
      <c r="O42" s="27"/>
      <c r="P42" s="29"/>
      <c r="Q42" s="11">
        <v>5</v>
      </c>
      <c r="R42" s="11"/>
      <c r="S42" s="55"/>
      <c r="T42" s="54">
        <v>13000</v>
      </c>
      <c r="U42" s="12">
        <v>5000</v>
      </c>
      <c r="V42" s="12">
        <f t="shared" si="4"/>
        <v>18000</v>
      </c>
      <c r="W42" s="51">
        <f t="shared" si="5"/>
        <v>40000</v>
      </c>
      <c r="X42" s="24">
        <f t="shared" si="6"/>
        <v>35000</v>
      </c>
    </row>
    <row r="43" spans="1:24" ht="20.25" customHeight="1">
      <c r="A43" s="10" t="s">
        <v>95</v>
      </c>
      <c r="B43" s="10" t="s">
        <v>96</v>
      </c>
      <c r="C43" s="10" t="s">
        <v>97</v>
      </c>
      <c r="D43" s="10" t="s">
        <v>197</v>
      </c>
      <c r="E43" s="10" t="s">
        <v>98</v>
      </c>
      <c r="F43" s="27">
        <v>12</v>
      </c>
      <c r="G43" s="26">
        <v>38807</v>
      </c>
      <c r="H43" s="29">
        <v>24</v>
      </c>
      <c r="I43" s="11"/>
      <c r="J43" s="11"/>
      <c r="K43" s="27"/>
      <c r="L43" s="29"/>
      <c r="M43" s="11">
        <v>16</v>
      </c>
      <c r="N43" s="11"/>
      <c r="O43" s="27"/>
      <c r="P43" s="29"/>
      <c r="Q43" s="11">
        <v>12</v>
      </c>
      <c r="R43" s="11"/>
      <c r="S43" s="55"/>
      <c r="T43" s="54">
        <v>0</v>
      </c>
      <c r="U43" s="12">
        <v>5000</v>
      </c>
      <c r="V43" s="12">
        <f t="shared" si="4"/>
        <v>5000</v>
      </c>
      <c r="W43" s="51">
        <f t="shared" si="5"/>
        <v>24000</v>
      </c>
      <c r="X43" s="24">
        <f t="shared" si="6"/>
        <v>19000</v>
      </c>
    </row>
    <row r="44" spans="1:24" ht="20.25" customHeight="1">
      <c r="A44" s="10" t="s">
        <v>95</v>
      </c>
      <c r="B44" s="10" t="s">
        <v>96</v>
      </c>
      <c r="C44" s="10" t="s">
        <v>97</v>
      </c>
      <c r="D44" s="10" t="s">
        <v>206</v>
      </c>
      <c r="E44" s="10" t="s">
        <v>98</v>
      </c>
      <c r="F44" s="27">
        <v>12</v>
      </c>
      <c r="G44" s="26">
        <v>38807</v>
      </c>
      <c r="H44" s="29"/>
      <c r="I44" s="11"/>
      <c r="J44" s="11"/>
      <c r="K44" s="27"/>
      <c r="L44" s="29"/>
      <c r="M44" s="11">
        <v>16</v>
      </c>
      <c r="N44" s="11"/>
      <c r="O44" s="27"/>
      <c r="P44" s="29"/>
      <c r="Q44" s="11">
        <v>12</v>
      </c>
      <c r="R44" s="11"/>
      <c r="S44" s="55"/>
      <c r="T44" s="54">
        <v>15000</v>
      </c>
      <c r="U44" s="12">
        <v>15000</v>
      </c>
      <c r="V44" s="12">
        <f>T44+U44</f>
        <v>30000</v>
      </c>
      <c r="W44" s="51">
        <f>(L44*2000)+(M44*1500)+(N44*1000)+(O44*1000)</f>
        <v>24000</v>
      </c>
      <c r="X44" s="24">
        <f>W44-U44</f>
        <v>9000</v>
      </c>
    </row>
    <row r="45" spans="1:24" ht="21" customHeight="1">
      <c r="A45" s="15" t="s">
        <v>203</v>
      </c>
      <c r="B45" s="17" t="s">
        <v>119</v>
      </c>
      <c r="C45" s="10" t="s">
        <v>204</v>
      </c>
      <c r="D45" s="10" t="s">
        <v>205</v>
      </c>
      <c r="E45" s="10"/>
      <c r="F45" s="11">
        <v>10</v>
      </c>
      <c r="G45" s="14">
        <v>38777</v>
      </c>
      <c r="H45" s="30">
        <v>32</v>
      </c>
      <c r="I45" s="16">
        <v>22</v>
      </c>
      <c r="J45" s="16">
        <v>30</v>
      </c>
      <c r="K45" s="32"/>
      <c r="L45" s="30">
        <v>10</v>
      </c>
      <c r="M45" s="16"/>
      <c r="N45" s="16"/>
      <c r="O45" s="32"/>
      <c r="P45" s="30">
        <v>7</v>
      </c>
      <c r="Q45" s="16"/>
      <c r="R45" s="16"/>
      <c r="S45" s="55"/>
      <c r="T45" s="82">
        <v>235000</v>
      </c>
      <c r="U45" s="21">
        <v>15000</v>
      </c>
      <c r="V45" s="22">
        <f>T45+U45</f>
        <v>250000</v>
      </c>
      <c r="W45" s="51">
        <f>(K15*2000)+(L15*1500)+(M15*1000)+(N15*1000)</f>
        <v>24000</v>
      </c>
      <c r="X45" s="24">
        <f>V15-T15</f>
        <v>21000</v>
      </c>
    </row>
    <row r="46" spans="1:24" ht="20.25" customHeight="1">
      <c r="A46" s="10" t="s">
        <v>48</v>
      </c>
      <c r="B46" s="10" t="s">
        <v>49</v>
      </c>
      <c r="C46" s="10" t="s">
        <v>50</v>
      </c>
      <c r="D46" s="10" t="s">
        <v>197</v>
      </c>
      <c r="E46" s="10"/>
      <c r="F46" s="27">
        <v>10</v>
      </c>
      <c r="G46" s="26">
        <v>38807</v>
      </c>
      <c r="H46" s="29">
        <v>10</v>
      </c>
      <c r="I46" s="11"/>
      <c r="J46" s="11"/>
      <c r="K46" s="27"/>
      <c r="L46" s="29">
        <v>5</v>
      </c>
      <c r="M46" s="11"/>
      <c r="N46" s="11"/>
      <c r="O46" s="27"/>
      <c r="P46" s="29"/>
      <c r="Q46" s="11"/>
      <c r="R46" s="11"/>
      <c r="S46" s="55"/>
      <c r="T46" s="54">
        <v>41000</v>
      </c>
      <c r="U46" s="12">
        <v>10000</v>
      </c>
      <c r="V46" s="12">
        <f t="shared" si="4"/>
        <v>51000</v>
      </c>
      <c r="W46" s="51">
        <f t="shared" si="5"/>
        <v>10000</v>
      </c>
      <c r="X46" s="24">
        <f t="shared" si="6"/>
        <v>0</v>
      </c>
    </row>
    <row r="47" spans="1:24" ht="20.25" customHeight="1">
      <c r="A47" s="10" t="s">
        <v>20</v>
      </c>
      <c r="B47" s="10" t="s">
        <v>21</v>
      </c>
      <c r="C47" s="10" t="s">
        <v>22</v>
      </c>
      <c r="D47" s="10" t="s">
        <v>197</v>
      </c>
      <c r="E47" s="10" t="s">
        <v>108</v>
      </c>
      <c r="F47" s="27">
        <v>14</v>
      </c>
      <c r="G47" s="26">
        <v>38777</v>
      </c>
      <c r="H47" s="29">
        <v>34</v>
      </c>
      <c r="I47" s="11"/>
      <c r="J47" s="11"/>
      <c r="K47" s="27"/>
      <c r="L47" s="29">
        <v>5</v>
      </c>
      <c r="M47" s="11"/>
      <c r="N47" s="11"/>
      <c r="O47" s="27"/>
      <c r="P47" s="29">
        <v>3</v>
      </c>
      <c r="Q47" s="11"/>
      <c r="R47" s="11"/>
      <c r="S47" s="55"/>
      <c r="T47" s="54">
        <v>7800</v>
      </c>
      <c r="U47" s="12">
        <v>5000</v>
      </c>
      <c r="V47" s="12">
        <f t="shared" si="4"/>
        <v>12800</v>
      </c>
      <c r="W47" s="51">
        <f t="shared" si="5"/>
        <v>10000</v>
      </c>
      <c r="X47" s="24">
        <f t="shared" si="6"/>
        <v>5000</v>
      </c>
    </row>
    <row r="48" spans="1:24" ht="20.25" customHeight="1">
      <c r="A48" s="10" t="s">
        <v>15</v>
      </c>
      <c r="B48" s="10" t="s">
        <v>16</v>
      </c>
      <c r="C48" s="10" t="s">
        <v>45</v>
      </c>
      <c r="D48" s="10" t="s">
        <v>198</v>
      </c>
      <c r="E48" s="10"/>
      <c r="F48" s="27">
        <v>16</v>
      </c>
      <c r="G48" s="26">
        <v>38807</v>
      </c>
      <c r="H48" s="29">
        <v>89</v>
      </c>
      <c r="I48" s="11"/>
      <c r="J48" s="11"/>
      <c r="K48" s="27">
        <v>5</v>
      </c>
      <c r="L48" s="29"/>
      <c r="M48" s="11">
        <v>10</v>
      </c>
      <c r="N48" s="11">
        <v>15</v>
      </c>
      <c r="O48" s="27"/>
      <c r="P48" s="29"/>
      <c r="Q48" s="11">
        <v>15</v>
      </c>
      <c r="R48" s="11"/>
      <c r="S48" s="55"/>
      <c r="T48" s="54">
        <v>200000</v>
      </c>
      <c r="U48" s="12">
        <v>75000</v>
      </c>
      <c r="V48" s="12">
        <f t="shared" si="4"/>
        <v>275000</v>
      </c>
      <c r="W48" s="51">
        <f t="shared" si="5"/>
        <v>30000</v>
      </c>
      <c r="X48" s="24">
        <f t="shared" si="6"/>
        <v>-45000</v>
      </c>
    </row>
    <row r="49" spans="1:24" ht="20.25" customHeight="1">
      <c r="A49" s="10" t="s">
        <v>14</v>
      </c>
      <c r="B49" s="10" t="s">
        <v>106</v>
      </c>
      <c r="C49" s="13" t="s">
        <v>111</v>
      </c>
      <c r="D49" s="10" t="s">
        <v>197</v>
      </c>
      <c r="E49" s="10" t="s">
        <v>105</v>
      </c>
      <c r="F49" s="27">
        <v>3</v>
      </c>
      <c r="G49" s="26">
        <v>38807</v>
      </c>
      <c r="H49" s="29"/>
      <c r="I49" s="11"/>
      <c r="J49" s="11"/>
      <c r="K49" s="27"/>
      <c r="L49" s="29"/>
      <c r="M49" s="11">
        <v>24</v>
      </c>
      <c r="N49" s="11"/>
      <c r="O49" s="27"/>
      <c r="P49" s="29"/>
      <c r="Q49" s="11">
        <v>12</v>
      </c>
      <c r="R49" s="11"/>
      <c r="S49" s="55"/>
      <c r="T49" s="54">
        <v>40000</v>
      </c>
      <c r="U49" s="12">
        <v>50000</v>
      </c>
      <c r="V49" s="12">
        <f t="shared" si="4"/>
        <v>90000</v>
      </c>
      <c r="W49" s="51">
        <f t="shared" si="5"/>
        <v>36000</v>
      </c>
      <c r="X49" s="24">
        <f t="shared" si="6"/>
        <v>-14000</v>
      </c>
    </row>
    <row r="50" spans="1:24" ht="20.25" customHeight="1">
      <c r="A50" s="10" t="s">
        <v>26</v>
      </c>
      <c r="B50" s="10" t="s">
        <v>27</v>
      </c>
      <c r="C50" s="10" t="s">
        <v>28</v>
      </c>
      <c r="D50" s="10" t="s">
        <v>200</v>
      </c>
      <c r="E50" s="10" t="s">
        <v>29</v>
      </c>
      <c r="F50" s="81" t="s">
        <v>201</v>
      </c>
      <c r="G50" s="26">
        <v>38807</v>
      </c>
      <c r="H50" s="29"/>
      <c r="I50" s="11"/>
      <c r="J50" s="11"/>
      <c r="K50" s="27">
        <v>218</v>
      </c>
      <c r="L50" s="29"/>
      <c r="M50" s="11"/>
      <c r="N50" s="11"/>
      <c r="O50" s="27">
        <v>100</v>
      </c>
      <c r="P50" s="29"/>
      <c r="Q50" s="11"/>
      <c r="R50" s="11"/>
      <c r="S50" s="55">
        <v>30</v>
      </c>
      <c r="T50" s="54">
        <v>8000</v>
      </c>
      <c r="U50" s="12">
        <v>10400</v>
      </c>
      <c r="V50" s="12">
        <f t="shared" si="4"/>
        <v>18400</v>
      </c>
      <c r="W50" s="51">
        <f t="shared" si="5"/>
        <v>100000</v>
      </c>
      <c r="X50" s="24">
        <f t="shared" si="6"/>
        <v>89600</v>
      </c>
    </row>
    <row r="51" spans="1:24" ht="20.25" customHeight="1">
      <c r="A51" s="10" t="s">
        <v>42</v>
      </c>
      <c r="B51" s="10" t="s">
        <v>43</v>
      </c>
      <c r="C51" s="10" t="s">
        <v>44</v>
      </c>
      <c r="D51" s="10" t="s">
        <v>197</v>
      </c>
      <c r="E51" s="10" t="s">
        <v>187</v>
      </c>
      <c r="F51" s="27">
        <v>1</v>
      </c>
      <c r="G51" s="26">
        <v>38807</v>
      </c>
      <c r="H51" s="29">
        <v>64</v>
      </c>
      <c r="I51" s="11">
        <v>28</v>
      </c>
      <c r="J51" s="11"/>
      <c r="K51" s="27"/>
      <c r="L51" s="29">
        <v>27</v>
      </c>
      <c r="M51" s="11">
        <v>24</v>
      </c>
      <c r="N51" s="11"/>
      <c r="O51" s="27"/>
      <c r="P51" s="29">
        <v>10</v>
      </c>
      <c r="Q51" s="11">
        <v>15</v>
      </c>
      <c r="R51" s="11"/>
      <c r="S51" s="55"/>
      <c r="T51" s="54">
        <v>368000</v>
      </c>
      <c r="U51" s="12">
        <v>0</v>
      </c>
      <c r="V51" s="12">
        <f t="shared" si="4"/>
        <v>368000</v>
      </c>
      <c r="W51" s="51">
        <f t="shared" si="5"/>
        <v>90000</v>
      </c>
      <c r="X51" s="24">
        <f t="shared" si="6"/>
        <v>90000</v>
      </c>
    </row>
    <row r="52" spans="1:24" ht="20.25" customHeight="1">
      <c r="A52" s="15" t="s">
        <v>133</v>
      </c>
      <c r="B52" s="17" t="s">
        <v>134</v>
      </c>
      <c r="C52" s="10" t="s">
        <v>176</v>
      </c>
      <c r="D52" s="10" t="s">
        <v>177</v>
      </c>
      <c r="E52" s="10" t="s">
        <v>135</v>
      </c>
      <c r="F52" s="27" t="s">
        <v>177</v>
      </c>
      <c r="G52" s="26">
        <v>38777</v>
      </c>
      <c r="H52" s="30"/>
      <c r="I52" s="16"/>
      <c r="J52" s="16"/>
      <c r="K52" s="32">
        <v>164</v>
      </c>
      <c r="L52" s="30"/>
      <c r="M52" s="16"/>
      <c r="N52" s="16"/>
      <c r="O52" s="32">
        <v>75</v>
      </c>
      <c r="P52" s="30"/>
      <c r="Q52" s="16"/>
      <c r="R52" s="16"/>
      <c r="S52" s="70">
        <v>50</v>
      </c>
      <c r="T52" s="66">
        <v>0</v>
      </c>
      <c r="U52" s="21">
        <v>30000</v>
      </c>
      <c r="V52" s="24">
        <f t="shared" si="4"/>
        <v>30000</v>
      </c>
      <c r="W52" s="51">
        <f t="shared" si="5"/>
        <v>75000</v>
      </c>
      <c r="X52" s="24">
        <f t="shared" si="6"/>
        <v>45000</v>
      </c>
    </row>
    <row r="53" spans="1:24" ht="20.25" customHeight="1">
      <c r="A53" s="10" t="s">
        <v>79</v>
      </c>
      <c r="B53" s="10" t="s">
        <v>23</v>
      </c>
      <c r="C53" s="10" t="s">
        <v>80</v>
      </c>
      <c r="D53" s="10" t="s">
        <v>197</v>
      </c>
      <c r="E53" s="10"/>
      <c r="F53" s="27">
        <v>13</v>
      </c>
      <c r="G53" s="26">
        <v>38626</v>
      </c>
      <c r="H53" s="29">
        <v>9</v>
      </c>
      <c r="I53" s="11"/>
      <c r="J53" s="11"/>
      <c r="K53" s="27"/>
      <c r="L53" s="29"/>
      <c r="M53" s="11"/>
      <c r="N53" s="11"/>
      <c r="O53" s="27"/>
      <c r="P53" s="29"/>
      <c r="Q53" s="11"/>
      <c r="R53" s="11"/>
      <c r="S53" s="55"/>
      <c r="T53" s="54">
        <v>8300</v>
      </c>
      <c r="U53" s="12">
        <v>0</v>
      </c>
      <c r="V53" s="12">
        <f t="shared" si="4"/>
        <v>8300</v>
      </c>
      <c r="W53" s="51">
        <f t="shared" si="5"/>
        <v>0</v>
      </c>
      <c r="X53" s="24">
        <f t="shared" si="6"/>
        <v>0</v>
      </c>
    </row>
    <row r="54" spans="1:24" ht="20.25" customHeight="1">
      <c r="A54" s="10" t="s">
        <v>76</v>
      </c>
      <c r="B54" s="10" t="s">
        <v>77</v>
      </c>
      <c r="C54" s="10" t="s">
        <v>149</v>
      </c>
      <c r="D54" s="10" t="s">
        <v>197</v>
      </c>
      <c r="E54" s="10" t="s">
        <v>78</v>
      </c>
      <c r="F54" s="27">
        <v>12</v>
      </c>
      <c r="G54" s="26">
        <v>38777</v>
      </c>
      <c r="H54" s="29">
        <v>31</v>
      </c>
      <c r="I54" s="11"/>
      <c r="J54" s="11"/>
      <c r="K54" s="27"/>
      <c r="L54" s="29">
        <v>8</v>
      </c>
      <c r="M54" s="11"/>
      <c r="N54" s="11"/>
      <c r="O54" s="27"/>
      <c r="P54" s="29">
        <v>4</v>
      </c>
      <c r="Q54" s="11"/>
      <c r="R54" s="11"/>
      <c r="S54" s="55"/>
      <c r="T54" s="54">
        <v>20000</v>
      </c>
      <c r="U54" s="12">
        <v>10000</v>
      </c>
      <c r="V54" s="12">
        <f t="shared" si="4"/>
        <v>30000</v>
      </c>
      <c r="W54" s="51">
        <f t="shared" si="5"/>
        <v>16000</v>
      </c>
      <c r="X54" s="24">
        <f t="shared" si="6"/>
        <v>6000</v>
      </c>
    </row>
    <row r="55" spans="1:24" ht="20.25" customHeight="1">
      <c r="A55" s="10" t="s">
        <v>183</v>
      </c>
      <c r="B55" s="10"/>
      <c r="C55" s="10" t="s">
        <v>184</v>
      </c>
      <c r="D55" s="10" t="s">
        <v>185</v>
      </c>
      <c r="E55" s="10"/>
      <c r="F55" s="27">
        <v>15</v>
      </c>
      <c r="G55" s="26">
        <v>38777</v>
      </c>
      <c r="H55" s="29"/>
      <c r="I55" s="11"/>
      <c r="J55" s="11"/>
      <c r="K55" s="27"/>
      <c r="L55" s="29"/>
      <c r="M55" s="11">
        <v>12</v>
      </c>
      <c r="N55" s="11"/>
      <c r="O55" s="27"/>
      <c r="P55" s="29"/>
      <c r="Q55" s="11"/>
      <c r="R55" s="11"/>
      <c r="S55" s="55"/>
      <c r="T55" s="54">
        <v>150000</v>
      </c>
      <c r="U55" s="12">
        <v>0</v>
      </c>
      <c r="V55" s="22">
        <f t="shared" si="4"/>
        <v>150000</v>
      </c>
      <c r="W55" s="51"/>
      <c r="X55" s="24"/>
    </row>
    <row r="56" spans="1:24" ht="20.25" customHeight="1">
      <c r="A56" s="10" t="s">
        <v>61</v>
      </c>
      <c r="B56" s="10" t="s">
        <v>62</v>
      </c>
      <c r="C56" s="10" t="s">
        <v>63</v>
      </c>
      <c r="D56" s="10" t="s">
        <v>135</v>
      </c>
      <c r="E56" s="10"/>
      <c r="F56" s="27" t="s">
        <v>177</v>
      </c>
      <c r="G56" s="26">
        <v>38807</v>
      </c>
      <c r="H56" s="29"/>
      <c r="I56" s="11"/>
      <c r="J56" s="11"/>
      <c r="K56" s="27">
        <v>300</v>
      </c>
      <c r="L56" s="29"/>
      <c r="M56" s="11"/>
      <c r="N56" s="11"/>
      <c r="O56" s="27">
        <v>50</v>
      </c>
      <c r="P56" s="29"/>
      <c r="Q56" s="11"/>
      <c r="R56" s="11"/>
      <c r="S56" s="55">
        <v>50</v>
      </c>
      <c r="T56" s="54">
        <v>0</v>
      </c>
      <c r="U56" s="12">
        <v>30000</v>
      </c>
      <c r="V56" s="12">
        <f t="shared" si="4"/>
        <v>30000</v>
      </c>
      <c r="W56" s="51">
        <f>(L56*2000)+(M56*1500)+(N56*1000)+(O56*1000)</f>
        <v>50000</v>
      </c>
      <c r="X56" s="24">
        <f>W56-U56</f>
        <v>20000</v>
      </c>
    </row>
    <row r="57" spans="1:24" ht="20.25" customHeight="1">
      <c r="A57" s="15" t="s">
        <v>140</v>
      </c>
      <c r="B57" s="10" t="s">
        <v>141</v>
      </c>
      <c r="C57" s="10" t="s">
        <v>142</v>
      </c>
      <c r="D57" s="10" t="s">
        <v>197</v>
      </c>
      <c r="E57" s="10"/>
      <c r="F57" s="27">
        <v>18</v>
      </c>
      <c r="G57" s="26">
        <v>38777</v>
      </c>
      <c r="H57" s="30"/>
      <c r="I57" s="16"/>
      <c r="J57" s="16"/>
      <c r="K57" s="32"/>
      <c r="L57" s="30">
        <v>10</v>
      </c>
      <c r="M57" s="16"/>
      <c r="N57" s="16"/>
      <c r="O57" s="32"/>
      <c r="P57" s="30">
        <v>5</v>
      </c>
      <c r="Q57" s="16"/>
      <c r="R57" s="16"/>
      <c r="S57" s="70"/>
      <c r="T57" s="66">
        <v>0</v>
      </c>
      <c r="U57" s="21">
        <v>6000</v>
      </c>
      <c r="V57" s="24">
        <f t="shared" si="4"/>
        <v>6000</v>
      </c>
      <c r="W57" s="51">
        <f>(L57*2000)+(M57*1500)+(N57*1000)+(O57*1000)</f>
        <v>20000</v>
      </c>
      <c r="X57" s="24">
        <f>W57-U57</f>
        <v>14000</v>
      </c>
    </row>
    <row r="58" spans="1:24" ht="20.25" customHeight="1">
      <c r="A58" s="15" t="s">
        <v>136</v>
      </c>
      <c r="B58" s="17" t="s">
        <v>137</v>
      </c>
      <c r="C58" s="10" t="s">
        <v>138</v>
      </c>
      <c r="D58" s="10" t="s">
        <v>197</v>
      </c>
      <c r="E58" s="10" t="s">
        <v>139</v>
      </c>
      <c r="F58" s="27">
        <v>12</v>
      </c>
      <c r="G58" s="26">
        <v>38777</v>
      </c>
      <c r="H58" s="30"/>
      <c r="I58" s="16"/>
      <c r="J58" s="16"/>
      <c r="K58" s="32"/>
      <c r="L58" s="30">
        <v>21</v>
      </c>
      <c r="M58" s="16">
        <v>16</v>
      </c>
      <c r="N58" s="16"/>
      <c r="O58" s="32"/>
      <c r="P58" s="30"/>
      <c r="Q58" s="16"/>
      <c r="R58" s="16"/>
      <c r="S58" s="70"/>
      <c r="T58" s="67">
        <v>435000</v>
      </c>
      <c r="U58" s="21">
        <v>95000</v>
      </c>
      <c r="V58" s="24">
        <f t="shared" si="4"/>
        <v>530000</v>
      </c>
      <c r="W58" s="51">
        <f>(L58*2000)+(M58*1500)+(N58*1000)+(O58*1000)</f>
        <v>66000</v>
      </c>
      <c r="X58" s="24">
        <f>W58-U58</f>
        <v>-29000</v>
      </c>
    </row>
    <row r="59" spans="1:24" ht="20.25" customHeight="1">
      <c r="A59" s="10" t="s">
        <v>72</v>
      </c>
      <c r="B59" s="10" t="s">
        <v>73</v>
      </c>
      <c r="C59" s="10" t="s">
        <v>147</v>
      </c>
      <c r="D59" s="10" t="s">
        <v>197</v>
      </c>
      <c r="E59" s="10" t="s">
        <v>108</v>
      </c>
      <c r="F59" s="27">
        <v>14</v>
      </c>
      <c r="G59" s="26">
        <v>38749</v>
      </c>
      <c r="H59" s="29">
        <v>44</v>
      </c>
      <c r="I59" s="11"/>
      <c r="J59" s="11"/>
      <c r="K59" s="27"/>
      <c r="L59" s="29">
        <v>1</v>
      </c>
      <c r="M59" s="11"/>
      <c r="N59" s="11"/>
      <c r="O59" s="27"/>
      <c r="P59" s="29">
        <v>1</v>
      </c>
      <c r="Q59" s="11"/>
      <c r="R59" s="11"/>
      <c r="S59" s="55"/>
      <c r="T59" s="54">
        <v>11000</v>
      </c>
      <c r="U59" s="12">
        <v>1500</v>
      </c>
      <c r="V59" s="12">
        <f t="shared" si="4"/>
        <v>12500</v>
      </c>
      <c r="W59" s="51">
        <f>(L59*2000)+(M59*1500)+(N59*1000)+(O59*1000)</f>
        <v>2000</v>
      </c>
      <c r="X59" s="24">
        <f>W59-U59</f>
        <v>500</v>
      </c>
    </row>
    <row r="60" spans="1:24" ht="20.25" customHeight="1">
      <c r="A60" s="93" t="s">
        <v>178</v>
      </c>
      <c r="B60" s="94"/>
      <c r="C60" s="94"/>
      <c r="D60" s="41"/>
      <c r="E60" s="43"/>
      <c r="F60" s="77"/>
      <c r="G60" s="26"/>
      <c r="H60" s="30"/>
      <c r="I60" s="16"/>
      <c r="J60" s="16"/>
      <c r="K60" s="32"/>
      <c r="L60" s="30"/>
      <c r="M60" s="16"/>
      <c r="N60" s="16"/>
      <c r="O60" s="32"/>
      <c r="P60" s="30"/>
      <c r="Q60" s="16"/>
      <c r="R60" s="16"/>
      <c r="S60" s="70"/>
      <c r="T60" s="67">
        <f>V60</f>
        <v>229650</v>
      </c>
      <c r="U60" s="21">
        <v>0</v>
      </c>
      <c r="V60" s="24">
        <f>(SUM(V41:V58))*10%</f>
        <v>229650</v>
      </c>
      <c r="W60" s="51"/>
      <c r="X60" s="24"/>
    </row>
    <row r="61" spans="1:24" s="8" customFormat="1" ht="21.75" customHeight="1">
      <c r="A61" s="86" t="s">
        <v>175</v>
      </c>
      <c r="B61" s="87"/>
      <c r="C61" s="87"/>
      <c r="D61" s="87"/>
      <c r="E61" s="88"/>
      <c r="F61" s="78"/>
      <c r="G61" s="37"/>
      <c r="H61" s="38">
        <f aca="true" t="shared" si="7" ref="H61:S61">SUM(H41:H59)</f>
        <v>369</v>
      </c>
      <c r="I61" s="39">
        <f t="shared" si="7"/>
        <v>65</v>
      </c>
      <c r="J61" s="39">
        <f t="shared" si="7"/>
        <v>54</v>
      </c>
      <c r="K61" s="39">
        <f t="shared" si="7"/>
        <v>687</v>
      </c>
      <c r="L61" s="38">
        <f t="shared" si="7"/>
        <v>89</v>
      </c>
      <c r="M61" s="39">
        <f t="shared" si="7"/>
        <v>162</v>
      </c>
      <c r="N61" s="39">
        <f t="shared" si="7"/>
        <v>15</v>
      </c>
      <c r="O61" s="39">
        <f t="shared" si="7"/>
        <v>225</v>
      </c>
      <c r="P61" s="38">
        <f t="shared" si="7"/>
        <v>30</v>
      </c>
      <c r="Q61" s="39">
        <f t="shared" si="7"/>
        <v>79</v>
      </c>
      <c r="R61" s="39">
        <f t="shared" si="7"/>
        <v>0</v>
      </c>
      <c r="S61" s="40">
        <f t="shared" si="7"/>
        <v>130</v>
      </c>
      <c r="T61" s="52">
        <f>SUM(T41:T60)</f>
        <v>2171750</v>
      </c>
      <c r="U61" s="42">
        <f>SUM(U41:U60)</f>
        <v>366900</v>
      </c>
      <c r="V61" s="42">
        <f>SUM(V41:V60)</f>
        <v>2538650</v>
      </c>
      <c r="W61" s="52">
        <f>SUM(W41:W58)</f>
        <v>645000</v>
      </c>
      <c r="X61" s="42">
        <f>SUM(X41:X58)</f>
        <v>291600</v>
      </c>
    </row>
    <row r="62" ht="18" customHeight="1">
      <c r="G62" s="9" t="s">
        <v>8</v>
      </c>
    </row>
    <row r="63" spans="1:24" ht="24.75" customHeight="1">
      <c r="A63" s="90" t="s">
        <v>25</v>
      </c>
      <c r="B63" s="91"/>
      <c r="C63" s="91"/>
      <c r="D63" s="91"/>
      <c r="E63" s="92"/>
      <c r="F63" s="80"/>
      <c r="G63" s="37"/>
      <c r="H63" s="38">
        <f aca="true" t="shared" si="8" ref="H63:X63">H61+H39</f>
        <v>655</v>
      </c>
      <c r="I63" s="39">
        <f t="shared" si="8"/>
        <v>385</v>
      </c>
      <c r="J63" s="39">
        <f t="shared" si="8"/>
        <v>586</v>
      </c>
      <c r="K63" s="40">
        <f t="shared" si="8"/>
        <v>851</v>
      </c>
      <c r="L63" s="38">
        <f t="shared" si="8"/>
        <v>378</v>
      </c>
      <c r="M63" s="39">
        <f t="shared" si="8"/>
        <v>610</v>
      </c>
      <c r="N63" s="39">
        <f t="shared" si="8"/>
        <v>330</v>
      </c>
      <c r="O63" s="40">
        <f t="shared" si="8"/>
        <v>280</v>
      </c>
      <c r="P63" s="38">
        <f t="shared" si="8"/>
        <v>116</v>
      </c>
      <c r="Q63" s="39">
        <f t="shared" si="8"/>
        <v>361</v>
      </c>
      <c r="R63" s="39">
        <f t="shared" si="8"/>
        <v>0</v>
      </c>
      <c r="S63" s="40">
        <f t="shared" si="8"/>
        <v>168</v>
      </c>
      <c r="T63" s="52">
        <f t="shared" si="8"/>
        <v>7057800</v>
      </c>
      <c r="U63" s="42">
        <f t="shared" si="8"/>
        <v>1530850</v>
      </c>
      <c r="V63" s="42">
        <f t="shared" si="8"/>
        <v>8588650</v>
      </c>
      <c r="W63" s="52">
        <f t="shared" si="8"/>
        <v>2109000</v>
      </c>
      <c r="X63" s="42">
        <f t="shared" si="8"/>
        <v>673650</v>
      </c>
    </row>
  </sheetData>
  <mergeCells count="22">
    <mergeCell ref="X1:X2"/>
    <mergeCell ref="A61:E61"/>
    <mergeCell ref="A1:A2"/>
    <mergeCell ref="T1:T2"/>
    <mergeCell ref="U1:U2"/>
    <mergeCell ref="B1:B2"/>
    <mergeCell ref="V1:V2"/>
    <mergeCell ref="D1:D2"/>
    <mergeCell ref="A60:C60"/>
    <mergeCell ref="W1:W2"/>
    <mergeCell ref="P1:S1"/>
    <mergeCell ref="G1:G2"/>
    <mergeCell ref="E1:E2"/>
    <mergeCell ref="H1:K1"/>
    <mergeCell ref="F1:F2"/>
    <mergeCell ref="A3:E3"/>
    <mergeCell ref="A39:E39"/>
    <mergeCell ref="L1:O1"/>
    <mergeCell ref="A63:E63"/>
    <mergeCell ref="A38:C38"/>
    <mergeCell ref="C1:C2"/>
    <mergeCell ref="A40:D40"/>
  </mergeCells>
  <printOptions/>
  <pageMargins left="0.7" right="0.35433070866141736" top="0.7086614173228347" bottom="0.5118110236220472" header="0.2755905511811024" footer="0.2362204724409449"/>
  <pageSetup horizontalDpi="600" verticalDpi="600" orientation="landscape" paperSize="5" r:id="rId1"/>
  <headerFooter alignWithMargins="0">
    <oddHeader>&amp;C&amp;"Arial,Bold"&amp;12City of Ottawa Child Care Infrastructure Proposals
Implementation Deadline - March 31, 2006&amp;RAnnex B - Attachement 2</oddHeader>
    <oddFooter>&amp;L Version 5&amp;R City of Ottawa</oddFooter>
  </headerFooter>
  <rowBreaks count="1" manualBreakCount="1">
    <brk id="3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Ottawa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 Services</dc:creator>
  <cp:keywords/>
  <dc:description/>
  <cp:lastModifiedBy>ahdcunninghamm</cp:lastModifiedBy>
  <cp:lastPrinted>2005-11-10T21:36:30Z</cp:lastPrinted>
  <dcterms:created xsi:type="dcterms:W3CDTF">2005-10-11T15:19:00Z</dcterms:created>
  <dcterms:modified xsi:type="dcterms:W3CDTF">2005-11-28T15:21:18Z</dcterms:modified>
  <cp:category/>
  <cp:version/>
  <cp:contentType/>
  <cp:contentStatus/>
</cp:coreProperties>
</file>