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840" windowWidth="15195" windowHeight="3885"/>
  </bookViews>
  <sheets>
    <sheet name="Annex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rpAcct" localSheetId="0">[1]!FA_11[#All]</definedName>
    <definedName name="CorpAcct">[2]!FA_11[#All]</definedName>
    <definedName name="East" localSheetId="0">[3]East!$A$2:$G$29</definedName>
    <definedName name="East">[4]East!$A$2:$G$29</definedName>
    <definedName name="Exec2">[2]Executive1!$A$1:$G$80</definedName>
    <definedName name="Executive">#REF!</definedName>
    <definedName name="Executive1" localSheetId="0">[1]Executive1!$A$1:$G$80</definedName>
    <definedName name="Executive1">[2]Executive1!$A$1:$G$80</definedName>
    <definedName name="_xlnm.Print_Area" localSheetId="0">Annex!$A$1:$K$70</definedName>
    <definedName name="_xlnm.Print_Titles" localSheetId="0">Annex!$1:$5</definedName>
    <definedName name="Super">[5]Super!$A$2:$G$28</definedName>
  </definedNames>
  <calcPr calcId="125725"/>
</workbook>
</file>

<file path=xl/calcChain.xml><?xml version="1.0" encoding="utf-8"?>
<calcChain xmlns="http://schemas.openxmlformats.org/spreadsheetml/2006/main">
  <c r="I8" i="1"/>
  <c r="I32"/>
  <c r="I44"/>
  <c r="I59"/>
  <c r="I60"/>
  <c r="I54"/>
  <c r="I55"/>
  <c r="I49"/>
  <c r="K49" s="1"/>
  <c r="I50"/>
  <c r="I45"/>
  <c r="I37"/>
  <c r="I33"/>
  <c r="I27"/>
  <c r="I28"/>
  <c r="I22"/>
  <c r="I24" s="1"/>
  <c r="I23"/>
  <c r="I17"/>
  <c r="I18"/>
  <c r="I12"/>
  <c r="K12" s="1"/>
  <c r="I13"/>
  <c r="I66" s="1"/>
  <c r="I9"/>
  <c r="H66"/>
  <c r="G66"/>
  <c r="H65"/>
  <c r="G65"/>
  <c r="I61"/>
  <c r="H61"/>
  <c r="G61"/>
  <c r="K60"/>
  <c r="J60"/>
  <c r="K59"/>
  <c r="J59"/>
  <c r="K58"/>
  <c r="J58"/>
  <c r="I56"/>
  <c r="H56"/>
  <c r="G56"/>
  <c r="K55"/>
  <c r="J55"/>
  <c r="K54"/>
  <c r="J54"/>
  <c r="K53"/>
  <c r="J53"/>
  <c r="I51"/>
  <c r="H51"/>
  <c r="G51"/>
  <c r="K50"/>
  <c r="J50"/>
  <c r="J49"/>
  <c r="K48"/>
  <c r="J48"/>
  <c r="I46"/>
  <c r="H46"/>
  <c r="G46"/>
  <c r="K45"/>
  <c r="J45"/>
  <c r="K44"/>
  <c r="J44"/>
  <c r="K43"/>
  <c r="J43"/>
  <c r="I39"/>
  <c r="H39"/>
  <c r="G39"/>
  <c r="K38"/>
  <c r="J38"/>
  <c r="K37"/>
  <c r="J37"/>
  <c r="K36"/>
  <c r="J36"/>
  <c r="K33"/>
  <c r="J33"/>
  <c r="K32"/>
  <c r="J32"/>
  <c r="I64"/>
  <c r="G64"/>
  <c r="I29"/>
  <c r="H29"/>
  <c r="G29"/>
  <c r="K28"/>
  <c r="J28"/>
  <c r="K27"/>
  <c r="J27"/>
  <c r="K26"/>
  <c r="J26"/>
  <c r="H24"/>
  <c r="G24"/>
  <c r="K23"/>
  <c r="J23"/>
  <c r="K22"/>
  <c r="J22"/>
  <c r="K21"/>
  <c r="J21"/>
  <c r="I19"/>
  <c r="H19"/>
  <c r="G19"/>
  <c r="K18"/>
  <c r="J18"/>
  <c r="K17"/>
  <c r="J17"/>
  <c r="K16"/>
  <c r="J16"/>
  <c r="H14"/>
  <c r="G14"/>
  <c r="J12"/>
  <c r="K11"/>
  <c r="J11"/>
  <c r="H9"/>
  <c r="G9"/>
  <c r="K7"/>
  <c r="J7"/>
  <c r="K13" l="1"/>
  <c r="J13"/>
  <c r="J14" s="1"/>
  <c r="I14"/>
  <c r="K14" s="1"/>
  <c r="I65"/>
  <c r="K65" s="1"/>
  <c r="K8"/>
  <c r="J8"/>
  <c r="J9" s="1"/>
  <c r="J46"/>
  <c r="J39"/>
  <c r="J29"/>
  <c r="J51"/>
  <c r="J61"/>
  <c r="J56"/>
  <c r="K56"/>
  <c r="K46"/>
  <c r="H62"/>
  <c r="J24"/>
  <c r="J19"/>
  <c r="K66"/>
  <c r="G67"/>
  <c r="J31"/>
  <c r="J34" s="1"/>
  <c r="K9"/>
  <c r="K24"/>
  <c r="K29"/>
  <c r="G62"/>
  <c r="K51"/>
  <c r="K61"/>
  <c r="I67"/>
  <c r="K19"/>
  <c r="K31"/>
  <c r="H34"/>
  <c r="H40" s="1"/>
  <c r="K39"/>
  <c r="I62"/>
  <c r="H64"/>
  <c r="H67" s="1"/>
  <c r="G34"/>
  <c r="G40" s="1"/>
  <c r="I34"/>
  <c r="J65" l="1"/>
  <c r="J66"/>
  <c r="K62"/>
  <c r="J62"/>
  <c r="J40"/>
  <c r="K34"/>
  <c r="J64"/>
  <c r="J67" s="1"/>
  <c r="K67"/>
  <c r="K64"/>
  <c r="I40"/>
  <c r="K40" s="1"/>
</calcChain>
</file>

<file path=xl/sharedStrings.xml><?xml version="1.0" encoding="utf-8"?>
<sst xmlns="http://schemas.openxmlformats.org/spreadsheetml/2006/main" count="83" uniqueCount="40">
  <si>
    <t>Ottawa Police Service</t>
  </si>
  <si>
    <t xml:space="preserve"> </t>
  </si>
  <si>
    <t>Approved Budget</t>
  </si>
  <si>
    <t>Adjusted Budget</t>
  </si>
  <si>
    <t xml:space="preserve">Unspent </t>
  </si>
  <si>
    <t>% Spent</t>
  </si>
  <si>
    <t xml:space="preserve">Police Service Board </t>
  </si>
  <si>
    <t>Compensation</t>
  </si>
  <si>
    <t>Total Non-Compensation</t>
  </si>
  <si>
    <t xml:space="preserve">Total Police Service Board </t>
  </si>
  <si>
    <t>Executive Services</t>
  </si>
  <si>
    <t>All Revenue</t>
  </si>
  <si>
    <t>and Recoveries</t>
  </si>
  <si>
    <t>Total Executive Services</t>
  </si>
  <si>
    <t>Support Services Directorate</t>
  </si>
  <si>
    <t>Total Support Services Directorate</t>
  </si>
  <si>
    <t>Emergency Operations Directorate</t>
  </si>
  <si>
    <t>Total Emergency Operations Directorate</t>
  </si>
  <si>
    <t>Criminal Investigative Directorate</t>
  </si>
  <si>
    <t>Total Criminal Investigative Directorate</t>
  </si>
  <si>
    <t>District Directorate</t>
  </si>
  <si>
    <t>Total District Directorate</t>
  </si>
  <si>
    <t>Patrol Directorate</t>
  </si>
  <si>
    <t>Total Patrol Directorate</t>
  </si>
  <si>
    <t>Total Patrol Operations</t>
  </si>
  <si>
    <t>Director General</t>
  </si>
  <si>
    <t>Corporate Support Directorate</t>
  </si>
  <si>
    <t>Total Corporate Support Directorate</t>
  </si>
  <si>
    <t>Resourcing and Development Directorate</t>
  </si>
  <si>
    <t>Total Resourcing and Development Directorate</t>
  </si>
  <si>
    <t>Corporate Accounts</t>
  </si>
  <si>
    <t>Total Corporate Accounts</t>
  </si>
  <si>
    <t>Financial Accounts</t>
  </si>
  <si>
    <t>Total Financial Accounts</t>
  </si>
  <si>
    <t>Total Director General</t>
  </si>
  <si>
    <t>Total Police Service</t>
  </si>
  <si>
    <t xml:space="preserve">Summary by Directorate </t>
  </si>
  <si>
    <r>
      <t>June 30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 YTD Actuals </t>
    </r>
    <r>
      <rPr>
        <b/>
        <vertAlign val="superscript"/>
        <sz val="11"/>
        <rFont val="Arial"/>
        <family val="2"/>
      </rPr>
      <t>1</t>
    </r>
  </si>
  <si>
    <t>2014 Second Quarter Financial Report ($'s)</t>
  </si>
  <si>
    <r>
      <t>1</t>
    </r>
    <r>
      <rPr>
        <sz val="10"/>
        <rFont val="Arial"/>
        <family val="2"/>
      </rPr>
      <t xml:space="preserve"> The actual 2nd Qtr. figures shown are preliminary figures taken from reports run on </t>
    </r>
    <r>
      <rPr>
        <b/>
        <sz val="10"/>
        <rFont val="Arial"/>
        <family val="2"/>
      </rPr>
      <t>June 18</t>
    </r>
    <r>
      <rPr>
        <b/>
        <vertAlign val="superscript"/>
        <sz val="10"/>
        <rFont val="Arial"/>
        <family val="2"/>
      </rPr>
      <t>th</t>
    </r>
    <r>
      <rPr>
        <sz val="10"/>
        <rFont val="Arial"/>
        <family val="2"/>
      </rPr>
      <t>.  The month end close date is July 8, 2014.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</si>
</sst>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Geneva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46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16" borderId="0" applyNumberFormat="0" applyFont="0" applyBorder="0" applyAlignment="0" applyProtection="0"/>
    <xf numFmtId="0" fontId="13" fillId="0" borderId="0" applyNumberFormat="0" applyFont="0" applyFill="0" applyBorder="0" applyProtection="0">
      <alignment wrapText="1"/>
    </xf>
  </cellStyleXfs>
  <cellXfs count="95">
    <xf numFmtId="0" fontId="0" fillId="0" borderId="0" xfId="0"/>
    <xf numFmtId="37" fontId="3" fillId="0" borderId="0" xfId="0" applyNumberFormat="1" applyFont="1" applyAlignment="1">
      <alignment horizontal="center"/>
    </xf>
    <xf numFmtId="3" fontId="0" fillId="0" borderId="0" xfId="0" applyNumberFormat="1" applyBorder="1"/>
    <xf numFmtId="0" fontId="0" fillId="0" borderId="0" xfId="0" applyFill="1"/>
    <xf numFmtId="37" fontId="0" fillId="0" borderId="0" xfId="0" applyNumberFormat="1" applyBorder="1"/>
    <xf numFmtId="0" fontId="5" fillId="0" borderId="0" xfId="0" applyFont="1" applyBorder="1" applyAlignment="1">
      <alignment horizontal="center" wrapText="1"/>
    </xf>
    <xf numFmtId="3" fontId="0" fillId="0" borderId="2" xfId="0" applyNumberFormat="1" applyBorder="1"/>
    <xf numFmtId="0" fontId="4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6" fillId="15" borderId="3" xfId="0" applyFont="1" applyFill="1" applyBorder="1" applyAlignment="1">
      <alignment horizontal="center" wrapText="1"/>
    </xf>
    <xf numFmtId="0" fontId="6" fillId="15" borderId="4" xfId="0" applyFont="1" applyFill="1" applyBorder="1" applyAlignment="1">
      <alignment horizontal="center" wrapText="1"/>
    </xf>
    <xf numFmtId="0" fontId="6" fillId="15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6" xfId="0" applyBorder="1"/>
    <xf numFmtId="37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7" fontId="5" fillId="0" borderId="8" xfId="0" applyNumberFormat="1" applyFont="1" applyBorder="1" applyAlignment="1"/>
    <xf numFmtId="0" fontId="0" fillId="0" borderId="9" xfId="0" applyBorder="1"/>
    <xf numFmtId="3" fontId="9" fillId="0" borderId="10" xfId="0" applyNumberFormat="1" applyFont="1" applyBorder="1"/>
    <xf numFmtId="0" fontId="5" fillId="0" borderId="0" xfId="0" applyFont="1"/>
    <xf numFmtId="0" fontId="10" fillId="0" borderId="11" xfId="2" applyFont="1" applyFill="1" applyBorder="1"/>
    <xf numFmtId="0" fontId="5" fillId="0" borderId="0" xfId="0" applyFont="1" applyBorder="1" applyAlignment="1"/>
    <xf numFmtId="0" fontId="0" fillId="0" borderId="0" xfId="0" applyBorder="1" applyAlignment="1"/>
    <xf numFmtId="164" fontId="0" fillId="0" borderId="8" xfId="1" applyNumberFormat="1" applyFont="1" applyFill="1" applyBorder="1"/>
    <xf numFmtId="9" fontId="0" fillId="0" borderId="9" xfId="0" applyNumberFormat="1" applyBorder="1"/>
    <xf numFmtId="9" fontId="0" fillId="0" borderId="0" xfId="0" applyNumberFormat="1" applyBorder="1"/>
    <xf numFmtId="37" fontId="5" fillId="0" borderId="0" xfId="0" applyNumberFormat="1" applyFont="1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164" fontId="0" fillId="0" borderId="8" xfId="3" applyNumberFormat="1" applyFont="1" applyFill="1" applyBorder="1"/>
    <xf numFmtId="0" fontId="0" fillId="0" borderId="0" xfId="0" applyAlignment="1">
      <alignment horizontal="left"/>
    </xf>
    <xf numFmtId="37" fontId="4" fillId="0" borderId="12" xfId="0" applyNumberFormat="1" applyFont="1" applyBorder="1" applyAlignment="1"/>
    <xf numFmtId="37" fontId="4" fillId="0" borderId="13" xfId="0" applyNumberFormat="1" applyFont="1" applyBorder="1" applyAlignment="1"/>
    <xf numFmtId="0" fontId="4" fillId="0" borderId="13" xfId="0" applyFont="1" applyBorder="1" applyAlignment="1"/>
    <xf numFmtId="37" fontId="0" fillId="0" borderId="14" xfId="0" applyNumberFormat="1" applyBorder="1" applyAlignment="1"/>
    <xf numFmtId="9" fontId="0" fillId="0" borderId="15" xfId="0" applyNumberFormat="1" applyBorder="1"/>
    <xf numFmtId="164" fontId="0" fillId="0" borderId="0" xfId="3" applyNumberFormat="1" applyFont="1" applyAlignment="1"/>
    <xf numFmtId="0" fontId="0" fillId="0" borderId="16" xfId="0" applyBorder="1"/>
    <xf numFmtId="37" fontId="7" fillId="0" borderId="0" xfId="0" applyNumberFormat="1" applyFont="1" applyBorder="1"/>
    <xf numFmtId="37" fontId="0" fillId="0" borderId="0" xfId="0" applyNumberFormat="1" applyFill="1" applyBorder="1"/>
    <xf numFmtId="37" fontId="0" fillId="0" borderId="8" xfId="0" applyNumberFormat="1" applyFill="1" applyBorder="1"/>
    <xf numFmtId="37" fontId="0" fillId="0" borderId="8" xfId="0" applyNumberFormat="1" applyBorder="1" applyAlignment="1"/>
    <xf numFmtId="164" fontId="0" fillId="0" borderId="0" xfId="0" applyNumberFormat="1"/>
    <xf numFmtId="3" fontId="5" fillId="0" borderId="10" xfId="0" applyNumberFormat="1" applyFont="1" applyBorder="1"/>
    <xf numFmtId="0" fontId="10" fillId="0" borderId="0" xfId="4" applyFont="1"/>
    <xf numFmtId="9" fontId="0" fillId="0" borderId="0" xfId="0" applyNumberFormat="1"/>
    <xf numFmtId="37" fontId="5" fillId="0" borderId="0" xfId="0" applyNumberFormat="1" applyFont="1" applyBorder="1"/>
    <xf numFmtId="3" fontId="4" fillId="0" borderId="12" xfId="0" applyNumberFormat="1" applyFont="1" applyBorder="1"/>
    <xf numFmtId="37" fontId="4" fillId="0" borderId="13" xfId="0" applyNumberFormat="1" applyFont="1" applyBorder="1"/>
    <xf numFmtId="37" fontId="5" fillId="0" borderId="13" xfId="0" applyNumberFormat="1" applyFont="1" applyFill="1" applyBorder="1"/>
    <xf numFmtId="37" fontId="0" fillId="0" borderId="13" xfId="0" applyNumberFormat="1" applyFill="1" applyBorder="1"/>
    <xf numFmtId="164" fontId="0" fillId="0" borderId="0" xfId="3" applyNumberFormat="1" applyFont="1"/>
    <xf numFmtId="3" fontId="4" fillId="0" borderId="10" xfId="0" applyNumberFormat="1" applyFont="1" applyBorder="1"/>
    <xf numFmtId="37" fontId="8" fillId="0" borderId="0" xfId="0" applyNumberFormat="1" applyFont="1" applyFill="1" applyBorder="1"/>
    <xf numFmtId="37" fontId="8" fillId="0" borderId="8" xfId="0" applyNumberFormat="1" applyFont="1" applyFill="1" applyBorder="1"/>
    <xf numFmtId="37" fontId="0" fillId="0" borderId="8" xfId="0" applyNumberFormat="1" applyFill="1" applyBorder="1" applyAlignment="1"/>
    <xf numFmtId="37" fontId="5" fillId="0" borderId="12" xfId="0" applyNumberFormat="1" applyFont="1" applyBorder="1"/>
    <xf numFmtId="37" fontId="4" fillId="0" borderId="13" xfId="0" applyNumberFormat="1" applyFont="1" applyBorder="1" applyAlignment="1">
      <alignment horizontal="left"/>
    </xf>
    <xf numFmtId="37" fontId="5" fillId="0" borderId="13" xfId="0" applyNumberFormat="1" applyFont="1" applyFill="1" applyBorder="1" applyAlignment="1">
      <alignment horizontal="left"/>
    </xf>
    <xf numFmtId="37" fontId="5" fillId="0" borderId="14" xfId="0" applyNumberFormat="1" applyFont="1" applyBorder="1" applyAlignment="1"/>
    <xf numFmtId="37" fontId="5" fillId="0" borderId="8" xfId="0" applyNumberFormat="1" applyFont="1" applyFill="1" applyBorder="1"/>
    <xf numFmtId="0" fontId="5" fillId="0" borderId="13" xfId="0" applyFont="1" applyBorder="1"/>
    <xf numFmtId="9" fontId="0" fillId="0" borderId="17" xfId="0" applyNumberFormat="1" applyBorder="1"/>
    <xf numFmtId="37" fontId="5" fillId="0" borderId="10" xfId="0" applyNumberFormat="1" applyFont="1" applyBorder="1"/>
    <xf numFmtId="9" fontId="0" fillId="0" borderId="9" xfId="0" applyNumberFormat="1" applyBorder="1" applyAlignment="1">
      <alignment horizontal="right"/>
    </xf>
    <xf numFmtId="3" fontId="5" fillId="0" borderId="12" xfId="0" applyNumberFormat="1" applyFont="1" applyBorder="1"/>
    <xf numFmtId="37" fontId="4" fillId="0" borderId="0" xfId="0" applyNumberFormat="1" applyFont="1" applyBorder="1"/>
    <xf numFmtId="3" fontId="5" fillId="0" borderId="10" xfId="0" applyNumberFormat="1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8" xfId="0" applyFill="1" applyBorder="1"/>
    <xf numFmtId="37" fontId="4" fillId="0" borderId="12" xfId="0" applyNumberFormat="1" applyFont="1" applyBorder="1"/>
    <xf numFmtId="37" fontId="5" fillId="0" borderId="0" xfId="0" applyNumberFormat="1" applyFont="1" applyBorder="1" applyAlignment="1"/>
    <xf numFmtId="0" fontId="11" fillId="0" borderId="0" xfId="0" applyFont="1" applyFill="1" applyBorder="1"/>
    <xf numFmtId="37" fontId="5" fillId="0" borderId="18" xfId="0" applyNumberFormat="1" applyFont="1" applyBorder="1" applyAlignment="1"/>
    <xf numFmtId="0" fontId="12" fillId="0" borderId="0" xfId="0" applyFont="1" applyAlignment="1">
      <alignment horizontal="center"/>
    </xf>
    <xf numFmtId="3" fontId="0" fillId="0" borderId="19" xfId="0" applyNumberFormat="1" applyBorder="1"/>
    <xf numFmtId="37" fontId="6" fillId="0" borderId="20" xfId="0" applyNumberFormat="1" applyFont="1" applyBorder="1"/>
    <xf numFmtId="37" fontId="3" fillId="0" borderId="20" xfId="0" applyNumberFormat="1" applyFont="1" applyBorder="1"/>
    <xf numFmtId="37" fontId="3" fillId="0" borderId="20" xfId="0" applyNumberFormat="1" applyFont="1" applyFill="1" applyBorder="1"/>
    <xf numFmtId="37" fontId="0" fillId="0" borderId="21" xfId="0" applyNumberFormat="1" applyBorder="1" applyAlignment="1"/>
    <xf numFmtId="9" fontId="5" fillId="0" borderId="22" xfId="0" applyNumberFormat="1" applyFont="1" applyBorder="1"/>
    <xf numFmtId="37" fontId="12" fillId="0" borderId="0" xfId="0" applyNumberFormat="1" applyFont="1"/>
    <xf numFmtId="37" fontId="3" fillId="0" borderId="0" xfId="0" applyNumberFormat="1" applyFont="1" applyBorder="1"/>
    <xf numFmtId="37" fontId="12" fillId="0" borderId="0" xfId="0" applyNumberFormat="1" applyFont="1" applyBorder="1"/>
    <xf numFmtId="9" fontId="0" fillId="0" borderId="0" xfId="0" applyNumberFormat="1" applyBorder="1" applyAlignment="1">
      <alignment horizontal="right"/>
    </xf>
    <xf numFmtId="37" fontId="2" fillId="0" borderId="0" xfId="0" applyNumberFormat="1" applyFont="1" applyAlignment="1">
      <alignment horizontal="center"/>
    </xf>
    <xf numFmtId="37" fontId="4" fillId="0" borderId="0" xfId="0" quotePrefix="1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5" fillId="17" borderId="0" xfId="0" applyFont="1" applyFill="1" applyAlignment="1">
      <alignment wrapText="1"/>
    </xf>
    <xf numFmtId="0" fontId="0" fillId="17" borderId="0" xfId="0" applyFill="1" applyAlignment="1">
      <alignment wrapText="1"/>
    </xf>
  </cellXfs>
  <cellStyles count="2468">
    <cellStyle name="20% - Accent1 10" xfId="5"/>
    <cellStyle name="20% - Accent1 100" xfId="6"/>
    <cellStyle name="20% - Accent1 101" xfId="7"/>
    <cellStyle name="20% - Accent1 102" xfId="8"/>
    <cellStyle name="20% - Accent1 103" xfId="9"/>
    <cellStyle name="20% - Accent1 104" xfId="10"/>
    <cellStyle name="20% - Accent1 105" xfId="11"/>
    <cellStyle name="20% - Accent1 106" xfId="12"/>
    <cellStyle name="20% - Accent1 107" xfId="13"/>
    <cellStyle name="20% - Accent1 108" xfId="14"/>
    <cellStyle name="20% - Accent1 109" xfId="15"/>
    <cellStyle name="20% - Accent1 11" xfId="16"/>
    <cellStyle name="20% - Accent1 110" xfId="17"/>
    <cellStyle name="20% - Accent1 111" xfId="18"/>
    <cellStyle name="20% - Accent1 112" xfId="19"/>
    <cellStyle name="20% - Accent1 113" xfId="20"/>
    <cellStyle name="20% - Accent1 114" xfId="21"/>
    <cellStyle name="20% - Accent1 115" xfId="22"/>
    <cellStyle name="20% - Accent1 116" xfId="23"/>
    <cellStyle name="20% - Accent1 117" xfId="24"/>
    <cellStyle name="20% - Accent1 118" xfId="25"/>
    <cellStyle name="20% - Accent1 119" xfId="26"/>
    <cellStyle name="20% - Accent1 12" xfId="27"/>
    <cellStyle name="20% - Accent1 120" xfId="28"/>
    <cellStyle name="20% - Accent1 121" xfId="29"/>
    <cellStyle name="20% - Accent1 122" xfId="30"/>
    <cellStyle name="20% - Accent1 123" xfId="31"/>
    <cellStyle name="20% - Accent1 124" xfId="32"/>
    <cellStyle name="20% - Accent1 125" xfId="33"/>
    <cellStyle name="20% - Accent1 126" xfId="34"/>
    <cellStyle name="20% - Accent1 127" xfId="35"/>
    <cellStyle name="20% - Accent1 128" xfId="36"/>
    <cellStyle name="20% - Accent1 129" xfId="37"/>
    <cellStyle name="20% - Accent1 13" xfId="38"/>
    <cellStyle name="20% - Accent1 130" xfId="39"/>
    <cellStyle name="20% - Accent1 131" xfId="40"/>
    <cellStyle name="20% - Accent1 132" xfId="41"/>
    <cellStyle name="20% - Accent1 133" xfId="42"/>
    <cellStyle name="20% - Accent1 134" xfId="43"/>
    <cellStyle name="20% - Accent1 135" xfId="44"/>
    <cellStyle name="20% - Accent1 136" xfId="45"/>
    <cellStyle name="20% - Accent1 137" xfId="46"/>
    <cellStyle name="20% - Accent1 138" xfId="47"/>
    <cellStyle name="20% - Accent1 139" xfId="48"/>
    <cellStyle name="20% - Accent1 14" xfId="49"/>
    <cellStyle name="20% - Accent1 140" xfId="50"/>
    <cellStyle name="20% - Accent1 141" xfId="51"/>
    <cellStyle name="20% - Accent1 142" xfId="52"/>
    <cellStyle name="20% - Accent1 143" xfId="53"/>
    <cellStyle name="20% - Accent1 144" xfId="54"/>
    <cellStyle name="20% - Accent1 145" xfId="55"/>
    <cellStyle name="20% - Accent1 146" xfId="56"/>
    <cellStyle name="20% - Accent1 147" xfId="57"/>
    <cellStyle name="20% - Accent1 148" xfId="58"/>
    <cellStyle name="20% - Accent1 149" xfId="59"/>
    <cellStyle name="20% - Accent1 15" xfId="60"/>
    <cellStyle name="20% - Accent1 150" xfId="61"/>
    <cellStyle name="20% - Accent1 151" xfId="62"/>
    <cellStyle name="20% - Accent1 152" xfId="63"/>
    <cellStyle name="20% - Accent1 153" xfId="64"/>
    <cellStyle name="20% - Accent1 154" xfId="65"/>
    <cellStyle name="20% - Accent1 155" xfId="66"/>
    <cellStyle name="20% - Accent1 156" xfId="67"/>
    <cellStyle name="20% - Accent1 157" xfId="68"/>
    <cellStyle name="20% - Accent1 158" xfId="69"/>
    <cellStyle name="20% - Accent1 159" xfId="70"/>
    <cellStyle name="20% - Accent1 16" xfId="71"/>
    <cellStyle name="20% - Accent1 160" xfId="72"/>
    <cellStyle name="20% - Accent1 161" xfId="73"/>
    <cellStyle name="20% - Accent1 162" xfId="74"/>
    <cellStyle name="20% - Accent1 163" xfId="75"/>
    <cellStyle name="20% - Accent1 164" xfId="76"/>
    <cellStyle name="20% - Accent1 165" xfId="77"/>
    <cellStyle name="20% - Accent1 166" xfId="78"/>
    <cellStyle name="20% - Accent1 167" xfId="79"/>
    <cellStyle name="20% - Accent1 168" xfId="80"/>
    <cellStyle name="20% - Accent1 169" xfId="81"/>
    <cellStyle name="20% - Accent1 17" xfId="82"/>
    <cellStyle name="20% - Accent1 170" xfId="83"/>
    <cellStyle name="20% - Accent1 171" xfId="84"/>
    <cellStyle name="20% - Accent1 172" xfId="85"/>
    <cellStyle name="20% - Accent1 173" xfId="86"/>
    <cellStyle name="20% - Accent1 174" xfId="87"/>
    <cellStyle name="20% - Accent1 175" xfId="88"/>
    <cellStyle name="20% - Accent1 176" xfId="89"/>
    <cellStyle name="20% - Accent1 177" xfId="90"/>
    <cellStyle name="20% - Accent1 18" xfId="91"/>
    <cellStyle name="20% - Accent1 19" xfId="92"/>
    <cellStyle name="20% - Accent1 2" xfId="93"/>
    <cellStyle name="20% - Accent1 20" xfId="94"/>
    <cellStyle name="20% - Accent1 21" xfId="95"/>
    <cellStyle name="20% - Accent1 22" xfId="96"/>
    <cellStyle name="20% - Accent1 23" xfId="97"/>
    <cellStyle name="20% - Accent1 24" xfId="98"/>
    <cellStyle name="20% - Accent1 25" xfId="99"/>
    <cellStyle name="20% - Accent1 26" xfId="100"/>
    <cellStyle name="20% - Accent1 27" xfId="101"/>
    <cellStyle name="20% - Accent1 28" xfId="102"/>
    <cellStyle name="20% - Accent1 29" xfId="103"/>
    <cellStyle name="20% - Accent1 3" xfId="104"/>
    <cellStyle name="20% - Accent1 30" xfId="105"/>
    <cellStyle name="20% - Accent1 31" xfId="106"/>
    <cellStyle name="20% - Accent1 32" xfId="107"/>
    <cellStyle name="20% - Accent1 33" xfId="108"/>
    <cellStyle name="20% - Accent1 34" xfId="109"/>
    <cellStyle name="20% - Accent1 35" xfId="110"/>
    <cellStyle name="20% - Accent1 36" xfId="111"/>
    <cellStyle name="20% - Accent1 37" xfId="112"/>
    <cellStyle name="20% - Accent1 38" xfId="113"/>
    <cellStyle name="20% - Accent1 39" xfId="114"/>
    <cellStyle name="20% - Accent1 4" xfId="115"/>
    <cellStyle name="20% - Accent1 40" xfId="116"/>
    <cellStyle name="20% - Accent1 41" xfId="117"/>
    <cellStyle name="20% - Accent1 42" xfId="118"/>
    <cellStyle name="20% - Accent1 43" xfId="119"/>
    <cellStyle name="20% - Accent1 44" xfId="120"/>
    <cellStyle name="20% - Accent1 45" xfId="121"/>
    <cellStyle name="20% - Accent1 46" xfId="122"/>
    <cellStyle name="20% - Accent1 47" xfId="123"/>
    <cellStyle name="20% - Accent1 48" xfId="124"/>
    <cellStyle name="20% - Accent1 49" xfId="125"/>
    <cellStyle name="20% - Accent1 5" xfId="126"/>
    <cellStyle name="20% - Accent1 50" xfId="127"/>
    <cellStyle name="20% - Accent1 51" xfId="128"/>
    <cellStyle name="20% - Accent1 52" xfId="129"/>
    <cellStyle name="20% - Accent1 53" xfId="130"/>
    <cellStyle name="20% - Accent1 54" xfId="131"/>
    <cellStyle name="20% - Accent1 55" xfId="132"/>
    <cellStyle name="20% - Accent1 56" xfId="133"/>
    <cellStyle name="20% - Accent1 57" xfId="134"/>
    <cellStyle name="20% - Accent1 58" xfId="135"/>
    <cellStyle name="20% - Accent1 59" xfId="136"/>
    <cellStyle name="20% - Accent1 6" xfId="137"/>
    <cellStyle name="20% - Accent1 60" xfId="138"/>
    <cellStyle name="20% - Accent1 61" xfId="139"/>
    <cellStyle name="20% - Accent1 62" xfId="140"/>
    <cellStyle name="20% - Accent1 63" xfId="141"/>
    <cellStyle name="20% - Accent1 64" xfId="142"/>
    <cellStyle name="20% - Accent1 65" xfId="143"/>
    <cellStyle name="20% - Accent1 66" xfId="144"/>
    <cellStyle name="20% - Accent1 67" xfId="145"/>
    <cellStyle name="20% - Accent1 68" xfId="146"/>
    <cellStyle name="20% - Accent1 69" xfId="147"/>
    <cellStyle name="20% - Accent1 7" xfId="148"/>
    <cellStyle name="20% - Accent1 70" xfId="149"/>
    <cellStyle name="20% - Accent1 71" xfId="150"/>
    <cellStyle name="20% - Accent1 72" xfId="151"/>
    <cellStyle name="20% - Accent1 73" xfId="152"/>
    <cellStyle name="20% - Accent1 74" xfId="153"/>
    <cellStyle name="20% - Accent1 75" xfId="154"/>
    <cellStyle name="20% - Accent1 76" xfId="155"/>
    <cellStyle name="20% - Accent1 77" xfId="156"/>
    <cellStyle name="20% - Accent1 78" xfId="157"/>
    <cellStyle name="20% - Accent1 79" xfId="158"/>
    <cellStyle name="20% - Accent1 8" xfId="159"/>
    <cellStyle name="20% - Accent1 80" xfId="160"/>
    <cellStyle name="20% - Accent1 81" xfId="161"/>
    <cellStyle name="20% - Accent1 82" xfId="162"/>
    <cellStyle name="20% - Accent1 83" xfId="163"/>
    <cellStyle name="20% - Accent1 84" xfId="164"/>
    <cellStyle name="20% - Accent1 85" xfId="165"/>
    <cellStyle name="20% - Accent1 86" xfId="166"/>
    <cellStyle name="20% - Accent1 87" xfId="167"/>
    <cellStyle name="20% - Accent1 88" xfId="168"/>
    <cellStyle name="20% - Accent1 89" xfId="169"/>
    <cellStyle name="20% - Accent1 9" xfId="170"/>
    <cellStyle name="20% - Accent1 90" xfId="171"/>
    <cellStyle name="20% - Accent1 91" xfId="172"/>
    <cellStyle name="20% - Accent1 92" xfId="173"/>
    <cellStyle name="20% - Accent1 93" xfId="174"/>
    <cellStyle name="20% - Accent1 94" xfId="175"/>
    <cellStyle name="20% - Accent1 95" xfId="176"/>
    <cellStyle name="20% - Accent1 96" xfId="177"/>
    <cellStyle name="20% - Accent1 97" xfId="178"/>
    <cellStyle name="20% - Accent1 98" xfId="179"/>
    <cellStyle name="20% - Accent1 99" xfId="180"/>
    <cellStyle name="20% - Accent2 10" xfId="181"/>
    <cellStyle name="20% - Accent2 100" xfId="182"/>
    <cellStyle name="20% - Accent2 101" xfId="183"/>
    <cellStyle name="20% - Accent2 102" xfId="184"/>
    <cellStyle name="20% - Accent2 103" xfId="185"/>
    <cellStyle name="20% - Accent2 104" xfId="186"/>
    <cellStyle name="20% - Accent2 105" xfId="187"/>
    <cellStyle name="20% - Accent2 106" xfId="188"/>
    <cellStyle name="20% - Accent2 107" xfId="189"/>
    <cellStyle name="20% - Accent2 108" xfId="190"/>
    <cellStyle name="20% - Accent2 109" xfId="191"/>
    <cellStyle name="20% - Accent2 11" xfId="192"/>
    <cellStyle name="20% - Accent2 110" xfId="193"/>
    <cellStyle name="20% - Accent2 111" xfId="194"/>
    <cellStyle name="20% - Accent2 112" xfId="195"/>
    <cellStyle name="20% - Accent2 113" xfId="196"/>
    <cellStyle name="20% - Accent2 114" xfId="197"/>
    <cellStyle name="20% - Accent2 115" xfId="198"/>
    <cellStyle name="20% - Accent2 116" xfId="199"/>
    <cellStyle name="20% - Accent2 117" xfId="200"/>
    <cellStyle name="20% - Accent2 118" xfId="201"/>
    <cellStyle name="20% - Accent2 119" xfId="202"/>
    <cellStyle name="20% - Accent2 12" xfId="203"/>
    <cellStyle name="20% - Accent2 120" xfId="204"/>
    <cellStyle name="20% - Accent2 121" xfId="205"/>
    <cellStyle name="20% - Accent2 122" xfId="206"/>
    <cellStyle name="20% - Accent2 123" xfId="207"/>
    <cellStyle name="20% - Accent2 124" xfId="208"/>
    <cellStyle name="20% - Accent2 125" xfId="209"/>
    <cellStyle name="20% - Accent2 126" xfId="210"/>
    <cellStyle name="20% - Accent2 127" xfId="211"/>
    <cellStyle name="20% - Accent2 128" xfId="212"/>
    <cellStyle name="20% - Accent2 129" xfId="213"/>
    <cellStyle name="20% - Accent2 13" xfId="214"/>
    <cellStyle name="20% - Accent2 130" xfId="215"/>
    <cellStyle name="20% - Accent2 131" xfId="216"/>
    <cellStyle name="20% - Accent2 132" xfId="217"/>
    <cellStyle name="20% - Accent2 133" xfId="218"/>
    <cellStyle name="20% - Accent2 134" xfId="219"/>
    <cellStyle name="20% - Accent2 135" xfId="220"/>
    <cellStyle name="20% - Accent2 136" xfId="221"/>
    <cellStyle name="20% - Accent2 137" xfId="222"/>
    <cellStyle name="20% - Accent2 138" xfId="223"/>
    <cellStyle name="20% - Accent2 139" xfId="224"/>
    <cellStyle name="20% - Accent2 14" xfId="225"/>
    <cellStyle name="20% - Accent2 140" xfId="226"/>
    <cellStyle name="20% - Accent2 141" xfId="227"/>
    <cellStyle name="20% - Accent2 142" xfId="228"/>
    <cellStyle name="20% - Accent2 143" xfId="229"/>
    <cellStyle name="20% - Accent2 144" xfId="230"/>
    <cellStyle name="20% - Accent2 145" xfId="231"/>
    <cellStyle name="20% - Accent2 146" xfId="232"/>
    <cellStyle name="20% - Accent2 147" xfId="233"/>
    <cellStyle name="20% - Accent2 148" xfId="234"/>
    <cellStyle name="20% - Accent2 149" xfId="235"/>
    <cellStyle name="20% - Accent2 15" xfId="236"/>
    <cellStyle name="20% - Accent2 150" xfId="237"/>
    <cellStyle name="20% - Accent2 151" xfId="238"/>
    <cellStyle name="20% - Accent2 152" xfId="239"/>
    <cellStyle name="20% - Accent2 153" xfId="240"/>
    <cellStyle name="20% - Accent2 154" xfId="241"/>
    <cellStyle name="20% - Accent2 155" xfId="242"/>
    <cellStyle name="20% - Accent2 156" xfId="243"/>
    <cellStyle name="20% - Accent2 157" xfId="244"/>
    <cellStyle name="20% - Accent2 158" xfId="245"/>
    <cellStyle name="20% - Accent2 159" xfId="246"/>
    <cellStyle name="20% - Accent2 16" xfId="247"/>
    <cellStyle name="20% - Accent2 160" xfId="248"/>
    <cellStyle name="20% - Accent2 161" xfId="249"/>
    <cellStyle name="20% - Accent2 162" xfId="250"/>
    <cellStyle name="20% - Accent2 163" xfId="251"/>
    <cellStyle name="20% - Accent2 164" xfId="252"/>
    <cellStyle name="20% - Accent2 165" xfId="253"/>
    <cellStyle name="20% - Accent2 166" xfId="254"/>
    <cellStyle name="20% - Accent2 167" xfId="255"/>
    <cellStyle name="20% - Accent2 168" xfId="256"/>
    <cellStyle name="20% - Accent2 169" xfId="257"/>
    <cellStyle name="20% - Accent2 17" xfId="258"/>
    <cellStyle name="20% - Accent2 170" xfId="259"/>
    <cellStyle name="20% - Accent2 171" xfId="260"/>
    <cellStyle name="20% - Accent2 172" xfId="261"/>
    <cellStyle name="20% - Accent2 173" xfId="262"/>
    <cellStyle name="20% - Accent2 174" xfId="263"/>
    <cellStyle name="20% - Accent2 175" xfId="264"/>
    <cellStyle name="20% - Accent2 176" xfId="265"/>
    <cellStyle name="20% - Accent2 177" xfId="266"/>
    <cellStyle name="20% - Accent2 18" xfId="267"/>
    <cellStyle name="20% - Accent2 19" xfId="268"/>
    <cellStyle name="20% - Accent2 2" xfId="269"/>
    <cellStyle name="20% - Accent2 20" xfId="270"/>
    <cellStyle name="20% - Accent2 21" xfId="271"/>
    <cellStyle name="20% - Accent2 22" xfId="272"/>
    <cellStyle name="20% - Accent2 23" xfId="273"/>
    <cellStyle name="20% - Accent2 24" xfId="274"/>
    <cellStyle name="20% - Accent2 25" xfId="275"/>
    <cellStyle name="20% - Accent2 26" xfId="276"/>
    <cellStyle name="20% - Accent2 27" xfId="277"/>
    <cellStyle name="20% - Accent2 28" xfId="278"/>
    <cellStyle name="20% - Accent2 29" xfId="279"/>
    <cellStyle name="20% - Accent2 3" xfId="280"/>
    <cellStyle name="20% - Accent2 30" xfId="281"/>
    <cellStyle name="20% - Accent2 31" xfId="282"/>
    <cellStyle name="20% - Accent2 32" xfId="283"/>
    <cellStyle name="20% - Accent2 33" xfId="284"/>
    <cellStyle name="20% - Accent2 34" xfId="285"/>
    <cellStyle name="20% - Accent2 35" xfId="286"/>
    <cellStyle name="20% - Accent2 36" xfId="287"/>
    <cellStyle name="20% - Accent2 37" xfId="288"/>
    <cellStyle name="20% - Accent2 38" xfId="289"/>
    <cellStyle name="20% - Accent2 39" xfId="290"/>
    <cellStyle name="20% - Accent2 4" xfId="291"/>
    <cellStyle name="20% - Accent2 40" xfId="292"/>
    <cellStyle name="20% - Accent2 41" xfId="293"/>
    <cellStyle name="20% - Accent2 42" xfId="294"/>
    <cellStyle name="20% - Accent2 43" xfId="295"/>
    <cellStyle name="20% - Accent2 44" xfId="296"/>
    <cellStyle name="20% - Accent2 45" xfId="297"/>
    <cellStyle name="20% - Accent2 46" xfId="298"/>
    <cellStyle name="20% - Accent2 47" xfId="299"/>
    <cellStyle name="20% - Accent2 48" xfId="300"/>
    <cellStyle name="20% - Accent2 49" xfId="301"/>
    <cellStyle name="20% - Accent2 5" xfId="302"/>
    <cellStyle name="20% - Accent2 50" xfId="303"/>
    <cellStyle name="20% - Accent2 51" xfId="304"/>
    <cellStyle name="20% - Accent2 52" xfId="305"/>
    <cellStyle name="20% - Accent2 53" xfId="306"/>
    <cellStyle name="20% - Accent2 54" xfId="307"/>
    <cellStyle name="20% - Accent2 55" xfId="308"/>
    <cellStyle name="20% - Accent2 56" xfId="309"/>
    <cellStyle name="20% - Accent2 57" xfId="310"/>
    <cellStyle name="20% - Accent2 58" xfId="311"/>
    <cellStyle name="20% - Accent2 59" xfId="312"/>
    <cellStyle name="20% - Accent2 6" xfId="313"/>
    <cellStyle name="20% - Accent2 60" xfId="314"/>
    <cellStyle name="20% - Accent2 61" xfId="315"/>
    <cellStyle name="20% - Accent2 62" xfId="316"/>
    <cellStyle name="20% - Accent2 63" xfId="317"/>
    <cellStyle name="20% - Accent2 64" xfId="318"/>
    <cellStyle name="20% - Accent2 65" xfId="319"/>
    <cellStyle name="20% - Accent2 66" xfId="320"/>
    <cellStyle name="20% - Accent2 67" xfId="321"/>
    <cellStyle name="20% - Accent2 68" xfId="322"/>
    <cellStyle name="20% - Accent2 69" xfId="323"/>
    <cellStyle name="20% - Accent2 7" xfId="324"/>
    <cellStyle name="20% - Accent2 70" xfId="325"/>
    <cellStyle name="20% - Accent2 71" xfId="326"/>
    <cellStyle name="20% - Accent2 72" xfId="327"/>
    <cellStyle name="20% - Accent2 73" xfId="328"/>
    <cellStyle name="20% - Accent2 74" xfId="329"/>
    <cellStyle name="20% - Accent2 75" xfId="330"/>
    <cellStyle name="20% - Accent2 76" xfId="331"/>
    <cellStyle name="20% - Accent2 77" xfId="332"/>
    <cellStyle name="20% - Accent2 78" xfId="333"/>
    <cellStyle name="20% - Accent2 79" xfId="334"/>
    <cellStyle name="20% - Accent2 8" xfId="335"/>
    <cellStyle name="20% - Accent2 80" xfId="336"/>
    <cellStyle name="20% - Accent2 81" xfId="337"/>
    <cellStyle name="20% - Accent2 82" xfId="338"/>
    <cellStyle name="20% - Accent2 83" xfId="339"/>
    <cellStyle name="20% - Accent2 84" xfId="340"/>
    <cellStyle name="20% - Accent2 85" xfId="341"/>
    <cellStyle name="20% - Accent2 86" xfId="342"/>
    <cellStyle name="20% - Accent2 87" xfId="343"/>
    <cellStyle name="20% - Accent2 88" xfId="344"/>
    <cellStyle name="20% - Accent2 89" xfId="345"/>
    <cellStyle name="20% - Accent2 9" xfId="346"/>
    <cellStyle name="20% - Accent2 90" xfId="347"/>
    <cellStyle name="20% - Accent2 91" xfId="348"/>
    <cellStyle name="20% - Accent2 92" xfId="349"/>
    <cellStyle name="20% - Accent2 93" xfId="350"/>
    <cellStyle name="20% - Accent2 94" xfId="351"/>
    <cellStyle name="20% - Accent2 95" xfId="352"/>
    <cellStyle name="20% - Accent2 96" xfId="353"/>
    <cellStyle name="20% - Accent2 97" xfId="354"/>
    <cellStyle name="20% - Accent2 98" xfId="355"/>
    <cellStyle name="20% - Accent2 99" xfId="356"/>
    <cellStyle name="20% - Accent3 10" xfId="357"/>
    <cellStyle name="20% - Accent3 100" xfId="358"/>
    <cellStyle name="20% - Accent3 101" xfId="359"/>
    <cellStyle name="20% - Accent3 102" xfId="360"/>
    <cellStyle name="20% - Accent3 103" xfId="361"/>
    <cellStyle name="20% - Accent3 104" xfId="362"/>
    <cellStyle name="20% - Accent3 105" xfId="363"/>
    <cellStyle name="20% - Accent3 106" xfId="364"/>
    <cellStyle name="20% - Accent3 107" xfId="365"/>
    <cellStyle name="20% - Accent3 108" xfId="366"/>
    <cellStyle name="20% - Accent3 109" xfId="367"/>
    <cellStyle name="20% - Accent3 11" xfId="368"/>
    <cellStyle name="20% - Accent3 110" xfId="369"/>
    <cellStyle name="20% - Accent3 111" xfId="370"/>
    <cellStyle name="20% - Accent3 112" xfId="371"/>
    <cellStyle name="20% - Accent3 113" xfId="372"/>
    <cellStyle name="20% - Accent3 114" xfId="373"/>
    <cellStyle name="20% - Accent3 115" xfId="374"/>
    <cellStyle name="20% - Accent3 116" xfId="375"/>
    <cellStyle name="20% - Accent3 117" xfId="376"/>
    <cellStyle name="20% - Accent3 118" xfId="377"/>
    <cellStyle name="20% - Accent3 119" xfId="378"/>
    <cellStyle name="20% - Accent3 12" xfId="379"/>
    <cellStyle name="20% - Accent3 120" xfId="380"/>
    <cellStyle name="20% - Accent3 121" xfId="381"/>
    <cellStyle name="20% - Accent3 122" xfId="382"/>
    <cellStyle name="20% - Accent3 123" xfId="383"/>
    <cellStyle name="20% - Accent3 124" xfId="384"/>
    <cellStyle name="20% - Accent3 125" xfId="385"/>
    <cellStyle name="20% - Accent3 126" xfId="386"/>
    <cellStyle name="20% - Accent3 127" xfId="387"/>
    <cellStyle name="20% - Accent3 128" xfId="388"/>
    <cellStyle name="20% - Accent3 129" xfId="389"/>
    <cellStyle name="20% - Accent3 13" xfId="390"/>
    <cellStyle name="20% - Accent3 130" xfId="391"/>
    <cellStyle name="20% - Accent3 131" xfId="392"/>
    <cellStyle name="20% - Accent3 132" xfId="393"/>
    <cellStyle name="20% - Accent3 133" xfId="394"/>
    <cellStyle name="20% - Accent3 134" xfId="395"/>
    <cellStyle name="20% - Accent3 135" xfId="396"/>
    <cellStyle name="20% - Accent3 136" xfId="397"/>
    <cellStyle name="20% - Accent3 137" xfId="398"/>
    <cellStyle name="20% - Accent3 138" xfId="399"/>
    <cellStyle name="20% - Accent3 139" xfId="400"/>
    <cellStyle name="20% - Accent3 14" xfId="401"/>
    <cellStyle name="20% - Accent3 140" xfId="402"/>
    <cellStyle name="20% - Accent3 141" xfId="403"/>
    <cellStyle name="20% - Accent3 142" xfId="404"/>
    <cellStyle name="20% - Accent3 143" xfId="405"/>
    <cellStyle name="20% - Accent3 144" xfId="406"/>
    <cellStyle name="20% - Accent3 145" xfId="407"/>
    <cellStyle name="20% - Accent3 146" xfId="408"/>
    <cellStyle name="20% - Accent3 147" xfId="409"/>
    <cellStyle name="20% - Accent3 148" xfId="410"/>
    <cellStyle name="20% - Accent3 149" xfId="411"/>
    <cellStyle name="20% - Accent3 15" xfId="412"/>
    <cellStyle name="20% - Accent3 150" xfId="413"/>
    <cellStyle name="20% - Accent3 151" xfId="414"/>
    <cellStyle name="20% - Accent3 152" xfId="415"/>
    <cellStyle name="20% - Accent3 153" xfId="416"/>
    <cellStyle name="20% - Accent3 154" xfId="417"/>
    <cellStyle name="20% - Accent3 155" xfId="418"/>
    <cellStyle name="20% - Accent3 156" xfId="419"/>
    <cellStyle name="20% - Accent3 157" xfId="420"/>
    <cellStyle name="20% - Accent3 158" xfId="421"/>
    <cellStyle name="20% - Accent3 159" xfId="422"/>
    <cellStyle name="20% - Accent3 16" xfId="423"/>
    <cellStyle name="20% - Accent3 160" xfId="424"/>
    <cellStyle name="20% - Accent3 161" xfId="425"/>
    <cellStyle name="20% - Accent3 162" xfId="426"/>
    <cellStyle name="20% - Accent3 163" xfId="427"/>
    <cellStyle name="20% - Accent3 164" xfId="428"/>
    <cellStyle name="20% - Accent3 165" xfId="429"/>
    <cellStyle name="20% - Accent3 166" xfId="430"/>
    <cellStyle name="20% - Accent3 167" xfId="431"/>
    <cellStyle name="20% - Accent3 168" xfId="432"/>
    <cellStyle name="20% - Accent3 169" xfId="433"/>
    <cellStyle name="20% - Accent3 17" xfId="434"/>
    <cellStyle name="20% - Accent3 170" xfId="435"/>
    <cellStyle name="20% - Accent3 171" xfId="436"/>
    <cellStyle name="20% - Accent3 172" xfId="437"/>
    <cellStyle name="20% - Accent3 173" xfId="438"/>
    <cellStyle name="20% - Accent3 174" xfId="439"/>
    <cellStyle name="20% - Accent3 175" xfId="440"/>
    <cellStyle name="20% - Accent3 176" xfId="441"/>
    <cellStyle name="20% - Accent3 177" xfId="442"/>
    <cellStyle name="20% - Accent3 18" xfId="443"/>
    <cellStyle name="20% - Accent3 19" xfId="444"/>
    <cellStyle name="20% - Accent3 2" xfId="445"/>
    <cellStyle name="20% - Accent3 20" xfId="446"/>
    <cellStyle name="20% - Accent3 21" xfId="447"/>
    <cellStyle name="20% - Accent3 22" xfId="448"/>
    <cellStyle name="20% - Accent3 23" xfId="449"/>
    <cellStyle name="20% - Accent3 24" xfId="450"/>
    <cellStyle name="20% - Accent3 25" xfId="451"/>
    <cellStyle name="20% - Accent3 26" xfId="452"/>
    <cellStyle name="20% - Accent3 27" xfId="453"/>
    <cellStyle name="20% - Accent3 28" xfId="454"/>
    <cellStyle name="20% - Accent3 29" xfId="455"/>
    <cellStyle name="20% - Accent3 3" xfId="456"/>
    <cellStyle name="20% - Accent3 30" xfId="457"/>
    <cellStyle name="20% - Accent3 31" xfId="458"/>
    <cellStyle name="20% - Accent3 32" xfId="459"/>
    <cellStyle name="20% - Accent3 33" xfId="460"/>
    <cellStyle name="20% - Accent3 34" xfId="461"/>
    <cellStyle name="20% - Accent3 35" xfId="462"/>
    <cellStyle name="20% - Accent3 36" xfId="463"/>
    <cellStyle name="20% - Accent3 37" xfId="464"/>
    <cellStyle name="20% - Accent3 38" xfId="465"/>
    <cellStyle name="20% - Accent3 39" xfId="466"/>
    <cellStyle name="20% - Accent3 4" xfId="467"/>
    <cellStyle name="20% - Accent3 40" xfId="468"/>
    <cellStyle name="20% - Accent3 41" xfId="469"/>
    <cellStyle name="20% - Accent3 42" xfId="470"/>
    <cellStyle name="20% - Accent3 43" xfId="471"/>
    <cellStyle name="20% - Accent3 44" xfId="472"/>
    <cellStyle name="20% - Accent3 45" xfId="473"/>
    <cellStyle name="20% - Accent3 46" xfId="474"/>
    <cellStyle name="20% - Accent3 47" xfId="475"/>
    <cellStyle name="20% - Accent3 48" xfId="476"/>
    <cellStyle name="20% - Accent3 49" xfId="477"/>
    <cellStyle name="20% - Accent3 5" xfId="478"/>
    <cellStyle name="20% - Accent3 50" xfId="479"/>
    <cellStyle name="20% - Accent3 51" xfId="480"/>
    <cellStyle name="20% - Accent3 52" xfId="481"/>
    <cellStyle name="20% - Accent3 53" xfId="482"/>
    <cellStyle name="20% - Accent3 54" xfId="483"/>
    <cellStyle name="20% - Accent3 55" xfId="484"/>
    <cellStyle name="20% - Accent3 56" xfId="485"/>
    <cellStyle name="20% - Accent3 57" xfId="486"/>
    <cellStyle name="20% - Accent3 58" xfId="487"/>
    <cellStyle name="20% - Accent3 59" xfId="488"/>
    <cellStyle name="20% - Accent3 6" xfId="489"/>
    <cellStyle name="20% - Accent3 60" xfId="490"/>
    <cellStyle name="20% - Accent3 61" xfId="491"/>
    <cellStyle name="20% - Accent3 62" xfId="492"/>
    <cellStyle name="20% - Accent3 63" xfId="493"/>
    <cellStyle name="20% - Accent3 64" xfId="494"/>
    <cellStyle name="20% - Accent3 65" xfId="495"/>
    <cellStyle name="20% - Accent3 66" xfId="496"/>
    <cellStyle name="20% - Accent3 67" xfId="497"/>
    <cellStyle name="20% - Accent3 68" xfId="498"/>
    <cellStyle name="20% - Accent3 69" xfId="499"/>
    <cellStyle name="20% - Accent3 7" xfId="500"/>
    <cellStyle name="20% - Accent3 70" xfId="501"/>
    <cellStyle name="20% - Accent3 71" xfId="502"/>
    <cellStyle name="20% - Accent3 72" xfId="503"/>
    <cellStyle name="20% - Accent3 73" xfId="504"/>
    <cellStyle name="20% - Accent3 74" xfId="505"/>
    <cellStyle name="20% - Accent3 75" xfId="506"/>
    <cellStyle name="20% - Accent3 76" xfId="507"/>
    <cellStyle name="20% - Accent3 77" xfId="508"/>
    <cellStyle name="20% - Accent3 78" xfId="509"/>
    <cellStyle name="20% - Accent3 79" xfId="510"/>
    <cellStyle name="20% - Accent3 8" xfId="511"/>
    <cellStyle name="20% - Accent3 80" xfId="512"/>
    <cellStyle name="20% - Accent3 81" xfId="513"/>
    <cellStyle name="20% - Accent3 82" xfId="514"/>
    <cellStyle name="20% - Accent3 83" xfId="515"/>
    <cellStyle name="20% - Accent3 84" xfId="516"/>
    <cellStyle name="20% - Accent3 85" xfId="517"/>
    <cellStyle name="20% - Accent3 86" xfId="518"/>
    <cellStyle name="20% - Accent3 87" xfId="519"/>
    <cellStyle name="20% - Accent3 88" xfId="520"/>
    <cellStyle name="20% - Accent3 89" xfId="521"/>
    <cellStyle name="20% - Accent3 9" xfId="522"/>
    <cellStyle name="20% - Accent3 90" xfId="523"/>
    <cellStyle name="20% - Accent3 91" xfId="524"/>
    <cellStyle name="20% - Accent3 92" xfId="525"/>
    <cellStyle name="20% - Accent3 93" xfId="526"/>
    <cellStyle name="20% - Accent3 94" xfId="527"/>
    <cellStyle name="20% - Accent3 95" xfId="528"/>
    <cellStyle name="20% - Accent3 96" xfId="529"/>
    <cellStyle name="20% - Accent3 97" xfId="530"/>
    <cellStyle name="20% - Accent3 98" xfId="531"/>
    <cellStyle name="20% - Accent3 99" xfId="532"/>
    <cellStyle name="20% - Accent4 10" xfId="533"/>
    <cellStyle name="20% - Accent4 100" xfId="534"/>
    <cellStyle name="20% - Accent4 101" xfId="535"/>
    <cellStyle name="20% - Accent4 102" xfId="536"/>
    <cellStyle name="20% - Accent4 103" xfId="537"/>
    <cellStyle name="20% - Accent4 104" xfId="538"/>
    <cellStyle name="20% - Accent4 105" xfId="539"/>
    <cellStyle name="20% - Accent4 106" xfId="540"/>
    <cellStyle name="20% - Accent4 107" xfId="541"/>
    <cellStyle name="20% - Accent4 108" xfId="542"/>
    <cellStyle name="20% - Accent4 109" xfId="543"/>
    <cellStyle name="20% - Accent4 11" xfId="544"/>
    <cellStyle name="20% - Accent4 110" xfId="545"/>
    <cellStyle name="20% - Accent4 111" xfId="546"/>
    <cellStyle name="20% - Accent4 112" xfId="547"/>
    <cellStyle name="20% - Accent4 113" xfId="548"/>
    <cellStyle name="20% - Accent4 114" xfId="549"/>
    <cellStyle name="20% - Accent4 115" xfId="550"/>
    <cellStyle name="20% - Accent4 116" xfId="551"/>
    <cellStyle name="20% - Accent4 117" xfId="552"/>
    <cellStyle name="20% - Accent4 118" xfId="553"/>
    <cellStyle name="20% - Accent4 119" xfId="554"/>
    <cellStyle name="20% - Accent4 12" xfId="555"/>
    <cellStyle name="20% - Accent4 120" xfId="556"/>
    <cellStyle name="20% - Accent4 121" xfId="557"/>
    <cellStyle name="20% - Accent4 122" xfId="558"/>
    <cellStyle name="20% - Accent4 123" xfId="559"/>
    <cellStyle name="20% - Accent4 124" xfId="560"/>
    <cellStyle name="20% - Accent4 125" xfId="561"/>
    <cellStyle name="20% - Accent4 126" xfId="562"/>
    <cellStyle name="20% - Accent4 127" xfId="563"/>
    <cellStyle name="20% - Accent4 128" xfId="564"/>
    <cellStyle name="20% - Accent4 129" xfId="565"/>
    <cellStyle name="20% - Accent4 13" xfId="566"/>
    <cellStyle name="20% - Accent4 130" xfId="567"/>
    <cellStyle name="20% - Accent4 131" xfId="568"/>
    <cellStyle name="20% - Accent4 132" xfId="569"/>
    <cellStyle name="20% - Accent4 133" xfId="570"/>
    <cellStyle name="20% - Accent4 134" xfId="571"/>
    <cellStyle name="20% - Accent4 135" xfId="572"/>
    <cellStyle name="20% - Accent4 136" xfId="573"/>
    <cellStyle name="20% - Accent4 137" xfId="574"/>
    <cellStyle name="20% - Accent4 138" xfId="575"/>
    <cellStyle name="20% - Accent4 139" xfId="576"/>
    <cellStyle name="20% - Accent4 14" xfId="577"/>
    <cellStyle name="20% - Accent4 140" xfId="578"/>
    <cellStyle name="20% - Accent4 141" xfId="579"/>
    <cellStyle name="20% - Accent4 142" xfId="580"/>
    <cellStyle name="20% - Accent4 143" xfId="581"/>
    <cellStyle name="20% - Accent4 144" xfId="582"/>
    <cellStyle name="20% - Accent4 145" xfId="583"/>
    <cellStyle name="20% - Accent4 146" xfId="584"/>
    <cellStyle name="20% - Accent4 147" xfId="585"/>
    <cellStyle name="20% - Accent4 148" xfId="586"/>
    <cellStyle name="20% - Accent4 149" xfId="587"/>
    <cellStyle name="20% - Accent4 15" xfId="588"/>
    <cellStyle name="20% - Accent4 150" xfId="589"/>
    <cellStyle name="20% - Accent4 151" xfId="590"/>
    <cellStyle name="20% - Accent4 152" xfId="591"/>
    <cellStyle name="20% - Accent4 153" xfId="592"/>
    <cellStyle name="20% - Accent4 154" xfId="593"/>
    <cellStyle name="20% - Accent4 155" xfId="594"/>
    <cellStyle name="20% - Accent4 156" xfId="595"/>
    <cellStyle name="20% - Accent4 157" xfId="596"/>
    <cellStyle name="20% - Accent4 158" xfId="597"/>
    <cellStyle name="20% - Accent4 159" xfId="598"/>
    <cellStyle name="20% - Accent4 16" xfId="599"/>
    <cellStyle name="20% - Accent4 160" xfId="600"/>
    <cellStyle name="20% - Accent4 161" xfId="601"/>
    <cellStyle name="20% - Accent4 162" xfId="602"/>
    <cellStyle name="20% - Accent4 163" xfId="603"/>
    <cellStyle name="20% - Accent4 164" xfId="604"/>
    <cellStyle name="20% - Accent4 165" xfId="605"/>
    <cellStyle name="20% - Accent4 166" xfId="606"/>
    <cellStyle name="20% - Accent4 167" xfId="607"/>
    <cellStyle name="20% - Accent4 168" xfId="608"/>
    <cellStyle name="20% - Accent4 169" xfId="609"/>
    <cellStyle name="20% - Accent4 17" xfId="610"/>
    <cellStyle name="20% - Accent4 170" xfId="611"/>
    <cellStyle name="20% - Accent4 171" xfId="612"/>
    <cellStyle name="20% - Accent4 172" xfId="613"/>
    <cellStyle name="20% - Accent4 173" xfId="614"/>
    <cellStyle name="20% - Accent4 174" xfId="615"/>
    <cellStyle name="20% - Accent4 175" xfId="616"/>
    <cellStyle name="20% - Accent4 176" xfId="617"/>
    <cellStyle name="20% - Accent4 177" xfId="618"/>
    <cellStyle name="20% - Accent4 18" xfId="619"/>
    <cellStyle name="20% - Accent4 19" xfId="620"/>
    <cellStyle name="20% - Accent4 2" xfId="621"/>
    <cellStyle name="20% - Accent4 20" xfId="622"/>
    <cellStyle name="20% - Accent4 21" xfId="623"/>
    <cellStyle name="20% - Accent4 22" xfId="624"/>
    <cellStyle name="20% - Accent4 23" xfId="625"/>
    <cellStyle name="20% - Accent4 24" xfId="626"/>
    <cellStyle name="20% - Accent4 25" xfId="627"/>
    <cellStyle name="20% - Accent4 26" xfId="628"/>
    <cellStyle name="20% - Accent4 27" xfId="629"/>
    <cellStyle name="20% - Accent4 28" xfId="630"/>
    <cellStyle name="20% - Accent4 29" xfId="631"/>
    <cellStyle name="20% - Accent4 3" xfId="632"/>
    <cellStyle name="20% - Accent4 30" xfId="633"/>
    <cellStyle name="20% - Accent4 31" xfId="634"/>
    <cellStyle name="20% - Accent4 32" xfId="635"/>
    <cellStyle name="20% - Accent4 33" xfId="636"/>
    <cellStyle name="20% - Accent4 34" xfId="637"/>
    <cellStyle name="20% - Accent4 35" xfId="638"/>
    <cellStyle name="20% - Accent4 36" xfId="639"/>
    <cellStyle name="20% - Accent4 37" xfId="640"/>
    <cellStyle name="20% - Accent4 38" xfId="641"/>
    <cellStyle name="20% - Accent4 39" xfId="642"/>
    <cellStyle name="20% - Accent4 4" xfId="643"/>
    <cellStyle name="20% - Accent4 40" xfId="644"/>
    <cellStyle name="20% - Accent4 41" xfId="645"/>
    <cellStyle name="20% - Accent4 42" xfId="646"/>
    <cellStyle name="20% - Accent4 43" xfId="647"/>
    <cellStyle name="20% - Accent4 44" xfId="648"/>
    <cellStyle name="20% - Accent4 45" xfId="649"/>
    <cellStyle name="20% - Accent4 46" xfId="650"/>
    <cellStyle name="20% - Accent4 47" xfId="651"/>
    <cellStyle name="20% - Accent4 48" xfId="652"/>
    <cellStyle name="20% - Accent4 49" xfId="653"/>
    <cellStyle name="20% - Accent4 5" xfId="654"/>
    <cellStyle name="20% - Accent4 50" xfId="655"/>
    <cellStyle name="20% - Accent4 51" xfId="656"/>
    <cellStyle name="20% - Accent4 52" xfId="657"/>
    <cellStyle name="20% - Accent4 53" xfId="658"/>
    <cellStyle name="20% - Accent4 54" xfId="659"/>
    <cellStyle name="20% - Accent4 55" xfId="660"/>
    <cellStyle name="20% - Accent4 56" xfId="661"/>
    <cellStyle name="20% - Accent4 57" xfId="662"/>
    <cellStyle name="20% - Accent4 58" xfId="663"/>
    <cellStyle name="20% - Accent4 59" xfId="664"/>
    <cellStyle name="20% - Accent4 6" xfId="665"/>
    <cellStyle name="20% - Accent4 60" xfId="666"/>
    <cellStyle name="20% - Accent4 61" xfId="667"/>
    <cellStyle name="20% - Accent4 62" xfId="668"/>
    <cellStyle name="20% - Accent4 63" xfId="669"/>
    <cellStyle name="20% - Accent4 64" xfId="670"/>
    <cellStyle name="20% - Accent4 65" xfId="671"/>
    <cellStyle name="20% - Accent4 66" xfId="672"/>
    <cellStyle name="20% - Accent4 67" xfId="673"/>
    <cellStyle name="20% - Accent4 68" xfId="674"/>
    <cellStyle name="20% - Accent4 69" xfId="675"/>
    <cellStyle name="20% - Accent4 7" xfId="676"/>
    <cellStyle name="20% - Accent4 70" xfId="677"/>
    <cellStyle name="20% - Accent4 71" xfId="678"/>
    <cellStyle name="20% - Accent4 72" xfId="679"/>
    <cellStyle name="20% - Accent4 73" xfId="680"/>
    <cellStyle name="20% - Accent4 74" xfId="681"/>
    <cellStyle name="20% - Accent4 75" xfId="682"/>
    <cellStyle name="20% - Accent4 76" xfId="683"/>
    <cellStyle name="20% - Accent4 77" xfId="684"/>
    <cellStyle name="20% - Accent4 78" xfId="685"/>
    <cellStyle name="20% - Accent4 79" xfId="686"/>
    <cellStyle name="20% - Accent4 8" xfId="687"/>
    <cellStyle name="20% - Accent4 80" xfId="688"/>
    <cellStyle name="20% - Accent4 81" xfId="689"/>
    <cellStyle name="20% - Accent4 82" xfId="690"/>
    <cellStyle name="20% - Accent4 83" xfId="691"/>
    <cellStyle name="20% - Accent4 84" xfId="692"/>
    <cellStyle name="20% - Accent4 85" xfId="693"/>
    <cellStyle name="20% - Accent4 86" xfId="694"/>
    <cellStyle name="20% - Accent4 87" xfId="695"/>
    <cellStyle name="20% - Accent4 88" xfId="696"/>
    <cellStyle name="20% - Accent4 89" xfId="697"/>
    <cellStyle name="20% - Accent4 9" xfId="698"/>
    <cellStyle name="20% - Accent4 90" xfId="699"/>
    <cellStyle name="20% - Accent4 91" xfId="700"/>
    <cellStyle name="20% - Accent4 92" xfId="701"/>
    <cellStyle name="20% - Accent4 93" xfId="702"/>
    <cellStyle name="20% - Accent4 94" xfId="703"/>
    <cellStyle name="20% - Accent4 95" xfId="704"/>
    <cellStyle name="20% - Accent4 96" xfId="705"/>
    <cellStyle name="20% - Accent4 97" xfId="706"/>
    <cellStyle name="20% - Accent4 98" xfId="707"/>
    <cellStyle name="20% - Accent4 99" xfId="708"/>
    <cellStyle name="20% - Accent5 10" xfId="709"/>
    <cellStyle name="20% - Accent5 100" xfId="710"/>
    <cellStyle name="20% - Accent5 101" xfId="711"/>
    <cellStyle name="20% - Accent5 102" xfId="712"/>
    <cellStyle name="20% - Accent5 103" xfId="713"/>
    <cellStyle name="20% - Accent5 104" xfId="714"/>
    <cellStyle name="20% - Accent5 105" xfId="715"/>
    <cellStyle name="20% - Accent5 106" xfId="716"/>
    <cellStyle name="20% - Accent5 107" xfId="717"/>
    <cellStyle name="20% - Accent5 108" xfId="718"/>
    <cellStyle name="20% - Accent5 109" xfId="719"/>
    <cellStyle name="20% - Accent5 11" xfId="720"/>
    <cellStyle name="20% - Accent5 110" xfId="721"/>
    <cellStyle name="20% - Accent5 111" xfId="722"/>
    <cellStyle name="20% - Accent5 112" xfId="723"/>
    <cellStyle name="20% - Accent5 113" xfId="724"/>
    <cellStyle name="20% - Accent5 114" xfId="725"/>
    <cellStyle name="20% - Accent5 115" xfId="726"/>
    <cellStyle name="20% - Accent5 116" xfId="727"/>
    <cellStyle name="20% - Accent5 117" xfId="728"/>
    <cellStyle name="20% - Accent5 118" xfId="729"/>
    <cellStyle name="20% - Accent5 119" xfId="730"/>
    <cellStyle name="20% - Accent5 12" xfId="731"/>
    <cellStyle name="20% - Accent5 120" xfId="732"/>
    <cellStyle name="20% - Accent5 121" xfId="733"/>
    <cellStyle name="20% - Accent5 122" xfId="734"/>
    <cellStyle name="20% - Accent5 123" xfId="735"/>
    <cellStyle name="20% - Accent5 124" xfId="736"/>
    <cellStyle name="20% - Accent5 125" xfId="737"/>
    <cellStyle name="20% - Accent5 126" xfId="738"/>
    <cellStyle name="20% - Accent5 127" xfId="739"/>
    <cellStyle name="20% - Accent5 128" xfId="740"/>
    <cellStyle name="20% - Accent5 129" xfId="741"/>
    <cellStyle name="20% - Accent5 13" xfId="742"/>
    <cellStyle name="20% - Accent5 130" xfId="743"/>
    <cellStyle name="20% - Accent5 131" xfId="744"/>
    <cellStyle name="20% - Accent5 132" xfId="745"/>
    <cellStyle name="20% - Accent5 133" xfId="746"/>
    <cellStyle name="20% - Accent5 134" xfId="747"/>
    <cellStyle name="20% - Accent5 135" xfId="748"/>
    <cellStyle name="20% - Accent5 136" xfId="749"/>
    <cellStyle name="20% - Accent5 137" xfId="750"/>
    <cellStyle name="20% - Accent5 138" xfId="751"/>
    <cellStyle name="20% - Accent5 139" xfId="752"/>
    <cellStyle name="20% - Accent5 14" xfId="753"/>
    <cellStyle name="20% - Accent5 140" xfId="754"/>
    <cellStyle name="20% - Accent5 141" xfId="755"/>
    <cellStyle name="20% - Accent5 142" xfId="756"/>
    <cellStyle name="20% - Accent5 143" xfId="757"/>
    <cellStyle name="20% - Accent5 144" xfId="758"/>
    <cellStyle name="20% - Accent5 145" xfId="759"/>
    <cellStyle name="20% - Accent5 146" xfId="760"/>
    <cellStyle name="20% - Accent5 147" xfId="761"/>
    <cellStyle name="20% - Accent5 148" xfId="762"/>
    <cellStyle name="20% - Accent5 149" xfId="763"/>
    <cellStyle name="20% - Accent5 15" xfId="764"/>
    <cellStyle name="20% - Accent5 150" xfId="765"/>
    <cellStyle name="20% - Accent5 151" xfId="766"/>
    <cellStyle name="20% - Accent5 152" xfId="767"/>
    <cellStyle name="20% - Accent5 153" xfId="768"/>
    <cellStyle name="20% - Accent5 154" xfId="769"/>
    <cellStyle name="20% - Accent5 155" xfId="770"/>
    <cellStyle name="20% - Accent5 156" xfId="771"/>
    <cellStyle name="20% - Accent5 157" xfId="772"/>
    <cellStyle name="20% - Accent5 158" xfId="773"/>
    <cellStyle name="20% - Accent5 159" xfId="774"/>
    <cellStyle name="20% - Accent5 16" xfId="775"/>
    <cellStyle name="20% - Accent5 160" xfId="776"/>
    <cellStyle name="20% - Accent5 161" xfId="777"/>
    <cellStyle name="20% - Accent5 162" xfId="778"/>
    <cellStyle name="20% - Accent5 163" xfId="779"/>
    <cellStyle name="20% - Accent5 164" xfId="780"/>
    <cellStyle name="20% - Accent5 165" xfId="781"/>
    <cellStyle name="20% - Accent5 166" xfId="782"/>
    <cellStyle name="20% - Accent5 167" xfId="783"/>
    <cellStyle name="20% - Accent5 168" xfId="784"/>
    <cellStyle name="20% - Accent5 169" xfId="785"/>
    <cellStyle name="20% - Accent5 17" xfId="786"/>
    <cellStyle name="20% - Accent5 170" xfId="787"/>
    <cellStyle name="20% - Accent5 171" xfId="788"/>
    <cellStyle name="20% - Accent5 172" xfId="789"/>
    <cellStyle name="20% - Accent5 173" xfId="790"/>
    <cellStyle name="20% - Accent5 174" xfId="791"/>
    <cellStyle name="20% - Accent5 175" xfId="792"/>
    <cellStyle name="20% - Accent5 176" xfId="793"/>
    <cellStyle name="20% - Accent5 177" xfId="794"/>
    <cellStyle name="20% - Accent5 18" xfId="795"/>
    <cellStyle name="20% - Accent5 19" xfId="796"/>
    <cellStyle name="20% - Accent5 2" xfId="797"/>
    <cellStyle name="20% - Accent5 20" xfId="798"/>
    <cellStyle name="20% - Accent5 21" xfId="799"/>
    <cellStyle name="20% - Accent5 22" xfId="800"/>
    <cellStyle name="20% - Accent5 23" xfId="801"/>
    <cellStyle name="20% - Accent5 24" xfId="802"/>
    <cellStyle name="20% - Accent5 25" xfId="803"/>
    <cellStyle name="20% - Accent5 26" xfId="804"/>
    <cellStyle name="20% - Accent5 27" xfId="805"/>
    <cellStyle name="20% - Accent5 28" xfId="806"/>
    <cellStyle name="20% - Accent5 29" xfId="807"/>
    <cellStyle name="20% - Accent5 3" xfId="808"/>
    <cellStyle name="20% - Accent5 30" xfId="809"/>
    <cellStyle name="20% - Accent5 31" xfId="810"/>
    <cellStyle name="20% - Accent5 32" xfId="811"/>
    <cellStyle name="20% - Accent5 33" xfId="812"/>
    <cellStyle name="20% - Accent5 34" xfId="813"/>
    <cellStyle name="20% - Accent5 35" xfId="814"/>
    <cellStyle name="20% - Accent5 36" xfId="815"/>
    <cellStyle name="20% - Accent5 37" xfId="816"/>
    <cellStyle name="20% - Accent5 38" xfId="817"/>
    <cellStyle name="20% - Accent5 39" xfId="818"/>
    <cellStyle name="20% - Accent5 4" xfId="819"/>
    <cellStyle name="20% - Accent5 40" xfId="820"/>
    <cellStyle name="20% - Accent5 41" xfId="821"/>
    <cellStyle name="20% - Accent5 42" xfId="822"/>
    <cellStyle name="20% - Accent5 43" xfId="823"/>
    <cellStyle name="20% - Accent5 44" xfId="824"/>
    <cellStyle name="20% - Accent5 45" xfId="825"/>
    <cellStyle name="20% - Accent5 46" xfId="826"/>
    <cellStyle name="20% - Accent5 47" xfId="827"/>
    <cellStyle name="20% - Accent5 48" xfId="828"/>
    <cellStyle name="20% - Accent5 49" xfId="829"/>
    <cellStyle name="20% - Accent5 5" xfId="830"/>
    <cellStyle name="20% - Accent5 50" xfId="831"/>
    <cellStyle name="20% - Accent5 51" xfId="832"/>
    <cellStyle name="20% - Accent5 52" xfId="833"/>
    <cellStyle name="20% - Accent5 53" xfId="834"/>
    <cellStyle name="20% - Accent5 54" xfId="835"/>
    <cellStyle name="20% - Accent5 55" xfId="836"/>
    <cellStyle name="20% - Accent5 56" xfId="837"/>
    <cellStyle name="20% - Accent5 57" xfId="838"/>
    <cellStyle name="20% - Accent5 58" xfId="839"/>
    <cellStyle name="20% - Accent5 59" xfId="840"/>
    <cellStyle name="20% - Accent5 6" xfId="841"/>
    <cellStyle name="20% - Accent5 60" xfId="842"/>
    <cellStyle name="20% - Accent5 61" xfId="843"/>
    <cellStyle name="20% - Accent5 62" xfId="844"/>
    <cellStyle name="20% - Accent5 63" xfId="845"/>
    <cellStyle name="20% - Accent5 64" xfId="846"/>
    <cellStyle name="20% - Accent5 65" xfId="847"/>
    <cellStyle name="20% - Accent5 66" xfId="848"/>
    <cellStyle name="20% - Accent5 67" xfId="849"/>
    <cellStyle name="20% - Accent5 68" xfId="850"/>
    <cellStyle name="20% - Accent5 69" xfId="851"/>
    <cellStyle name="20% - Accent5 7" xfId="852"/>
    <cellStyle name="20% - Accent5 70" xfId="853"/>
    <cellStyle name="20% - Accent5 71" xfId="854"/>
    <cellStyle name="20% - Accent5 72" xfId="855"/>
    <cellStyle name="20% - Accent5 73" xfId="856"/>
    <cellStyle name="20% - Accent5 74" xfId="857"/>
    <cellStyle name="20% - Accent5 75" xfId="858"/>
    <cellStyle name="20% - Accent5 76" xfId="859"/>
    <cellStyle name="20% - Accent5 77" xfId="860"/>
    <cellStyle name="20% - Accent5 78" xfId="861"/>
    <cellStyle name="20% - Accent5 79" xfId="862"/>
    <cellStyle name="20% - Accent5 8" xfId="863"/>
    <cellStyle name="20% - Accent5 80" xfId="864"/>
    <cellStyle name="20% - Accent5 81" xfId="865"/>
    <cellStyle name="20% - Accent5 82" xfId="866"/>
    <cellStyle name="20% - Accent5 83" xfId="867"/>
    <cellStyle name="20% - Accent5 84" xfId="868"/>
    <cellStyle name="20% - Accent5 85" xfId="869"/>
    <cellStyle name="20% - Accent5 86" xfId="870"/>
    <cellStyle name="20% - Accent5 87" xfId="871"/>
    <cellStyle name="20% - Accent5 88" xfId="872"/>
    <cellStyle name="20% - Accent5 89" xfId="873"/>
    <cellStyle name="20% - Accent5 9" xfId="874"/>
    <cellStyle name="20% - Accent5 90" xfId="875"/>
    <cellStyle name="20% - Accent5 91" xfId="876"/>
    <cellStyle name="20% - Accent5 92" xfId="877"/>
    <cellStyle name="20% - Accent5 93" xfId="878"/>
    <cellStyle name="20% - Accent5 94" xfId="879"/>
    <cellStyle name="20% - Accent5 95" xfId="880"/>
    <cellStyle name="20% - Accent5 96" xfId="881"/>
    <cellStyle name="20% - Accent5 97" xfId="882"/>
    <cellStyle name="20% - Accent5 98" xfId="883"/>
    <cellStyle name="20% - Accent5 99" xfId="884"/>
    <cellStyle name="20% - Accent6 10" xfId="885"/>
    <cellStyle name="20% - Accent6 100" xfId="886"/>
    <cellStyle name="20% - Accent6 101" xfId="887"/>
    <cellStyle name="20% - Accent6 102" xfId="888"/>
    <cellStyle name="20% - Accent6 103" xfId="889"/>
    <cellStyle name="20% - Accent6 104" xfId="890"/>
    <cellStyle name="20% - Accent6 105" xfId="891"/>
    <cellStyle name="20% - Accent6 106" xfId="892"/>
    <cellStyle name="20% - Accent6 107" xfId="893"/>
    <cellStyle name="20% - Accent6 108" xfId="894"/>
    <cellStyle name="20% - Accent6 109" xfId="895"/>
    <cellStyle name="20% - Accent6 11" xfId="896"/>
    <cellStyle name="20% - Accent6 110" xfId="897"/>
    <cellStyle name="20% - Accent6 111" xfId="898"/>
    <cellStyle name="20% - Accent6 112" xfId="899"/>
    <cellStyle name="20% - Accent6 113" xfId="900"/>
    <cellStyle name="20% - Accent6 114" xfId="901"/>
    <cellStyle name="20% - Accent6 115" xfId="902"/>
    <cellStyle name="20% - Accent6 116" xfId="903"/>
    <cellStyle name="20% - Accent6 117" xfId="904"/>
    <cellStyle name="20% - Accent6 118" xfId="905"/>
    <cellStyle name="20% - Accent6 119" xfId="906"/>
    <cellStyle name="20% - Accent6 12" xfId="907"/>
    <cellStyle name="20% - Accent6 120" xfId="908"/>
    <cellStyle name="20% - Accent6 121" xfId="909"/>
    <cellStyle name="20% - Accent6 122" xfId="910"/>
    <cellStyle name="20% - Accent6 123" xfId="911"/>
    <cellStyle name="20% - Accent6 124" xfId="912"/>
    <cellStyle name="20% - Accent6 125" xfId="913"/>
    <cellStyle name="20% - Accent6 126" xfId="914"/>
    <cellStyle name="20% - Accent6 127" xfId="915"/>
    <cellStyle name="20% - Accent6 128" xfId="916"/>
    <cellStyle name="20% - Accent6 129" xfId="917"/>
    <cellStyle name="20% - Accent6 13" xfId="918"/>
    <cellStyle name="20% - Accent6 130" xfId="919"/>
    <cellStyle name="20% - Accent6 131" xfId="920"/>
    <cellStyle name="20% - Accent6 132" xfId="921"/>
    <cellStyle name="20% - Accent6 133" xfId="922"/>
    <cellStyle name="20% - Accent6 134" xfId="923"/>
    <cellStyle name="20% - Accent6 135" xfId="924"/>
    <cellStyle name="20% - Accent6 136" xfId="925"/>
    <cellStyle name="20% - Accent6 137" xfId="926"/>
    <cellStyle name="20% - Accent6 138" xfId="927"/>
    <cellStyle name="20% - Accent6 139" xfId="928"/>
    <cellStyle name="20% - Accent6 14" xfId="929"/>
    <cellStyle name="20% - Accent6 140" xfId="930"/>
    <cellStyle name="20% - Accent6 141" xfId="931"/>
    <cellStyle name="20% - Accent6 142" xfId="932"/>
    <cellStyle name="20% - Accent6 143" xfId="933"/>
    <cellStyle name="20% - Accent6 144" xfId="934"/>
    <cellStyle name="20% - Accent6 145" xfId="935"/>
    <cellStyle name="20% - Accent6 146" xfId="936"/>
    <cellStyle name="20% - Accent6 147" xfId="937"/>
    <cellStyle name="20% - Accent6 148" xfId="938"/>
    <cellStyle name="20% - Accent6 149" xfId="939"/>
    <cellStyle name="20% - Accent6 15" xfId="940"/>
    <cellStyle name="20% - Accent6 150" xfId="941"/>
    <cellStyle name="20% - Accent6 151" xfId="942"/>
    <cellStyle name="20% - Accent6 152" xfId="943"/>
    <cellStyle name="20% - Accent6 153" xfId="944"/>
    <cellStyle name="20% - Accent6 154" xfId="945"/>
    <cellStyle name="20% - Accent6 155" xfId="946"/>
    <cellStyle name="20% - Accent6 156" xfId="947"/>
    <cellStyle name="20% - Accent6 157" xfId="948"/>
    <cellStyle name="20% - Accent6 158" xfId="949"/>
    <cellStyle name="20% - Accent6 159" xfId="950"/>
    <cellStyle name="20% - Accent6 16" xfId="951"/>
    <cellStyle name="20% - Accent6 160" xfId="952"/>
    <cellStyle name="20% - Accent6 161" xfId="953"/>
    <cellStyle name="20% - Accent6 162" xfId="954"/>
    <cellStyle name="20% - Accent6 163" xfId="955"/>
    <cellStyle name="20% - Accent6 164" xfId="956"/>
    <cellStyle name="20% - Accent6 165" xfId="957"/>
    <cellStyle name="20% - Accent6 166" xfId="958"/>
    <cellStyle name="20% - Accent6 167" xfId="959"/>
    <cellStyle name="20% - Accent6 168" xfId="960"/>
    <cellStyle name="20% - Accent6 169" xfId="961"/>
    <cellStyle name="20% - Accent6 17" xfId="962"/>
    <cellStyle name="20% - Accent6 170" xfId="963"/>
    <cellStyle name="20% - Accent6 171" xfId="964"/>
    <cellStyle name="20% - Accent6 172" xfId="965"/>
    <cellStyle name="20% - Accent6 173" xfId="966"/>
    <cellStyle name="20% - Accent6 174" xfId="967"/>
    <cellStyle name="20% - Accent6 175" xfId="968"/>
    <cellStyle name="20% - Accent6 176" xfId="969"/>
    <cellStyle name="20% - Accent6 177" xfId="970"/>
    <cellStyle name="20% - Accent6 18" xfId="971"/>
    <cellStyle name="20% - Accent6 19" xfId="972"/>
    <cellStyle name="20% - Accent6 2" xfId="973"/>
    <cellStyle name="20% - Accent6 20" xfId="974"/>
    <cellStyle name="20% - Accent6 21" xfId="975"/>
    <cellStyle name="20% - Accent6 22" xfId="976"/>
    <cellStyle name="20% - Accent6 23" xfId="977"/>
    <cellStyle name="20% - Accent6 24" xfId="978"/>
    <cellStyle name="20% - Accent6 25" xfId="979"/>
    <cellStyle name="20% - Accent6 26" xfId="980"/>
    <cellStyle name="20% - Accent6 27" xfId="981"/>
    <cellStyle name="20% - Accent6 28" xfId="982"/>
    <cellStyle name="20% - Accent6 29" xfId="983"/>
    <cellStyle name="20% - Accent6 3" xfId="984"/>
    <cellStyle name="20% - Accent6 30" xfId="985"/>
    <cellStyle name="20% - Accent6 31" xfId="986"/>
    <cellStyle name="20% - Accent6 32" xfId="987"/>
    <cellStyle name="20% - Accent6 33" xfId="988"/>
    <cellStyle name="20% - Accent6 34" xfId="989"/>
    <cellStyle name="20% - Accent6 35" xfId="990"/>
    <cellStyle name="20% - Accent6 36" xfId="991"/>
    <cellStyle name="20% - Accent6 37" xfId="992"/>
    <cellStyle name="20% - Accent6 38" xfId="993"/>
    <cellStyle name="20% - Accent6 39" xfId="994"/>
    <cellStyle name="20% - Accent6 4" xfId="995"/>
    <cellStyle name="20% - Accent6 40" xfId="996"/>
    <cellStyle name="20% - Accent6 41" xfId="997"/>
    <cellStyle name="20% - Accent6 42" xfId="998"/>
    <cellStyle name="20% - Accent6 43" xfId="999"/>
    <cellStyle name="20% - Accent6 44" xfId="1000"/>
    <cellStyle name="20% - Accent6 45" xfId="1001"/>
    <cellStyle name="20% - Accent6 46" xfId="1002"/>
    <cellStyle name="20% - Accent6 47" xfId="1003"/>
    <cellStyle name="20% - Accent6 48" xfId="1004"/>
    <cellStyle name="20% - Accent6 49" xfId="1005"/>
    <cellStyle name="20% - Accent6 5" xfId="1006"/>
    <cellStyle name="20% - Accent6 50" xfId="1007"/>
    <cellStyle name="20% - Accent6 51" xfId="1008"/>
    <cellStyle name="20% - Accent6 52" xfId="1009"/>
    <cellStyle name="20% - Accent6 53" xfId="1010"/>
    <cellStyle name="20% - Accent6 54" xfId="1011"/>
    <cellStyle name="20% - Accent6 55" xfId="1012"/>
    <cellStyle name="20% - Accent6 56" xfId="1013"/>
    <cellStyle name="20% - Accent6 57" xfId="1014"/>
    <cellStyle name="20% - Accent6 58" xfId="1015"/>
    <cellStyle name="20% - Accent6 59" xfId="1016"/>
    <cellStyle name="20% - Accent6 6" xfId="1017"/>
    <cellStyle name="20% - Accent6 60" xfId="1018"/>
    <cellStyle name="20% - Accent6 61" xfId="1019"/>
    <cellStyle name="20% - Accent6 62" xfId="1020"/>
    <cellStyle name="20% - Accent6 63" xfId="1021"/>
    <cellStyle name="20% - Accent6 64" xfId="1022"/>
    <cellStyle name="20% - Accent6 65" xfId="1023"/>
    <cellStyle name="20% - Accent6 66" xfId="1024"/>
    <cellStyle name="20% - Accent6 67" xfId="1025"/>
    <cellStyle name="20% - Accent6 68" xfId="1026"/>
    <cellStyle name="20% - Accent6 69" xfId="1027"/>
    <cellStyle name="20% - Accent6 7" xfId="1028"/>
    <cellStyle name="20% - Accent6 70" xfId="1029"/>
    <cellStyle name="20% - Accent6 71" xfId="1030"/>
    <cellStyle name="20% - Accent6 72" xfId="1031"/>
    <cellStyle name="20% - Accent6 73" xfId="1032"/>
    <cellStyle name="20% - Accent6 74" xfId="1033"/>
    <cellStyle name="20% - Accent6 75" xfId="1034"/>
    <cellStyle name="20% - Accent6 76" xfId="1035"/>
    <cellStyle name="20% - Accent6 77" xfId="1036"/>
    <cellStyle name="20% - Accent6 78" xfId="1037"/>
    <cellStyle name="20% - Accent6 79" xfId="1038"/>
    <cellStyle name="20% - Accent6 8" xfId="1039"/>
    <cellStyle name="20% - Accent6 80" xfId="1040"/>
    <cellStyle name="20% - Accent6 81" xfId="1041"/>
    <cellStyle name="20% - Accent6 82" xfId="1042"/>
    <cellStyle name="20% - Accent6 83" xfId="1043"/>
    <cellStyle name="20% - Accent6 84" xfId="1044"/>
    <cellStyle name="20% - Accent6 85" xfId="1045"/>
    <cellStyle name="20% - Accent6 86" xfId="1046"/>
    <cellStyle name="20% - Accent6 87" xfId="1047"/>
    <cellStyle name="20% - Accent6 88" xfId="1048"/>
    <cellStyle name="20% - Accent6 89" xfId="1049"/>
    <cellStyle name="20% - Accent6 9" xfId="1050"/>
    <cellStyle name="20% - Accent6 90" xfId="1051"/>
    <cellStyle name="20% - Accent6 91" xfId="1052"/>
    <cellStyle name="20% - Accent6 92" xfId="1053"/>
    <cellStyle name="20% - Accent6 93" xfId="1054"/>
    <cellStyle name="20% - Accent6 94" xfId="1055"/>
    <cellStyle name="20% - Accent6 95" xfId="1056"/>
    <cellStyle name="20% - Accent6 96" xfId="1057"/>
    <cellStyle name="20% - Accent6 97" xfId="1058"/>
    <cellStyle name="20% - Accent6 98" xfId="1059"/>
    <cellStyle name="20% - Accent6 99" xfId="1060"/>
    <cellStyle name="40% - Accent1 10" xfId="1061"/>
    <cellStyle name="40% - Accent1 100" xfId="1062"/>
    <cellStyle name="40% - Accent1 101" xfId="1063"/>
    <cellStyle name="40% - Accent1 102" xfId="1064"/>
    <cellStyle name="40% - Accent1 103" xfId="1065"/>
    <cellStyle name="40% - Accent1 104" xfId="1066"/>
    <cellStyle name="40% - Accent1 105" xfId="1067"/>
    <cellStyle name="40% - Accent1 106" xfId="1068"/>
    <cellStyle name="40% - Accent1 107" xfId="1069"/>
    <cellStyle name="40% - Accent1 108" xfId="1070"/>
    <cellStyle name="40% - Accent1 109" xfId="1071"/>
    <cellStyle name="40% - Accent1 11" xfId="1072"/>
    <cellStyle name="40% - Accent1 110" xfId="1073"/>
    <cellStyle name="40% - Accent1 111" xfId="1074"/>
    <cellStyle name="40% - Accent1 112" xfId="1075"/>
    <cellStyle name="40% - Accent1 113" xfId="1076"/>
    <cellStyle name="40% - Accent1 114" xfId="1077"/>
    <cellStyle name="40% - Accent1 115" xfId="1078"/>
    <cellStyle name="40% - Accent1 116" xfId="1079"/>
    <cellStyle name="40% - Accent1 117" xfId="1080"/>
    <cellStyle name="40% - Accent1 118" xfId="1081"/>
    <cellStyle name="40% - Accent1 119" xfId="1082"/>
    <cellStyle name="40% - Accent1 12" xfId="1083"/>
    <cellStyle name="40% - Accent1 120" xfId="1084"/>
    <cellStyle name="40% - Accent1 121" xfId="1085"/>
    <cellStyle name="40% - Accent1 122" xfId="1086"/>
    <cellStyle name="40% - Accent1 123" xfId="1087"/>
    <cellStyle name="40% - Accent1 124" xfId="1088"/>
    <cellStyle name="40% - Accent1 125" xfId="1089"/>
    <cellStyle name="40% - Accent1 126" xfId="1090"/>
    <cellStyle name="40% - Accent1 127" xfId="1091"/>
    <cellStyle name="40% - Accent1 128" xfId="1092"/>
    <cellStyle name="40% - Accent1 129" xfId="1093"/>
    <cellStyle name="40% - Accent1 13" xfId="1094"/>
    <cellStyle name="40% - Accent1 130" xfId="1095"/>
    <cellStyle name="40% - Accent1 131" xfId="1096"/>
    <cellStyle name="40% - Accent1 132" xfId="1097"/>
    <cellStyle name="40% - Accent1 133" xfId="1098"/>
    <cellStyle name="40% - Accent1 134" xfId="1099"/>
    <cellStyle name="40% - Accent1 135" xfId="1100"/>
    <cellStyle name="40% - Accent1 136" xfId="1101"/>
    <cellStyle name="40% - Accent1 137" xfId="1102"/>
    <cellStyle name="40% - Accent1 138" xfId="1103"/>
    <cellStyle name="40% - Accent1 139" xfId="1104"/>
    <cellStyle name="40% - Accent1 14" xfId="1105"/>
    <cellStyle name="40% - Accent1 140" xfId="1106"/>
    <cellStyle name="40% - Accent1 141" xfId="1107"/>
    <cellStyle name="40% - Accent1 142" xfId="1108"/>
    <cellStyle name="40% - Accent1 143" xfId="1109"/>
    <cellStyle name="40% - Accent1 144" xfId="1110"/>
    <cellStyle name="40% - Accent1 145" xfId="1111"/>
    <cellStyle name="40% - Accent1 146" xfId="1112"/>
    <cellStyle name="40% - Accent1 147" xfId="1113"/>
    <cellStyle name="40% - Accent1 148" xfId="1114"/>
    <cellStyle name="40% - Accent1 149" xfId="1115"/>
    <cellStyle name="40% - Accent1 15" xfId="1116"/>
    <cellStyle name="40% - Accent1 150" xfId="1117"/>
    <cellStyle name="40% - Accent1 151" xfId="1118"/>
    <cellStyle name="40% - Accent1 152" xfId="1119"/>
    <cellStyle name="40% - Accent1 153" xfId="1120"/>
    <cellStyle name="40% - Accent1 154" xfId="1121"/>
    <cellStyle name="40% - Accent1 155" xfId="1122"/>
    <cellStyle name="40% - Accent1 156" xfId="1123"/>
    <cellStyle name="40% - Accent1 157" xfId="1124"/>
    <cellStyle name="40% - Accent1 158" xfId="1125"/>
    <cellStyle name="40% - Accent1 159" xfId="1126"/>
    <cellStyle name="40% - Accent1 16" xfId="1127"/>
    <cellStyle name="40% - Accent1 160" xfId="1128"/>
    <cellStyle name="40% - Accent1 161" xfId="1129"/>
    <cellStyle name="40% - Accent1 162" xfId="1130"/>
    <cellStyle name="40% - Accent1 163" xfId="1131"/>
    <cellStyle name="40% - Accent1 164" xfId="1132"/>
    <cellStyle name="40% - Accent1 165" xfId="1133"/>
    <cellStyle name="40% - Accent1 166" xfId="1134"/>
    <cellStyle name="40% - Accent1 167" xfId="1135"/>
    <cellStyle name="40% - Accent1 168" xfId="1136"/>
    <cellStyle name="40% - Accent1 169" xfId="1137"/>
    <cellStyle name="40% - Accent1 17" xfId="1138"/>
    <cellStyle name="40% - Accent1 170" xfId="1139"/>
    <cellStyle name="40% - Accent1 171" xfId="1140"/>
    <cellStyle name="40% - Accent1 172" xfId="1141"/>
    <cellStyle name="40% - Accent1 173" xfId="1142"/>
    <cellStyle name="40% - Accent1 174" xfId="1143"/>
    <cellStyle name="40% - Accent1 175" xfId="1144"/>
    <cellStyle name="40% - Accent1 176" xfId="1145"/>
    <cellStyle name="40% - Accent1 177" xfId="1146"/>
    <cellStyle name="40% - Accent1 18" xfId="1147"/>
    <cellStyle name="40% - Accent1 19" xfId="1148"/>
    <cellStyle name="40% - Accent1 2" xfId="1149"/>
    <cellStyle name="40% - Accent1 20" xfId="1150"/>
    <cellStyle name="40% - Accent1 21" xfId="1151"/>
    <cellStyle name="40% - Accent1 22" xfId="1152"/>
    <cellStyle name="40% - Accent1 23" xfId="1153"/>
    <cellStyle name="40% - Accent1 24" xfId="1154"/>
    <cellStyle name="40% - Accent1 25" xfId="1155"/>
    <cellStyle name="40% - Accent1 26" xfId="1156"/>
    <cellStyle name="40% - Accent1 27" xfId="1157"/>
    <cellStyle name="40% - Accent1 28" xfId="1158"/>
    <cellStyle name="40% - Accent1 29" xfId="1159"/>
    <cellStyle name="40% - Accent1 3" xfId="1160"/>
    <cellStyle name="40% - Accent1 30" xfId="1161"/>
    <cellStyle name="40% - Accent1 31" xfId="1162"/>
    <cellStyle name="40% - Accent1 32" xfId="1163"/>
    <cellStyle name="40% - Accent1 33" xfId="1164"/>
    <cellStyle name="40% - Accent1 34" xfId="1165"/>
    <cellStyle name="40% - Accent1 35" xfId="1166"/>
    <cellStyle name="40% - Accent1 36" xfId="1167"/>
    <cellStyle name="40% - Accent1 37" xfId="1168"/>
    <cellStyle name="40% - Accent1 38" xfId="1169"/>
    <cellStyle name="40% - Accent1 39" xfId="1170"/>
    <cellStyle name="40% - Accent1 4" xfId="1171"/>
    <cellStyle name="40% - Accent1 40" xfId="1172"/>
    <cellStyle name="40% - Accent1 41" xfId="1173"/>
    <cellStyle name="40% - Accent1 42" xfId="1174"/>
    <cellStyle name="40% - Accent1 43" xfId="1175"/>
    <cellStyle name="40% - Accent1 44" xfId="1176"/>
    <cellStyle name="40% - Accent1 45" xfId="1177"/>
    <cellStyle name="40% - Accent1 46" xfId="1178"/>
    <cellStyle name="40% - Accent1 47" xfId="1179"/>
    <cellStyle name="40% - Accent1 48" xfId="1180"/>
    <cellStyle name="40% - Accent1 49" xfId="1181"/>
    <cellStyle name="40% - Accent1 5" xfId="1182"/>
    <cellStyle name="40% - Accent1 50" xfId="1183"/>
    <cellStyle name="40% - Accent1 51" xfId="1184"/>
    <cellStyle name="40% - Accent1 52" xfId="1185"/>
    <cellStyle name="40% - Accent1 53" xfId="1186"/>
    <cellStyle name="40% - Accent1 54" xfId="1187"/>
    <cellStyle name="40% - Accent1 55" xfId="1188"/>
    <cellStyle name="40% - Accent1 56" xfId="1189"/>
    <cellStyle name="40% - Accent1 57" xfId="1190"/>
    <cellStyle name="40% - Accent1 58" xfId="1191"/>
    <cellStyle name="40% - Accent1 59" xfId="1192"/>
    <cellStyle name="40% - Accent1 6" xfId="1193"/>
    <cellStyle name="40% - Accent1 60" xfId="1194"/>
    <cellStyle name="40% - Accent1 61" xfId="1195"/>
    <cellStyle name="40% - Accent1 62" xfId="1196"/>
    <cellStyle name="40% - Accent1 63" xfId="1197"/>
    <cellStyle name="40% - Accent1 64" xfId="1198"/>
    <cellStyle name="40% - Accent1 65" xfId="1199"/>
    <cellStyle name="40% - Accent1 66" xfId="1200"/>
    <cellStyle name="40% - Accent1 67" xfId="1201"/>
    <cellStyle name="40% - Accent1 68" xfId="1202"/>
    <cellStyle name="40% - Accent1 69" xfId="1203"/>
    <cellStyle name="40% - Accent1 7" xfId="1204"/>
    <cellStyle name="40% - Accent1 70" xfId="1205"/>
    <cellStyle name="40% - Accent1 71" xfId="1206"/>
    <cellStyle name="40% - Accent1 72" xfId="1207"/>
    <cellStyle name="40% - Accent1 73" xfId="1208"/>
    <cellStyle name="40% - Accent1 74" xfId="1209"/>
    <cellStyle name="40% - Accent1 75" xfId="1210"/>
    <cellStyle name="40% - Accent1 76" xfId="1211"/>
    <cellStyle name="40% - Accent1 77" xfId="1212"/>
    <cellStyle name="40% - Accent1 78" xfId="1213"/>
    <cellStyle name="40% - Accent1 79" xfId="1214"/>
    <cellStyle name="40% - Accent1 8" xfId="1215"/>
    <cellStyle name="40% - Accent1 80" xfId="1216"/>
    <cellStyle name="40% - Accent1 81" xfId="1217"/>
    <cellStyle name="40% - Accent1 82" xfId="1218"/>
    <cellStyle name="40% - Accent1 83" xfId="1219"/>
    <cellStyle name="40% - Accent1 84" xfId="1220"/>
    <cellStyle name="40% - Accent1 85" xfId="1221"/>
    <cellStyle name="40% - Accent1 86" xfId="1222"/>
    <cellStyle name="40% - Accent1 87" xfId="1223"/>
    <cellStyle name="40% - Accent1 88" xfId="1224"/>
    <cellStyle name="40% - Accent1 89" xfId="1225"/>
    <cellStyle name="40% - Accent1 9" xfId="1226"/>
    <cellStyle name="40% - Accent1 90" xfId="1227"/>
    <cellStyle name="40% - Accent1 91" xfId="1228"/>
    <cellStyle name="40% - Accent1 92" xfId="1229"/>
    <cellStyle name="40% - Accent1 93" xfId="1230"/>
    <cellStyle name="40% - Accent1 94" xfId="1231"/>
    <cellStyle name="40% - Accent1 95" xfId="1232"/>
    <cellStyle name="40% - Accent1 96" xfId="1233"/>
    <cellStyle name="40% - Accent1 97" xfId="1234"/>
    <cellStyle name="40% - Accent1 98" xfId="1235"/>
    <cellStyle name="40% - Accent1 99" xfId="1236"/>
    <cellStyle name="40% - Accent2 10" xfId="1237"/>
    <cellStyle name="40% - Accent2 100" xfId="1238"/>
    <cellStyle name="40% - Accent2 101" xfId="1239"/>
    <cellStyle name="40% - Accent2 102" xfId="1240"/>
    <cellStyle name="40% - Accent2 103" xfId="1241"/>
    <cellStyle name="40% - Accent2 104" xfId="1242"/>
    <cellStyle name="40% - Accent2 105" xfId="1243"/>
    <cellStyle name="40% - Accent2 106" xfId="1244"/>
    <cellStyle name="40% - Accent2 107" xfId="1245"/>
    <cellStyle name="40% - Accent2 108" xfId="1246"/>
    <cellStyle name="40% - Accent2 109" xfId="1247"/>
    <cellStyle name="40% - Accent2 11" xfId="1248"/>
    <cellStyle name="40% - Accent2 110" xfId="1249"/>
    <cellStyle name="40% - Accent2 111" xfId="1250"/>
    <cellStyle name="40% - Accent2 112" xfId="1251"/>
    <cellStyle name="40% - Accent2 113" xfId="1252"/>
    <cellStyle name="40% - Accent2 114" xfId="1253"/>
    <cellStyle name="40% - Accent2 115" xfId="1254"/>
    <cellStyle name="40% - Accent2 116" xfId="1255"/>
    <cellStyle name="40% - Accent2 117" xfId="1256"/>
    <cellStyle name="40% - Accent2 118" xfId="1257"/>
    <cellStyle name="40% - Accent2 119" xfId="1258"/>
    <cellStyle name="40% - Accent2 12" xfId="1259"/>
    <cellStyle name="40% - Accent2 120" xfId="1260"/>
    <cellStyle name="40% - Accent2 121" xfId="1261"/>
    <cellStyle name="40% - Accent2 122" xfId="1262"/>
    <cellStyle name="40% - Accent2 123" xfId="1263"/>
    <cellStyle name="40% - Accent2 124" xfId="1264"/>
    <cellStyle name="40% - Accent2 125" xfId="1265"/>
    <cellStyle name="40% - Accent2 126" xfId="1266"/>
    <cellStyle name="40% - Accent2 127" xfId="1267"/>
    <cellStyle name="40% - Accent2 128" xfId="1268"/>
    <cellStyle name="40% - Accent2 129" xfId="1269"/>
    <cellStyle name="40% - Accent2 13" xfId="1270"/>
    <cellStyle name="40% - Accent2 130" xfId="1271"/>
    <cellStyle name="40% - Accent2 131" xfId="1272"/>
    <cellStyle name="40% - Accent2 132" xfId="1273"/>
    <cellStyle name="40% - Accent2 133" xfId="1274"/>
    <cellStyle name="40% - Accent2 134" xfId="1275"/>
    <cellStyle name="40% - Accent2 135" xfId="1276"/>
    <cellStyle name="40% - Accent2 136" xfId="1277"/>
    <cellStyle name="40% - Accent2 137" xfId="1278"/>
    <cellStyle name="40% - Accent2 138" xfId="1279"/>
    <cellStyle name="40% - Accent2 139" xfId="1280"/>
    <cellStyle name="40% - Accent2 14" xfId="1281"/>
    <cellStyle name="40% - Accent2 140" xfId="1282"/>
    <cellStyle name="40% - Accent2 141" xfId="1283"/>
    <cellStyle name="40% - Accent2 142" xfId="1284"/>
    <cellStyle name="40% - Accent2 143" xfId="1285"/>
    <cellStyle name="40% - Accent2 144" xfId="1286"/>
    <cellStyle name="40% - Accent2 145" xfId="1287"/>
    <cellStyle name="40% - Accent2 146" xfId="1288"/>
    <cellStyle name="40% - Accent2 147" xfId="1289"/>
    <cellStyle name="40% - Accent2 148" xfId="1290"/>
    <cellStyle name="40% - Accent2 149" xfId="1291"/>
    <cellStyle name="40% - Accent2 15" xfId="1292"/>
    <cellStyle name="40% - Accent2 150" xfId="1293"/>
    <cellStyle name="40% - Accent2 151" xfId="1294"/>
    <cellStyle name="40% - Accent2 152" xfId="1295"/>
    <cellStyle name="40% - Accent2 153" xfId="1296"/>
    <cellStyle name="40% - Accent2 154" xfId="1297"/>
    <cellStyle name="40% - Accent2 155" xfId="1298"/>
    <cellStyle name="40% - Accent2 156" xfId="1299"/>
    <cellStyle name="40% - Accent2 157" xfId="1300"/>
    <cellStyle name="40% - Accent2 158" xfId="1301"/>
    <cellStyle name="40% - Accent2 159" xfId="1302"/>
    <cellStyle name="40% - Accent2 16" xfId="1303"/>
    <cellStyle name="40% - Accent2 160" xfId="1304"/>
    <cellStyle name="40% - Accent2 161" xfId="1305"/>
    <cellStyle name="40% - Accent2 162" xfId="1306"/>
    <cellStyle name="40% - Accent2 163" xfId="1307"/>
    <cellStyle name="40% - Accent2 164" xfId="1308"/>
    <cellStyle name="40% - Accent2 165" xfId="1309"/>
    <cellStyle name="40% - Accent2 166" xfId="1310"/>
    <cellStyle name="40% - Accent2 167" xfId="1311"/>
    <cellStyle name="40% - Accent2 168" xfId="1312"/>
    <cellStyle name="40% - Accent2 169" xfId="1313"/>
    <cellStyle name="40% - Accent2 17" xfId="1314"/>
    <cellStyle name="40% - Accent2 170" xfId="1315"/>
    <cellStyle name="40% - Accent2 171" xfId="1316"/>
    <cellStyle name="40% - Accent2 172" xfId="1317"/>
    <cellStyle name="40% - Accent2 173" xfId="1318"/>
    <cellStyle name="40% - Accent2 174" xfId="1319"/>
    <cellStyle name="40% - Accent2 175" xfId="1320"/>
    <cellStyle name="40% - Accent2 176" xfId="1321"/>
    <cellStyle name="40% - Accent2 177" xfId="1322"/>
    <cellStyle name="40% - Accent2 18" xfId="1323"/>
    <cellStyle name="40% - Accent2 19" xfId="1324"/>
    <cellStyle name="40% - Accent2 2" xfId="1325"/>
    <cellStyle name="40% - Accent2 20" xfId="1326"/>
    <cellStyle name="40% - Accent2 21" xfId="1327"/>
    <cellStyle name="40% - Accent2 22" xfId="1328"/>
    <cellStyle name="40% - Accent2 23" xfId="1329"/>
    <cellStyle name="40% - Accent2 24" xfId="1330"/>
    <cellStyle name="40% - Accent2 25" xfId="1331"/>
    <cellStyle name="40% - Accent2 26" xfId="1332"/>
    <cellStyle name="40% - Accent2 27" xfId="1333"/>
    <cellStyle name="40% - Accent2 28" xfId="1334"/>
    <cellStyle name="40% - Accent2 29" xfId="1335"/>
    <cellStyle name="40% - Accent2 3" xfId="1336"/>
    <cellStyle name="40% - Accent2 30" xfId="1337"/>
    <cellStyle name="40% - Accent2 31" xfId="1338"/>
    <cellStyle name="40% - Accent2 32" xfId="1339"/>
    <cellStyle name="40% - Accent2 33" xfId="1340"/>
    <cellStyle name="40% - Accent2 34" xfId="1341"/>
    <cellStyle name="40% - Accent2 35" xfId="1342"/>
    <cellStyle name="40% - Accent2 36" xfId="1343"/>
    <cellStyle name="40% - Accent2 37" xfId="1344"/>
    <cellStyle name="40% - Accent2 38" xfId="1345"/>
    <cellStyle name="40% - Accent2 39" xfId="1346"/>
    <cellStyle name="40% - Accent2 4" xfId="1347"/>
    <cellStyle name="40% - Accent2 40" xfId="1348"/>
    <cellStyle name="40% - Accent2 41" xfId="1349"/>
    <cellStyle name="40% - Accent2 42" xfId="1350"/>
    <cellStyle name="40% - Accent2 43" xfId="1351"/>
    <cellStyle name="40% - Accent2 44" xfId="1352"/>
    <cellStyle name="40% - Accent2 45" xfId="1353"/>
    <cellStyle name="40% - Accent2 46" xfId="1354"/>
    <cellStyle name="40% - Accent2 47" xfId="1355"/>
    <cellStyle name="40% - Accent2 48" xfId="1356"/>
    <cellStyle name="40% - Accent2 49" xfId="1357"/>
    <cellStyle name="40% - Accent2 5" xfId="1358"/>
    <cellStyle name="40% - Accent2 50" xfId="1359"/>
    <cellStyle name="40% - Accent2 51" xfId="1360"/>
    <cellStyle name="40% - Accent2 52" xfId="1361"/>
    <cellStyle name="40% - Accent2 53" xfId="1362"/>
    <cellStyle name="40% - Accent2 54" xfId="1363"/>
    <cellStyle name="40% - Accent2 55" xfId="1364"/>
    <cellStyle name="40% - Accent2 56" xfId="1365"/>
    <cellStyle name="40% - Accent2 57" xfId="1366"/>
    <cellStyle name="40% - Accent2 58" xfId="1367"/>
    <cellStyle name="40% - Accent2 59" xfId="1368"/>
    <cellStyle name="40% - Accent2 6" xfId="1369"/>
    <cellStyle name="40% - Accent2 60" xfId="1370"/>
    <cellStyle name="40% - Accent2 61" xfId="1371"/>
    <cellStyle name="40% - Accent2 62" xfId="1372"/>
    <cellStyle name="40% - Accent2 63" xfId="1373"/>
    <cellStyle name="40% - Accent2 64" xfId="1374"/>
    <cellStyle name="40% - Accent2 65" xfId="1375"/>
    <cellStyle name="40% - Accent2 66" xfId="1376"/>
    <cellStyle name="40% - Accent2 67" xfId="1377"/>
    <cellStyle name="40% - Accent2 68" xfId="1378"/>
    <cellStyle name="40% - Accent2 69" xfId="1379"/>
    <cellStyle name="40% - Accent2 7" xfId="1380"/>
    <cellStyle name="40% - Accent2 70" xfId="1381"/>
    <cellStyle name="40% - Accent2 71" xfId="1382"/>
    <cellStyle name="40% - Accent2 72" xfId="1383"/>
    <cellStyle name="40% - Accent2 73" xfId="1384"/>
    <cellStyle name="40% - Accent2 74" xfId="1385"/>
    <cellStyle name="40% - Accent2 75" xfId="1386"/>
    <cellStyle name="40% - Accent2 76" xfId="1387"/>
    <cellStyle name="40% - Accent2 77" xfId="1388"/>
    <cellStyle name="40% - Accent2 78" xfId="1389"/>
    <cellStyle name="40% - Accent2 79" xfId="1390"/>
    <cellStyle name="40% - Accent2 8" xfId="1391"/>
    <cellStyle name="40% - Accent2 80" xfId="1392"/>
    <cellStyle name="40% - Accent2 81" xfId="1393"/>
    <cellStyle name="40% - Accent2 82" xfId="1394"/>
    <cellStyle name="40% - Accent2 83" xfId="1395"/>
    <cellStyle name="40% - Accent2 84" xfId="1396"/>
    <cellStyle name="40% - Accent2 85" xfId="1397"/>
    <cellStyle name="40% - Accent2 86" xfId="1398"/>
    <cellStyle name="40% - Accent2 87" xfId="1399"/>
    <cellStyle name="40% - Accent2 88" xfId="1400"/>
    <cellStyle name="40% - Accent2 89" xfId="1401"/>
    <cellStyle name="40% - Accent2 9" xfId="1402"/>
    <cellStyle name="40% - Accent2 90" xfId="1403"/>
    <cellStyle name="40% - Accent2 91" xfId="1404"/>
    <cellStyle name="40% - Accent2 92" xfId="1405"/>
    <cellStyle name="40% - Accent2 93" xfId="1406"/>
    <cellStyle name="40% - Accent2 94" xfId="1407"/>
    <cellStyle name="40% - Accent2 95" xfId="1408"/>
    <cellStyle name="40% - Accent2 96" xfId="1409"/>
    <cellStyle name="40% - Accent2 97" xfId="1410"/>
    <cellStyle name="40% - Accent2 98" xfId="1411"/>
    <cellStyle name="40% - Accent2 99" xfId="1412"/>
    <cellStyle name="40% - Accent3 10" xfId="1413"/>
    <cellStyle name="40% - Accent3 100" xfId="1414"/>
    <cellStyle name="40% - Accent3 101" xfId="1415"/>
    <cellStyle name="40% - Accent3 102" xfId="1416"/>
    <cellStyle name="40% - Accent3 103" xfId="1417"/>
    <cellStyle name="40% - Accent3 104" xfId="1418"/>
    <cellStyle name="40% - Accent3 105" xfId="1419"/>
    <cellStyle name="40% - Accent3 106" xfId="1420"/>
    <cellStyle name="40% - Accent3 107" xfId="1421"/>
    <cellStyle name="40% - Accent3 108" xfId="1422"/>
    <cellStyle name="40% - Accent3 109" xfId="1423"/>
    <cellStyle name="40% - Accent3 11" xfId="1424"/>
    <cellStyle name="40% - Accent3 110" xfId="1425"/>
    <cellStyle name="40% - Accent3 111" xfId="1426"/>
    <cellStyle name="40% - Accent3 112" xfId="1427"/>
    <cellStyle name="40% - Accent3 113" xfId="1428"/>
    <cellStyle name="40% - Accent3 114" xfId="1429"/>
    <cellStyle name="40% - Accent3 115" xfId="1430"/>
    <cellStyle name="40% - Accent3 116" xfId="1431"/>
    <cellStyle name="40% - Accent3 117" xfId="1432"/>
    <cellStyle name="40% - Accent3 118" xfId="1433"/>
    <cellStyle name="40% - Accent3 119" xfId="1434"/>
    <cellStyle name="40% - Accent3 12" xfId="1435"/>
    <cellStyle name="40% - Accent3 120" xfId="1436"/>
    <cellStyle name="40% - Accent3 121" xfId="1437"/>
    <cellStyle name="40% - Accent3 122" xfId="1438"/>
    <cellStyle name="40% - Accent3 123" xfId="1439"/>
    <cellStyle name="40% - Accent3 124" xfId="1440"/>
    <cellStyle name="40% - Accent3 125" xfId="1441"/>
    <cellStyle name="40% - Accent3 126" xfId="1442"/>
    <cellStyle name="40% - Accent3 127" xfId="1443"/>
    <cellStyle name="40% - Accent3 128" xfId="1444"/>
    <cellStyle name="40% - Accent3 129" xfId="1445"/>
    <cellStyle name="40% - Accent3 13" xfId="1446"/>
    <cellStyle name="40% - Accent3 130" xfId="1447"/>
    <cellStyle name="40% - Accent3 131" xfId="1448"/>
    <cellStyle name="40% - Accent3 132" xfId="1449"/>
    <cellStyle name="40% - Accent3 133" xfId="1450"/>
    <cellStyle name="40% - Accent3 134" xfId="1451"/>
    <cellStyle name="40% - Accent3 135" xfId="1452"/>
    <cellStyle name="40% - Accent3 136" xfId="1453"/>
    <cellStyle name="40% - Accent3 137" xfId="1454"/>
    <cellStyle name="40% - Accent3 138" xfId="1455"/>
    <cellStyle name="40% - Accent3 139" xfId="1456"/>
    <cellStyle name="40% - Accent3 14" xfId="1457"/>
    <cellStyle name="40% - Accent3 140" xfId="1458"/>
    <cellStyle name="40% - Accent3 141" xfId="1459"/>
    <cellStyle name="40% - Accent3 142" xfId="1460"/>
    <cellStyle name="40% - Accent3 143" xfId="1461"/>
    <cellStyle name="40% - Accent3 144" xfId="1462"/>
    <cellStyle name="40% - Accent3 145" xfId="1463"/>
    <cellStyle name="40% - Accent3 146" xfId="1464"/>
    <cellStyle name="40% - Accent3 147" xfId="1465"/>
    <cellStyle name="40% - Accent3 148" xfId="1466"/>
    <cellStyle name="40% - Accent3 149" xfId="1467"/>
    <cellStyle name="40% - Accent3 15" xfId="1468"/>
    <cellStyle name="40% - Accent3 150" xfId="1469"/>
    <cellStyle name="40% - Accent3 151" xfId="1470"/>
    <cellStyle name="40% - Accent3 152" xfId="1471"/>
    <cellStyle name="40% - Accent3 153" xfId="1472"/>
    <cellStyle name="40% - Accent3 154" xfId="1473"/>
    <cellStyle name="40% - Accent3 155" xfId="1474"/>
    <cellStyle name="40% - Accent3 156" xfId="1475"/>
    <cellStyle name="40% - Accent3 157" xfId="1476"/>
    <cellStyle name="40% - Accent3 158" xfId="1477"/>
    <cellStyle name="40% - Accent3 159" xfId="1478"/>
    <cellStyle name="40% - Accent3 16" xfId="1479"/>
    <cellStyle name="40% - Accent3 160" xfId="1480"/>
    <cellStyle name="40% - Accent3 161" xfId="1481"/>
    <cellStyle name="40% - Accent3 162" xfId="1482"/>
    <cellStyle name="40% - Accent3 163" xfId="1483"/>
    <cellStyle name="40% - Accent3 164" xfId="1484"/>
    <cellStyle name="40% - Accent3 165" xfId="1485"/>
    <cellStyle name="40% - Accent3 166" xfId="1486"/>
    <cellStyle name="40% - Accent3 167" xfId="1487"/>
    <cellStyle name="40% - Accent3 168" xfId="1488"/>
    <cellStyle name="40% - Accent3 169" xfId="1489"/>
    <cellStyle name="40% - Accent3 17" xfId="1490"/>
    <cellStyle name="40% - Accent3 170" xfId="1491"/>
    <cellStyle name="40% - Accent3 171" xfId="1492"/>
    <cellStyle name="40% - Accent3 172" xfId="1493"/>
    <cellStyle name="40% - Accent3 173" xfId="1494"/>
    <cellStyle name="40% - Accent3 174" xfId="1495"/>
    <cellStyle name="40% - Accent3 175" xfId="1496"/>
    <cellStyle name="40% - Accent3 176" xfId="1497"/>
    <cellStyle name="40% - Accent3 177" xfId="1498"/>
    <cellStyle name="40% - Accent3 18" xfId="1499"/>
    <cellStyle name="40% - Accent3 19" xfId="1500"/>
    <cellStyle name="40% - Accent3 2" xfId="1501"/>
    <cellStyle name="40% - Accent3 20" xfId="1502"/>
    <cellStyle name="40% - Accent3 21" xfId="1503"/>
    <cellStyle name="40% - Accent3 22" xfId="1504"/>
    <cellStyle name="40% - Accent3 23" xfId="1505"/>
    <cellStyle name="40% - Accent3 24" xfId="1506"/>
    <cellStyle name="40% - Accent3 25" xfId="1507"/>
    <cellStyle name="40% - Accent3 26" xfId="1508"/>
    <cellStyle name="40% - Accent3 27" xfId="1509"/>
    <cellStyle name="40% - Accent3 28" xfId="1510"/>
    <cellStyle name="40% - Accent3 29" xfId="1511"/>
    <cellStyle name="40% - Accent3 3" xfId="1512"/>
    <cellStyle name="40% - Accent3 30" xfId="1513"/>
    <cellStyle name="40% - Accent3 31" xfId="1514"/>
    <cellStyle name="40% - Accent3 32" xfId="1515"/>
    <cellStyle name="40% - Accent3 33" xfId="1516"/>
    <cellStyle name="40% - Accent3 34" xfId="1517"/>
    <cellStyle name="40% - Accent3 35" xfId="1518"/>
    <cellStyle name="40% - Accent3 36" xfId="1519"/>
    <cellStyle name="40% - Accent3 37" xfId="1520"/>
    <cellStyle name="40% - Accent3 38" xfId="1521"/>
    <cellStyle name="40% - Accent3 39" xfId="1522"/>
    <cellStyle name="40% - Accent3 4" xfId="1523"/>
    <cellStyle name="40% - Accent3 40" xfId="1524"/>
    <cellStyle name="40% - Accent3 41" xfId="1525"/>
    <cellStyle name="40% - Accent3 42" xfId="1526"/>
    <cellStyle name="40% - Accent3 43" xfId="1527"/>
    <cellStyle name="40% - Accent3 44" xfId="1528"/>
    <cellStyle name="40% - Accent3 45" xfId="1529"/>
    <cellStyle name="40% - Accent3 46" xfId="1530"/>
    <cellStyle name="40% - Accent3 47" xfId="1531"/>
    <cellStyle name="40% - Accent3 48" xfId="1532"/>
    <cellStyle name="40% - Accent3 49" xfId="1533"/>
    <cellStyle name="40% - Accent3 5" xfId="1534"/>
    <cellStyle name="40% - Accent3 50" xfId="1535"/>
    <cellStyle name="40% - Accent3 51" xfId="1536"/>
    <cellStyle name="40% - Accent3 52" xfId="1537"/>
    <cellStyle name="40% - Accent3 53" xfId="1538"/>
    <cellStyle name="40% - Accent3 54" xfId="1539"/>
    <cellStyle name="40% - Accent3 55" xfId="1540"/>
    <cellStyle name="40% - Accent3 56" xfId="1541"/>
    <cellStyle name="40% - Accent3 57" xfId="1542"/>
    <cellStyle name="40% - Accent3 58" xfId="1543"/>
    <cellStyle name="40% - Accent3 59" xfId="1544"/>
    <cellStyle name="40% - Accent3 6" xfId="1545"/>
    <cellStyle name="40% - Accent3 60" xfId="1546"/>
    <cellStyle name="40% - Accent3 61" xfId="1547"/>
    <cellStyle name="40% - Accent3 62" xfId="1548"/>
    <cellStyle name="40% - Accent3 63" xfId="1549"/>
    <cellStyle name="40% - Accent3 64" xfId="1550"/>
    <cellStyle name="40% - Accent3 65" xfId="1551"/>
    <cellStyle name="40% - Accent3 66" xfId="1552"/>
    <cellStyle name="40% - Accent3 67" xfId="1553"/>
    <cellStyle name="40% - Accent3 68" xfId="1554"/>
    <cellStyle name="40% - Accent3 69" xfId="1555"/>
    <cellStyle name="40% - Accent3 7" xfId="1556"/>
    <cellStyle name="40% - Accent3 70" xfId="1557"/>
    <cellStyle name="40% - Accent3 71" xfId="1558"/>
    <cellStyle name="40% - Accent3 72" xfId="1559"/>
    <cellStyle name="40% - Accent3 73" xfId="1560"/>
    <cellStyle name="40% - Accent3 74" xfId="1561"/>
    <cellStyle name="40% - Accent3 75" xfId="1562"/>
    <cellStyle name="40% - Accent3 76" xfId="1563"/>
    <cellStyle name="40% - Accent3 77" xfId="1564"/>
    <cellStyle name="40% - Accent3 78" xfId="1565"/>
    <cellStyle name="40% - Accent3 79" xfId="1566"/>
    <cellStyle name="40% - Accent3 8" xfId="1567"/>
    <cellStyle name="40% - Accent3 80" xfId="1568"/>
    <cellStyle name="40% - Accent3 81" xfId="1569"/>
    <cellStyle name="40% - Accent3 82" xfId="1570"/>
    <cellStyle name="40% - Accent3 83" xfId="1571"/>
    <cellStyle name="40% - Accent3 84" xfId="1572"/>
    <cellStyle name="40% - Accent3 85" xfId="1573"/>
    <cellStyle name="40% - Accent3 86" xfId="1574"/>
    <cellStyle name="40% - Accent3 87" xfId="1575"/>
    <cellStyle name="40% - Accent3 88" xfId="1576"/>
    <cellStyle name="40% - Accent3 89" xfId="1577"/>
    <cellStyle name="40% - Accent3 9" xfId="1578"/>
    <cellStyle name="40% - Accent3 90" xfId="1579"/>
    <cellStyle name="40% - Accent3 91" xfId="1580"/>
    <cellStyle name="40% - Accent3 92" xfId="1581"/>
    <cellStyle name="40% - Accent3 93" xfId="1582"/>
    <cellStyle name="40% - Accent3 94" xfId="1583"/>
    <cellStyle name="40% - Accent3 95" xfId="1584"/>
    <cellStyle name="40% - Accent3 96" xfId="1585"/>
    <cellStyle name="40% - Accent3 97" xfId="1586"/>
    <cellStyle name="40% - Accent3 98" xfId="1587"/>
    <cellStyle name="40% - Accent3 99" xfId="1588"/>
    <cellStyle name="40% - Accent4 10" xfId="1589"/>
    <cellStyle name="40% - Accent4 100" xfId="1590"/>
    <cellStyle name="40% - Accent4 101" xfId="1591"/>
    <cellStyle name="40% - Accent4 102" xfId="1592"/>
    <cellStyle name="40% - Accent4 103" xfId="1593"/>
    <cellStyle name="40% - Accent4 104" xfId="1594"/>
    <cellStyle name="40% - Accent4 105" xfId="1595"/>
    <cellStyle name="40% - Accent4 106" xfId="1596"/>
    <cellStyle name="40% - Accent4 107" xfId="1597"/>
    <cellStyle name="40% - Accent4 108" xfId="1598"/>
    <cellStyle name="40% - Accent4 109" xfId="1599"/>
    <cellStyle name="40% - Accent4 11" xfId="1600"/>
    <cellStyle name="40% - Accent4 110" xfId="1601"/>
    <cellStyle name="40% - Accent4 111" xfId="1602"/>
    <cellStyle name="40% - Accent4 112" xfId="1603"/>
    <cellStyle name="40% - Accent4 113" xfId="1604"/>
    <cellStyle name="40% - Accent4 114" xfId="1605"/>
    <cellStyle name="40% - Accent4 115" xfId="1606"/>
    <cellStyle name="40% - Accent4 116" xfId="1607"/>
    <cellStyle name="40% - Accent4 117" xfId="1608"/>
    <cellStyle name="40% - Accent4 118" xfId="1609"/>
    <cellStyle name="40% - Accent4 119" xfId="1610"/>
    <cellStyle name="40% - Accent4 12" xfId="1611"/>
    <cellStyle name="40% - Accent4 120" xfId="1612"/>
    <cellStyle name="40% - Accent4 121" xfId="1613"/>
    <cellStyle name="40% - Accent4 122" xfId="1614"/>
    <cellStyle name="40% - Accent4 123" xfId="1615"/>
    <cellStyle name="40% - Accent4 124" xfId="1616"/>
    <cellStyle name="40% - Accent4 125" xfId="1617"/>
    <cellStyle name="40% - Accent4 126" xfId="1618"/>
    <cellStyle name="40% - Accent4 127" xfId="1619"/>
    <cellStyle name="40% - Accent4 128" xfId="1620"/>
    <cellStyle name="40% - Accent4 129" xfId="1621"/>
    <cellStyle name="40% - Accent4 13" xfId="1622"/>
    <cellStyle name="40% - Accent4 130" xfId="1623"/>
    <cellStyle name="40% - Accent4 131" xfId="1624"/>
    <cellStyle name="40% - Accent4 132" xfId="1625"/>
    <cellStyle name="40% - Accent4 133" xfId="1626"/>
    <cellStyle name="40% - Accent4 134" xfId="1627"/>
    <cellStyle name="40% - Accent4 135" xfId="1628"/>
    <cellStyle name="40% - Accent4 136" xfId="1629"/>
    <cellStyle name="40% - Accent4 137" xfId="1630"/>
    <cellStyle name="40% - Accent4 138" xfId="1631"/>
    <cellStyle name="40% - Accent4 139" xfId="1632"/>
    <cellStyle name="40% - Accent4 14" xfId="1633"/>
    <cellStyle name="40% - Accent4 140" xfId="1634"/>
    <cellStyle name="40% - Accent4 141" xfId="1635"/>
    <cellStyle name="40% - Accent4 142" xfId="1636"/>
    <cellStyle name="40% - Accent4 143" xfId="1637"/>
    <cellStyle name="40% - Accent4 144" xfId="1638"/>
    <cellStyle name="40% - Accent4 145" xfId="1639"/>
    <cellStyle name="40% - Accent4 146" xfId="1640"/>
    <cellStyle name="40% - Accent4 147" xfId="1641"/>
    <cellStyle name="40% - Accent4 148" xfId="1642"/>
    <cellStyle name="40% - Accent4 149" xfId="1643"/>
    <cellStyle name="40% - Accent4 15" xfId="1644"/>
    <cellStyle name="40% - Accent4 150" xfId="1645"/>
    <cellStyle name="40% - Accent4 151" xfId="1646"/>
    <cellStyle name="40% - Accent4 152" xfId="1647"/>
    <cellStyle name="40% - Accent4 153" xfId="1648"/>
    <cellStyle name="40% - Accent4 154" xfId="1649"/>
    <cellStyle name="40% - Accent4 155" xfId="1650"/>
    <cellStyle name="40% - Accent4 156" xfId="1651"/>
    <cellStyle name="40% - Accent4 157" xfId="1652"/>
    <cellStyle name="40% - Accent4 158" xfId="1653"/>
    <cellStyle name="40% - Accent4 159" xfId="1654"/>
    <cellStyle name="40% - Accent4 16" xfId="1655"/>
    <cellStyle name="40% - Accent4 160" xfId="1656"/>
    <cellStyle name="40% - Accent4 161" xfId="1657"/>
    <cellStyle name="40% - Accent4 162" xfId="1658"/>
    <cellStyle name="40% - Accent4 163" xfId="1659"/>
    <cellStyle name="40% - Accent4 164" xfId="1660"/>
    <cellStyle name="40% - Accent4 165" xfId="1661"/>
    <cellStyle name="40% - Accent4 166" xfId="1662"/>
    <cellStyle name="40% - Accent4 167" xfId="1663"/>
    <cellStyle name="40% - Accent4 168" xfId="1664"/>
    <cellStyle name="40% - Accent4 169" xfId="1665"/>
    <cellStyle name="40% - Accent4 17" xfId="1666"/>
    <cellStyle name="40% - Accent4 170" xfId="1667"/>
    <cellStyle name="40% - Accent4 171" xfId="1668"/>
    <cellStyle name="40% - Accent4 172" xfId="1669"/>
    <cellStyle name="40% - Accent4 173" xfId="1670"/>
    <cellStyle name="40% - Accent4 174" xfId="1671"/>
    <cellStyle name="40% - Accent4 175" xfId="1672"/>
    <cellStyle name="40% - Accent4 176" xfId="1673"/>
    <cellStyle name="40% - Accent4 177" xfId="1674"/>
    <cellStyle name="40% - Accent4 18" xfId="1675"/>
    <cellStyle name="40% - Accent4 19" xfId="1676"/>
    <cellStyle name="40% - Accent4 2" xfId="1677"/>
    <cellStyle name="40% - Accent4 20" xfId="1678"/>
    <cellStyle name="40% - Accent4 21" xfId="1679"/>
    <cellStyle name="40% - Accent4 22" xfId="1680"/>
    <cellStyle name="40% - Accent4 23" xfId="1681"/>
    <cellStyle name="40% - Accent4 24" xfId="1682"/>
    <cellStyle name="40% - Accent4 25" xfId="1683"/>
    <cellStyle name="40% - Accent4 26" xfId="1684"/>
    <cellStyle name="40% - Accent4 27" xfId="1685"/>
    <cellStyle name="40% - Accent4 28" xfId="1686"/>
    <cellStyle name="40% - Accent4 29" xfId="1687"/>
    <cellStyle name="40% - Accent4 3" xfId="1688"/>
    <cellStyle name="40% - Accent4 30" xfId="1689"/>
    <cellStyle name="40% - Accent4 31" xfId="1690"/>
    <cellStyle name="40% - Accent4 32" xfId="1691"/>
    <cellStyle name="40% - Accent4 33" xfId="1692"/>
    <cellStyle name="40% - Accent4 34" xfId="1693"/>
    <cellStyle name="40% - Accent4 35" xfId="1694"/>
    <cellStyle name="40% - Accent4 36" xfId="1695"/>
    <cellStyle name="40% - Accent4 37" xfId="1696"/>
    <cellStyle name="40% - Accent4 38" xfId="1697"/>
    <cellStyle name="40% - Accent4 39" xfId="1698"/>
    <cellStyle name="40% - Accent4 4" xfId="1699"/>
    <cellStyle name="40% - Accent4 40" xfId="1700"/>
    <cellStyle name="40% - Accent4 41" xfId="1701"/>
    <cellStyle name="40% - Accent4 42" xfId="1702"/>
    <cellStyle name="40% - Accent4 43" xfId="1703"/>
    <cellStyle name="40% - Accent4 44" xfId="1704"/>
    <cellStyle name="40% - Accent4 45" xfId="1705"/>
    <cellStyle name="40% - Accent4 46" xfId="1706"/>
    <cellStyle name="40% - Accent4 47" xfId="1707"/>
    <cellStyle name="40% - Accent4 48" xfId="1708"/>
    <cellStyle name="40% - Accent4 49" xfId="1709"/>
    <cellStyle name="40% - Accent4 5" xfId="1710"/>
    <cellStyle name="40% - Accent4 50" xfId="1711"/>
    <cellStyle name="40% - Accent4 51" xfId="1712"/>
    <cellStyle name="40% - Accent4 52" xfId="1713"/>
    <cellStyle name="40% - Accent4 53" xfId="1714"/>
    <cellStyle name="40% - Accent4 54" xfId="1715"/>
    <cellStyle name="40% - Accent4 55" xfId="1716"/>
    <cellStyle name="40% - Accent4 56" xfId="1717"/>
    <cellStyle name="40% - Accent4 57" xfId="1718"/>
    <cellStyle name="40% - Accent4 58" xfId="1719"/>
    <cellStyle name="40% - Accent4 59" xfId="1720"/>
    <cellStyle name="40% - Accent4 6" xfId="1721"/>
    <cellStyle name="40% - Accent4 60" xfId="1722"/>
    <cellStyle name="40% - Accent4 61" xfId="1723"/>
    <cellStyle name="40% - Accent4 62" xfId="1724"/>
    <cellStyle name="40% - Accent4 63" xfId="1725"/>
    <cellStyle name="40% - Accent4 64" xfId="1726"/>
    <cellStyle name="40% - Accent4 65" xfId="1727"/>
    <cellStyle name="40% - Accent4 66" xfId="1728"/>
    <cellStyle name="40% - Accent4 67" xfId="1729"/>
    <cellStyle name="40% - Accent4 68" xfId="1730"/>
    <cellStyle name="40% - Accent4 69" xfId="1731"/>
    <cellStyle name="40% - Accent4 7" xfId="1732"/>
    <cellStyle name="40% - Accent4 70" xfId="1733"/>
    <cellStyle name="40% - Accent4 71" xfId="1734"/>
    <cellStyle name="40% - Accent4 72" xfId="1735"/>
    <cellStyle name="40% - Accent4 73" xfId="1736"/>
    <cellStyle name="40% - Accent4 74" xfId="1737"/>
    <cellStyle name="40% - Accent4 75" xfId="1738"/>
    <cellStyle name="40% - Accent4 76" xfId="1739"/>
    <cellStyle name="40% - Accent4 77" xfId="1740"/>
    <cellStyle name="40% - Accent4 78" xfId="1741"/>
    <cellStyle name="40% - Accent4 79" xfId="1742"/>
    <cellStyle name="40% - Accent4 8" xfId="1743"/>
    <cellStyle name="40% - Accent4 80" xfId="1744"/>
    <cellStyle name="40% - Accent4 81" xfId="1745"/>
    <cellStyle name="40% - Accent4 82" xfId="1746"/>
    <cellStyle name="40% - Accent4 83" xfId="1747"/>
    <cellStyle name="40% - Accent4 84" xfId="1748"/>
    <cellStyle name="40% - Accent4 85" xfId="1749"/>
    <cellStyle name="40% - Accent4 86" xfId="1750"/>
    <cellStyle name="40% - Accent4 87" xfId="1751"/>
    <cellStyle name="40% - Accent4 88" xfId="1752"/>
    <cellStyle name="40% - Accent4 89" xfId="1753"/>
    <cellStyle name="40% - Accent4 9" xfId="1754"/>
    <cellStyle name="40% - Accent4 90" xfId="1755"/>
    <cellStyle name="40% - Accent4 91" xfId="1756"/>
    <cellStyle name="40% - Accent4 92" xfId="1757"/>
    <cellStyle name="40% - Accent4 93" xfId="1758"/>
    <cellStyle name="40% - Accent4 94" xfId="1759"/>
    <cellStyle name="40% - Accent4 95" xfId="1760"/>
    <cellStyle name="40% - Accent4 96" xfId="1761"/>
    <cellStyle name="40% - Accent4 97" xfId="1762"/>
    <cellStyle name="40% - Accent4 98" xfId="1763"/>
    <cellStyle name="40% - Accent4 99" xfId="1764"/>
    <cellStyle name="40% - Accent5 10" xfId="1765"/>
    <cellStyle name="40% - Accent5 100" xfId="1766"/>
    <cellStyle name="40% - Accent5 101" xfId="1767"/>
    <cellStyle name="40% - Accent5 102" xfId="1768"/>
    <cellStyle name="40% - Accent5 103" xfId="1769"/>
    <cellStyle name="40% - Accent5 104" xfId="1770"/>
    <cellStyle name="40% - Accent5 105" xfId="1771"/>
    <cellStyle name="40% - Accent5 106" xfId="1772"/>
    <cellStyle name="40% - Accent5 107" xfId="1773"/>
    <cellStyle name="40% - Accent5 108" xfId="1774"/>
    <cellStyle name="40% - Accent5 109" xfId="1775"/>
    <cellStyle name="40% - Accent5 11" xfId="1776"/>
    <cellStyle name="40% - Accent5 110" xfId="1777"/>
    <cellStyle name="40% - Accent5 111" xfId="1778"/>
    <cellStyle name="40% - Accent5 112" xfId="1779"/>
    <cellStyle name="40% - Accent5 113" xfId="1780"/>
    <cellStyle name="40% - Accent5 114" xfId="1781"/>
    <cellStyle name="40% - Accent5 115" xfId="1782"/>
    <cellStyle name="40% - Accent5 116" xfId="1783"/>
    <cellStyle name="40% - Accent5 117" xfId="1784"/>
    <cellStyle name="40% - Accent5 118" xfId="1785"/>
    <cellStyle name="40% - Accent5 119" xfId="1786"/>
    <cellStyle name="40% - Accent5 12" xfId="1787"/>
    <cellStyle name="40% - Accent5 120" xfId="1788"/>
    <cellStyle name="40% - Accent5 121" xfId="1789"/>
    <cellStyle name="40% - Accent5 122" xfId="1790"/>
    <cellStyle name="40% - Accent5 123" xfId="1791"/>
    <cellStyle name="40% - Accent5 124" xfId="1792"/>
    <cellStyle name="40% - Accent5 125" xfId="1793"/>
    <cellStyle name="40% - Accent5 126" xfId="1794"/>
    <cellStyle name="40% - Accent5 127" xfId="1795"/>
    <cellStyle name="40% - Accent5 128" xfId="1796"/>
    <cellStyle name="40% - Accent5 129" xfId="1797"/>
    <cellStyle name="40% - Accent5 13" xfId="1798"/>
    <cellStyle name="40% - Accent5 130" xfId="1799"/>
    <cellStyle name="40% - Accent5 131" xfId="1800"/>
    <cellStyle name="40% - Accent5 132" xfId="1801"/>
    <cellStyle name="40% - Accent5 133" xfId="1802"/>
    <cellStyle name="40% - Accent5 134" xfId="1803"/>
    <cellStyle name="40% - Accent5 135" xfId="1804"/>
    <cellStyle name="40% - Accent5 136" xfId="1805"/>
    <cellStyle name="40% - Accent5 137" xfId="1806"/>
    <cellStyle name="40% - Accent5 138" xfId="1807"/>
    <cellStyle name="40% - Accent5 139" xfId="1808"/>
    <cellStyle name="40% - Accent5 14" xfId="1809"/>
    <cellStyle name="40% - Accent5 140" xfId="1810"/>
    <cellStyle name="40% - Accent5 141" xfId="1811"/>
    <cellStyle name="40% - Accent5 142" xfId="1812"/>
    <cellStyle name="40% - Accent5 143" xfId="1813"/>
    <cellStyle name="40% - Accent5 144" xfId="1814"/>
    <cellStyle name="40% - Accent5 145" xfId="1815"/>
    <cellStyle name="40% - Accent5 146" xfId="1816"/>
    <cellStyle name="40% - Accent5 147" xfId="1817"/>
    <cellStyle name="40% - Accent5 148" xfId="1818"/>
    <cellStyle name="40% - Accent5 149" xfId="1819"/>
    <cellStyle name="40% - Accent5 15" xfId="1820"/>
    <cellStyle name="40% - Accent5 150" xfId="1821"/>
    <cellStyle name="40% - Accent5 151" xfId="1822"/>
    <cellStyle name="40% - Accent5 152" xfId="1823"/>
    <cellStyle name="40% - Accent5 153" xfId="1824"/>
    <cellStyle name="40% - Accent5 154" xfId="1825"/>
    <cellStyle name="40% - Accent5 155" xfId="1826"/>
    <cellStyle name="40% - Accent5 156" xfId="1827"/>
    <cellStyle name="40% - Accent5 157" xfId="1828"/>
    <cellStyle name="40% - Accent5 158" xfId="1829"/>
    <cellStyle name="40% - Accent5 159" xfId="1830"/>
    <cellStyle name="40% - Accent5 16" xfId="1831"/>
    <cellStyle name="40% - Accent5 160" xfId="1832"/>
    <cellStyle name="40% - Accent5 161" xfId="1833"/>
    <cellStyle name="40% - Accent5 162" xfId="1834"/>
    <cellStyle name="40% - Accent5 163" xfId="1835"/>
    <cellStyle name="40% - Accent5 164" xfId="1836"/>
    <cellStyle name="40% - Accent5 165" xfId="1837"/>
    <cellStyle name="40% - Accent5 166" xfId="1838"/>
    <cellStyle name="40% - Accent5 167" xfId="1839"/>
    <cellStyle name="40% - Accent5 168" xfId="1840"/>
    <cellStyle name="40% - Accent5 169" xfId="1841"/>
    <cellStyle name="40% - Accent5 17" xfId="1842"/>
    <cellStyle name="40% - Accent5 170" xfId="1843"/>
    <cellStyle name="40% - Accent5 171" xfId="1844"/>
    <cellStyle name="40% - Accent5 172" xfId="1845"/>
    <cellStyle name="40% - Accent5 173" xfId="1846"/>
    <cellStyle name="40% - Accent5 174" xfId="1847"/>
    <cellStyle name="40% - Accent5 175" xfId="1848"/>
    <cellStyle name="40% - Accent5 176" xfId="1849"/>
    <cellStyle name="40% - Accent5 177" xfId="1850"/>
    <cellStyle name="40% - Accent5 18" xfId="1851"/>
    <cellStyle name="40% - Accent5 19" xfId="1852"/>
    <cellStyle name="40% - Accent5 2" xfId="1853"/>
    <cellStyle name="40% - Accent5 20" xfId="1854"/>
    <cellStyle name="40% - Accent5 21" xfId="1855"/>
    <cellStyle name="40% - Accent5 22" xfId="1856"/>
    <cellStyle name="40% - Accent5 23" xfId="1857"/>
    <cellStyle name="40% - Accent5 24" xfId="1858"/>
    <cellStyle name="40% - Accent5 25" xfId="1859"/>
    <cellStyle name="40% - Accent5 26" xfId="1860"/>
    <cellStyle name="40% - Accent5 27" xfId="1861"/>
    <cellStyle name="40% - Accent5 28" xfId="1862"/>
    <cellStyle name="40% - Accent5 29" xfId="1863"/>
    <cellStyle name="40% - Accent5 3" xfId="1864"/>
    <cellStyle name="40% - Accent5 30" xfId="1865"/>
    <cellStyle name="40% - Accent5 31" xfId="1866"/>
    <cellStyle name="40% - Accent5 32" xfId="1867"/>
    <cellStyle name="40% - Accent5 33" xfId="1868"/>
    <cellStyle name="40% - Accent5 34" xfId="1869"/>
    <cellStyle name="40% - Accent5 35" xfId="1870"/>
    <cellStyle name="40% - Accent5 36" xfId="1871"/>
    <cellStyle name="40% - Accent5 37" xfId="1872"/>
    <cellStyle name="40% - Accent5 38" xfId="1873"/>
    <cellStyle name="40% - Accent5 39" xfId="1874"/>
    <cellStyle name="40% - Accent5 4" xfId="1875"/>
    <cellStyle name="40% - Accent5 40" xfId="1876"/>
    <cellStyle name="40% - Accent5 41" xfId="1877"/>
    <cellStyle name="40% - Accent5 42" xfId="1878"/>
    <cellStyle name="40% - Accent5 43" xfId="1879"/>
    <cellStyle name="40% - Accent5 44" xfId="1880"/>
    <cellStyle name="40% - Accent5 45" xfId="1881"/>
    <cellStyle name="40% - Accent5 46" xfId="1882"/>
    <cellStyle name="40% - Accent5 47" xfId="1883"/>
    <cellStyle name="40% - Accent5 48" xfId="1884"/>
    <cellStyle name="40% - Accent5 49" xfId="1885"/>
    <cellStyle name="40% - Accent5 5" xfId="1886"/>
    <cellStyle name="40% - Accent5 50" xfId="1887"/>
    <cellStyle name="40% - Accent5 51" xfId="1888"/>
    <cellStyle name="40% - Accent5 52" xfId="1889"/>
    <cellStyle name="40% - Accent5 53" xfId="1890"/>
    <cellStyle name="40% - Accent5 54" xfId="1891"/>
    <cellStyle name="40% - Accent5 55" xfId="1892"/>
    <cellStyle name="40% - Accent5 56" xfId="1893"/>
    <cellStyle name="40% - Accent5 57" xfId="1894"/>
    <cellStyle name="40% - Accent5 58" xfId="1895"/>
    <cellStyle name="40% - Accent5 59" xfId="1896"/>
    <cellStyle name="40% - Accent5 6" xfId="1897"/>
    <cellStyle name="40% - Accent5 60" xfId="1898"/>
    <cellStyle name="40% - Accent5 61" xfId="1899"/>
    <cellStyle name="40% - Accent5 62" xfId="1900"/>
    <cellStyle name="40% - Accent5 63" xfId="1901"/>
    <cellStyle name="40% - Accent5 64" xfId="1902"/>
    <cellStyle name="40% - Accent5 65" xfId="1903"/>
    <cellStyle name="40% - Accent5 66" xfId="1904"/>
    <cellStyle name="40% - Accent5 67" xfId="1905"/>
    <cellStyle name="40% - Accent5 68" xfId="1906"/>
    <cellStyle name="40% - Accent5 69" xfId="1907"/>
    <cellStyle name="40% - Accent5 7" xfId="1908"/>
    <cellStyle name="40% - Accent5 70" xfId="1909"/>
    <cellStyle name="40% - Accent5 71" xfId="1910"/>
    <cellStyle name="40% - Accent5 72" xfId="1911"/>
    <cellStyle name="40% - Accent5 73" xfId="1912"/>
    <cellStyle name="40% - Accent5 74" xfId="1913"/>
    <cellStyle name="40% - Accent5 75" xfId="1914"/>
    <cellStyle name="40% - Accent5 76" xfId="1915"/>
    <cellStyle name="40% - Accent5 77" xfId="1916"/>
    <cellStyle name="40% - Accent5 78" xfId="1917"/>
    <cellStyle name="40% - Accent5 79" xfId="1918"/>
    <cellStyle name="40% - Accent5 8" xfId="1919"/>
    <cellStyle name="40% - Accent5 80" xfId="1920"/>
    <cellStyle name="40% - Accent5 81" xfId="1921"/>
    <cellStyle name="40% - Accent5 82" xfId="1922"/>
    <cellStyle name="40% - Accent5 83" xfId="1923"/>
    <cellStyle name="40% - Accent5 84" xfId="1924"/>
    <cellStyle name="40% - Accent5 85" xfId="1925"/>
    <cellStyle name="40% - Accent5 86" xfId="1926"/>
    <cellStyle name="40% - Accent5 87" xfId="1927"/>
    <cellStyle name="40% - Accent5 88" xfId="1928"/>
    <cellStyle name="40% - Accent5 89" xfId="1929"/>
    <cellStyle name="40% - Accent5 9" xfId="1930"/>
    <cellStyle name="40% - Accent5 90" xfId="1931"/>
    <cellStyle name="40% - Accent5 91" xfId="1932"/>
    <cellStyle name="40% - Accent5 92" xfId="1933"/>
    <cellStyle name="40% - Accent5 93" xfId="1934"/>
    <cellStyle name="40% - Accent5 94" xfId="1935"/>
    <cellStyle name="40% - Accent5 95" xfId="1936"/>
    <cellStyle name="40% - Accent5 96" xfId="1937"/>
    <cellStyle name="40% - Accent5 97" xfId="1938"/>
    <cellStyle name="40% - Accent5 98" xfId="1939"/>
    <cellStyle name="40% - Accent5 99" xfId="1940"/>
    <cellStyle name="40% - Accent6 10" xfId="1941"/>
    <cellStyle name="40% - Accent6 100" xfId="1942"/>
    <cellStyle name="40% - Accent6 101" xfId="1943"/>
    <cellStyle name="40% - Accent6 102" xfId="1944"/>
    <cellStyle name="40% - Accent6 103" xfId="1945"/>
    <cellStyle name="40% - Accent6 104" xfId="1946"/>
    <cellStyle name="40% - Accent6 105" xfId="1947"/>
    <cellStyle name="40% - Accent6 106" xfId="1948"/>
    <cellStyle name="40% - Accent6 107" xfId="1949"/>
    <cellStyle name="40% - Accent6 108" xfId="1950"/>
    <cellStyle name="40% - Accent6 109" xfId="1951"/>
    <cellStyle name="40% - Accent6 11" xfId="1952"/>
    <cellStyle name="40% - Accent6 110" xfId="1953"/>
    <cellStyle name="40% - Accent6 111" xfId="1954"/>
    <cellStyle name="40% - Accent6 112" xfId="1955"/>
    <cellStyle name="40% - Accent6 113" xfId="1956"/>
    <cellStyle name="40% - Accent6 114" xfId="1957"/>
    <cellStyle name="40% - Accent6 115" xfId="1958"/>
    <cellStyle name="40% - Accent6 116" xfId="1959"/>
    <cellStyle name="40% - Accent6 117" xfId="1960"/>
    <cellStyle name="40% - Accent6 118" xfId="1961"/>
    <cellStyle name="40% - Accent6 119" xfId="1962"/>
    <cellStyle name="40% - Accent6 12" xfId="1963"/>
    <cellStyle name="40% - Accent6 120" xfId="1964"/>
    <cellStyle name="40% - Accent6 121" xfId="1965"/>
    <cellStyle name="40% - Accent6 122" xfId="1966"/>
    <cellStyle name="40% - Accent6 123" xfId="1967"/>
    <cellStyle name="40% - Accent6 124" xfId="1968"/>
    <cellStyle name="40% - Accent6 125" xfId="1969"/>
    <cellStyle name="40% - Accent6 126" xfId="1970"/>
    <cellStyle name="40% - Accent6 127" xfId="1971"/>
    <cellStyle name="40% - Accent6 128" xfId="1972"/>
    <cellStyle name="40% - Accent6 129" xfId="1973"/>
    <cellStyle name="40% - Accent6 13" xfId="1974"/>
    <cellStyle name="40% - Accent6 130" xfId="1975"/>
    <cellStyle name="40% - Accent6 131" xfId="1976"/>
    <cellStyle name="40% - Accent6 132" xfId="1977"/>
    <cellStyle name="40% - Accent6 133" xfId="1978"/>
    <cellStyle name="40% - Accent6 134" xfId="1979"/>
    <cellStyle name="40% - Accent6 135" xfId="1980"/>
    <cellStyle name="40% - Accent6 136" xfId="1981"/>
    <cellStyle name="40% - Accent6 137" xfId="1982"/>
    <cellStyle name="40% - Accent6 138" xfId="1983"/>
    <cellStyle name="40% - Accent6 139" xfId="1984"/>
    <cellStyle name="40% - Accent6 14" xfId="1985"/>
    <cellStyle name="40% - Accent6 140" xfId="1986"/>
    <cellStyle name="40% - Accent6 141" xfId="1987"/>
    <cellStyle name="40% - Accent6 142" xfId="1988"/>
    <cellStyle name="40% - Accent6 143" xfId="1989"/>
    <cellStyle name="40% - Accent6 144" xfId="1990"/>
    <cellStyle name="40% - Accent6 145" xfId="1991"/>
    <cellStyle name="40% - Accent6 146" xfId="1992"/>
    <cellStyle name="40% - Accent6 147" xfId="1993"/>
    <cellStyle name="40% - Accent6 148" xfId="1994"/>
    <cellStyle name="40% - Accent6 149" xfId="1995"/>
    <cellStyle name="40% - Accent6 15" xfId="1996"/>
    <cellStyle name="40% - Accent6 150" xfId="1997"/>
    <cellStyle name="40% - Accent6 151" xfId="1998"/>
    <cellStyle name="40% - Accent6 152" xfId="1999"/>
    <cellStyle name="40% - Accent6 153" xfId="2000"/>
    <cellStyle name="40% - Accent6 154" xfId="2001"/>
    <cellStyle name="40% - Accent6 155" xfId="2002"/>
    <cellStyle name="40% - Accent6 156" xfId="2003"/>
    <cellStyle name="40% - Accent6 157" xfId="2004"/>
    <cellStyle name="40% - Accent6 158" xfId="2005"/>
    <cellStyle name="40% - Accent6 159" xfId="2006"/>
    <cellStyle name="40% - Accent6 16" xfId="2007"/>
    <cellStyle name="40% - Accent6 160" xfId="2008"/>
    <cellStyle name="40% - Accent6 161" xfId="2009"/>
    <cellStyle name="40% - Accent6 162" xfId="2010"/>
    <cellStyle name="40% - Accent6 163" xfId="2011"/>
    <cellStyle name="40% - Accent6 164" xfId="2012"/>
    <cellStyle name="40% - Accent6 165" xfId="2013"/>
    <cellStyle name="40% - Accent6 166" xfId="2014"/>
    <cellStyle name="40% - Accent6 167" xfId="2015"/>
    <cellStyle name="40% - Accent6 168" xfId="2016"/>
    <cellStyle name="40% - Accent6 169" xfId="2017"/>
    <cellStyle name="40% - Accent6 17" xfId="2018"/>
    <cellStyle name="40% - Accent6 170" xfId="2019"/>
    <cellStyle name="40% - Accent6 171" xfId="2020"/>
    <cellStyle name="40% - Accent6 172" xfId="2021"/>
    <cellStyle name="40% - Accent6 173" xfId="2022"/>
    <cellStyle name="40% - Accent6 174" xfId="2023"/>
    <cellStyle name="40% - Accent6 175" xfId="2024"/>
    <cellStyle name="40% - Accent6 176" xfId="2025"/>
    <cellStyle name="40% - Accent6 177" xfId="2026"/>
    <cellStyle name="40% - Accent6 18" xfId="2027"/>
    <cellStyle name="40% - Accent6 19" xfId="2028"/>
    <cellStyle name="40% - Accent6 2" xfId="2029"/>
    <cellStyle name="40% - Accent6 20" xfId="2030"/>
    <cellStyle name="40% - Accent6 21" xfId="2031"/>
    <cellStyle name="40% - Accent6 22" xfId="2032"/>
    <cellStyle name="40% - Accent6 23" xfId="2033"/>
    <cellStyle name="40% - Accent6 24" xfId="2034"/>
    <cellStyle name="40% - Accent6 25" xfId="2035"/>
    <cellStyle name="40% - Accent6 26" xfId="2036"/>
    <cellStyle name="40% - Accent6 27" xfId="2037"/>
    <cellStyle name="40% - Accent6 28" xfId="2038"/>
    <cellStyle name="40% - Accent6 29" xfId="2039"/>
    <cellStyle name="40% - Accent6 3" xfId="2040"/>
    <cellStyle name="40% - Accent6 30" xfId="2041"/>
    <cellStyle name="40% - Accent6 31" xfId="2042"/>
    <cellStyle name="40% - Accent6 32" xfId="2043"/>
    <cellStyle name="40% - Accent6 33" xfId="2044"/>
    <cellStyle name="40% - Accent6 34" xfId="2045"/>
    <cellStyle name="40% - Accent6 35" xfId="2046"/>
    <cellStyle name="40% - Accent6 36" xfId="2047"/>
    <cellStyle name="40% - Accent6 37" xfId="2048"/>
    <cellStyle name="40% - Accent6 38" xfId="2049"/>
    <cellStyle name="40% - Accent6 39" xfId="2050"/>
    <cellStyle name="40% - Accent6 4" xfId="2051"/>
    <cellStyle name="40% - Accent6 40" xfId="2052"/>
    <cellStyle name="40% - Accent6 41" xfId="2053"/>
    <cellStyle name="40% - Accent6 42" xfId="2054"/>
    <cellStyle name="40% - Accent6 43" xfId="2055"/>
    <cellStyle name="40% - Accent6 44" xfId="2056"/>
    <cellStyle name="40% - Accent6 45" xfId="2057"/>
    <cellStyle name="40% - Accent6 46" xfId="2058"/>
    <cellStyle name="40% - Accent6 47" xfId="2059"/>
    <cellStyle name="40% - Accent6 48" xfId="2060"/>
    <cellStyle name="40% - Accent6 49" xfId="2061"/>
    <cellStyle name="40% - Accent6 5" xfId="2062"/>
    <cellStyle name="40% - Accent6 50" xfId="2063"/>
    <cellStyle name="40% - Accent6 51" xfId="2064"/>
    <cellStyle name="40% - Accent6 52" xfId="2065"/>
    <cellStyle name="40% - Accent6 53" xfId="2066"/>
    <cellStyle name="40% - Accent6 54" xfId="2067"/>
    <cellStyle name="40% - Accent6 55" xfId="2068"/>
    <cellStyle name="40% - Accent6 56" xfId="2069"/>
    <cellStyle name="40% - Accent6 57" xfId="2070"/>
    <cellStyle name="40% - Accent6 58" xfId="2071"/>
    <cellStyle name="40% - Accent6 59" xfId="2072"/>
    <cellStyle name="40% - Accent6 6" xfId="2073"/>
    <cellStyle name="40% - Accent6 60" xfId="2074"/>
    <cellStyle name="40% - Accent6 61" xfId="2075"/>
    <cellStyle name="40% - Accent6 62" xfId="2076"/>
    <cellStyle name="40% - Accent6 63" xfId="2077"/>
    <cellStyle name="40% - Accent6 64" xfId="2078"/>
    <cellStyle name="40% - Accent6 65" xfId="2079"/>
    <cellStyle name="40% - Accent6 66" xfId="2080"/>
    <cellStyle name="40% - Accent6 67" xfId="2081"/>
    <cellStyle name="40% - Accent6 68" xfId="2082"/>
    <cellStyle name="40% - Accent6 69" xfId="2083"/>
    <cellStyle name="40% - Accent6 7" xfId="2084"/>
    <cellStyle name="40% - Accent6 70" xfId="2085"/>
    <cellStyle name="40% - Accent6 71" xfId="2086"/>
    <cellStyle name="40% - Accent6 72" xfId="2087"/>
    <cellStyle name="40% - Accent6 73" xfId="2088"/>
    <cellStyle name="40% - Accent6 74" xfId="2089"/>
    <cellStyle name="40% - Accent6 75" xfId="2090"/>
    <cellStyle name="40% - Accent6 76" xfId="2091"/>
    <cellStyle name="40% - Accent6 77" xfId="2092"/>
    <cellStyle name="40% - Accent6 78" xfId="2093"/>
    <cellStyle name="40% - Accent6 79" xfId="2094"/>
    <cellStyle name="40% - Accent6 8" xfId="2095"/>
    <cellStyle name="40% - Accent6 80" xfId="2096"/>
    <cellStyle name="40% - Accent6 81" xfId="2097"/>
    <cellStyle name="40% - Accent6 82" xfId="2098"/>
    <cellStyle name="40% - Accent6 83" xfId="2099"/>
    <cellStyle name="40% - Accent6 84" xfId="2100"/>
    <cellStyle name="40% - Accent6 85" xfId="2101"/>
    <cellStyle name="40% - Accent6 86" xfId="2102"/>
    <cellStyle name="40% - Accent6 87" xfId="2103"/>
    <cellStyle name="40% - Accent6 88" xfId="2104"/>
    <cellStyle name="40% - Accent6 89" xfId="2105"/>
    <cellStyle name="40% - Accent6 9" xfId="2106"/>
    <cellStyle name="40% - Accent6 90" xfId="2107"/>
    <cellStyle name="40% - Accent6 91" xfId="2108"/>
    <cellStyle name="40% - Accent6 92" xfId="2109"/>
    <cellStyle name="40% - Accent6 93" xfId="2110"/>
    <cellStyle name="40% - Accent6 94" xfId="2111"/>
    <cellStyle name="40% - Accent6 95" xfId="2112"/>
    <cellStyle name="40% - Accent6 96" xfId="2113"/>
    <cellStyle name="40% - Accent6 97" xfId="2114"/>
    <cellStyle name="40% - Accent6 98" xfId="2115"/>
    <cellStyle name="40% - Accent6 99" xfId="2116"/>
    <cellStyle name="Comma" xfId="1" builtinId="3"/>
    <cellStyle name="Comma 2" xfId="2117"/>
    <cellStyle name="Comma 3" xfId="3"/>
    <cellStyle name="Normal" xfId="0" builtinId="0"/>
    <cellStyle name="Normal 10" xfId="2118"/>
    <cellStyle name="Normal 100" xfId="2119"/>
    <cellStyle name="Normal 101" xfId="2120"/>
    <cellStyle name="Normal 102" xfId="2121"/>
    <cellStyle name="Normal 103" xfId="2122"/>
    <cellStyle name="Normal 104" xfId="2123"/>
    <cellStyle name="Normal 105" xfId="2124"/>
    <cellStyle name="Normal 106" xfId="2125"/>
    <cellStyle name="Normal 107" xfId="2126"/>
    <cellStyle name="Normal 108" xfId="2127"/>
    <cellStyle name="Normal 109" xfId="2128"/>
    <cellStyle name="Normal 11" xfId="2129"/>
    <cellStyle name="Normal 110" xfId="2130"/>
    <cellStyle name="Normal 111" xfId="2131"/>
    <cellStyle name="Normal 112" xfId="2132"/>
    <cellStyle name="Normal 113" xfId="2133"/>
    <cellStyle name="Normal 114" xfId="2134"/>
    <cellStyle name="Normal 115" xfId="2135"/>
    <cellStyle name="Normal 116" xfId="2136"/>
    <cellStyle name="Normal 117" xfId="2137"/>
    <cellStyle name="Normal 118" xfId="2138"/>
    <cellStyle name="Normal 119" xfId="2139"/>
    <cellStyle name="Normal 12" xfId="2140"/>
    <cellStyle name="Normal 120" xfId="2141"/>
    <cellStyle name="Normal 121" xfId="2142"/>
    <cellStyle name="Normal 122" xfId="2143"/>
    <cellStyle name="Normal 123" xfId="2144"/>
    <cellStyle name="Normal 124" xfId="2145"/>
    <cellStyle name="Normal 125" xfId="2146"/>
    <cellStyle name="Normal 126" xfId="2147"/>
    <cellStyle name="Normal 127" xfId="2148"/>
    <cellStyle name="Normal 128" xfId="2149"/>
    <cellStyle name="Normal 129" xfId="2150"/>
    <cellStyle name="Normal 13" xfId="2151"/>
    <cellStyle name="Normal 130" xfId="2152"/>
    <cellStyle name="Normal 131" xfId="2153"/>
    <cellStyle name="Normal 132" xfId="2154"/>
    <cellStyle name="Normal 133" xfId="2155"/>
    <cellStyle name="Normal 134" xfId="2156"/>
    <cellStyle name="Normal 135" xfId="2157"/>
    <cellStyle name="Normal 136" xfId="2158"/>
    <cellStyle name="Normal 137" xfId="2159"/>
    <cellStyle name="Normal 138" xfId="2160"/>
    <cellStyle name="Normal 139" xfId="2161"/>
    <cellStyle name="Normal 14" xfId="2162"/>
    <cellStyle name="Normal 140" xfId="2163"/>
    <cellStyle name="Normal 141" xfId="2164"/>
    <cellStyle name="Normal 142" xfId="2165"/>
    <cellStyle name="Normal 143" xfId="2166"/>
    <cellStyle name="Normal 144" xfId="2167"/>
    <cellStyle name="Normal 145" xfId="2168"/>
    <cellStyle name="Normal 146" xfId="2169"/>
    <cellStyle name="Normal 147" xfId="2170"/>
    <cellStyle name="Normal 148" xfId="2171"/>
    <cellStyle name="Normal 149" xfId="2172"/>
    <cellStyle name="Normal 15" xfId="2173"/>
    <cellStyle name="Normal 150" xfId="2174"/>
    <cellStyle name="Normal 151" xfId="2175"/>
    <cellStyle name="Normal 152" xfId="2176"/>
    <cellStyle name="Normal 153" xfId="2177"/>
    <cellStyle name="Normal 154" xfId="2178"/>
    <cellStyle name="Normal 155" xfId="2179"/>
    <cellStyle name="Normal 156" xfId="2180"/>
    <cellStyle name="Normal 157" xfId="2181"/>
    <cellStyle name="Normal 158" xfId="2182"/>
    <cellStyle name="Normal 159" xfId="2183"/>
    <cellStyle name="Normal 16" xfId="2184"/>
    <cellStyle name="Normal 160" xfId="2185"/>
    <cellStyle name="Normal 161" xfId="2186"/>
    <cellStyle name="Normal 162" xfId="2187"/>
    <cellStyle name="Normal 163" xfId="2188"/>
    <cellStyle name="Normal 164" xfId="2189"/>
    <cellStyle name="Normal 165" xfId="2190"/>
    <cellStyle name="Normal 166" xfId="2191"/>
    <cellStyle name="Normal 167" xfId="2192"/>
    <cellStyle name="Normal 168" xfId="2193"/>
    <cellStyle name="Normal 169" xfId="2194"/>
    <cellStyle name="Normal 17" xfId="2195"/>
    <cellStyle name="Normal 18" xfId="2196"/>
    <cellStyle name="Normal 19" xfId="2197"/>
    <cellStyle name="Normal 2" xfId="2198"/>
    <cellStyle name="Normal 20" xfId="2199"/>
    <cellStyle name="Normal 21" xfId="2200"/>
    <cellStyle name="Normal 22" xfId="2201"/>
    <cellStyle name="Normal 23" xfId="2202"/>
    <cellStyle name="Normal 24" xfId="2203"/>
    <cellStyle name="Normal 25" xfId="2204"/>
    <cellStyle name="Normal 26" xfId="2205"/>
    <cellStyle name="Normal 27" xfId="2206"/>
    <cellStyle name="Normal 28" xfId="2207"/>
    <cellStyle name="Normal 29" xfId="2208"/>
    <cellStyle name="Normal 3" xfId="2209"/>
    <cellStyle name="Normal 3 2" xfId="2"/>
    <cellStyle name="Normal 30" xfId="2210"/>
    <cellStyle name="Normal 31" xfId="2211"/>
    <cellStyle name="Normal 32" xfId="2212"/>
    <cellStyle name="Normal 33" xfId="2213"/>
    <cellStyle name="Normal 34" xfId="2214"/>
    <cellStyle name="Normal 35" xfId="2215"/>
    <cellStyle name="Normal 36" xfId="2216"/>
    <cellStyle name="Normal 37" xfId="2217"/>
    <cellStyle name="Normal 38" xfId="2218"/>
    <cellStyle name="Normal 39" xfId="2219"/>
    <cellStyle name="Normal 4" xfId="2220"/>
    <cellStyle name="Normal 40" xfId="2221"/>
    <cellStyle name="Normal 41" xfId="2222"/>
    <cellStyle name="Normal 42" xfId="2223"/>
    <cellStyle name="Normal 43" xfId="2224"/>
    <cellStyle name="Normal 44" xfId="2225"/>
    <cellStyle name="Normal 45" xfId="2226"/>
    <cellStyle name="Normal 46" xfId="2227"/>
    <cellStyle name="Normal 47" xfId="2228"/>
    <cellStyle name="Normal 48" xfId="2229"/>
    <cellStyle name="Normal 49" xfId="2230"/>
    <cellStyle name="Normal 5" xfId="2231"/>
    <cellStyle name="Normal 5 2" xfId="4"/>
    <cellStyle name="Normal 50" xfId="2232"/>
    <cellStyle name="Normal 51" xfId="2233"/>
    <cellStyle name="Normal 52" xfId="2234"/>
    <cellStyle name="Normal 53" xfId="2235"/>
    <cellStyle name="Normal 54" xfId="2236"/>
    <cellStyle name="Normal 55" xfId="2237"/>
    <cellStyle name="Normal 56" xfId="2238"/>
    <cellStyle name="Normal 57" xfId="2239"/>
    <cellStyle name="Normal 58" xfId="2240"/>
    <cellStyle name="Normal 59" xfId="2241"/>
    <cellStyle name="Normal 6" xfId="2242"/>
    <cellStyle name="Normal 60" xfId="2243"/>
    <cellStyle name="Normal 61" xfId="2244"/>
    <cellStyle name="Normal 62" xfId="2245"/>
    <cellStyle name="Normal 63" xfId="2246"/>
    <cellStyle name="Normal 64" xfId="2247"/>
    <cellStyle name="Normal 65" xfId="2248"/>
    <cellStyle name="Normal 66" xfId="2249"/>
    <cellStyle name="Normal 67" xfId="2250"/>
    <cellStyle name="Normal 68" xfId="2251"/>
    <cellStyle name="Normal 69" xfId="2252"/>
    <cellStyle name="Normal 7" xfId="2253"/>
    <cellStyle name="Normal 70" xfId="2254"/>
    <cellStyle name="Normal 71" xfId="2255"/>
    <cellStyle name="Normal 72" xfId="2256"/>
    <cellStyle name="Normal 73" xfId="2257"/>
    <cellStyle name="Normal 74" xfId="2258"/>
    <cellStyle name="Normal 75" xfId="2259"/>
    <cellStyle name="Normal 76" xfId="2260"/>
    <cellStyle name="Normal 77" xfId="2261"/>
    <cellStyle name="Normal 78" xfId="2262"/>
    <cellStyle name="Normal 79" xfId="2263"/>
    <cellStyle name="Normal 8" xfId="2264"/>
    <cellStyle name="Normal 80" xfId="2265"/>
    <cellStyle name="Normal 81" xfId="2266"/>
    <cellStyle name="Normal 82" xfId="2267"/>
    <cellStyle name="Normal 83" xfId="2268"/>
    <cellStyle name="Normal 84" xfId="2269"/>
    <cellStyle name="Normal 85" xfId="2270"/>
    <cellStyle name="Normal 86" xfId="2271"/>
    <cellStyle name="Normal 87" xfId="2272"/>
    <cellStyle name="Normal 88" xfId="2273"/>
    <cellStyle name="Normal 89" xfId="2274"/>
    <cellStyle name="Normal 9" xfId="2275"/>
    <cellStyle name="Normal 90" xfId="2276"/>
    <cellStyle name="Normal 91" xfId="2277"/>
    <cellStyle name="Normal 92" xfId="2278"/>
    <cellStyle name="Normal 93" xfId="2279"/>
    <cellStyle name="Normal 94" xfId="2280"/>
    <cellStyle name="Normal 95" xfId="2281"/>
    <cellStyle name="Normal 96" xfId="2282"/>
    <cellStyle name="Normal 97" xfId="2283"/>
    <cellStyle name="Normal 98" xfId="2284"/>
    <cellStyle name="Normal 99" xfId="2285"/>
    <cellStyle name="Note 10" xfId="2286"/>
    <cellStyle name="Note 100" xfId="2287"/>
    <cellStyle name="Note 101" xfId="2288"/>
    <cellStyle name="Note 102" xfId="2289"/>
    <cellStyle name="Note 103" xfId="2290"/>
    <cellStyle name="Note 104" xfId="2291"/>
    <cellStyle name="Note 105" xfId="2292"/>
    <cellStyle name="Note 106" xfId="2293"/>
    <cellStyle name="Note 107" xfId="2294"/>
    <cellStyle name="Note 108" xfId="2295"/>
    <cellStyle name="Note 109" xfId="2296"/>
    <cellStyle name="Note 11" xfId="2297"/>
    <cellStyle name="Note 110" xfId="2298"/>
    <cellStyle name="Note 111" xfId="2299"/>
    <cellStyle name="Note 112" xfId="2300"/>
    <cellStyle name="Note 113" xfId="2301"/>
    <cellStyle name="Note 114" xfId="2302"/>
    <cellStyle name="Note 115" xfId="2303"/>
    <cellStyle name="Note 116" xfId="2304"/>
    <cellStyle name="Note 117" xfId="2305"/>
    <cellStyle name="Note 118" xfId="2306"/>
    <cellStyle name="Note 119" xfId="2307"/>
    <cellStyle name="Note 12" xfId="2308"/>
    <cellStyle name="Note 120" xfId="2309"/>
    <cellStyle name="Note 121" xfId="2310"/>
    <cellStyle name="Note 122" xfId="2311"/>
    <cellStyle name="Note 123" xfId="2312"/>
    <cellStyle name="Note 124" xfId="2313"/>
    <cellStyle name="Note 125" xfId="2314"/>
    <cellStyle name="Note 126" xfId="2315"/>
    <cellStyle name="Note 127" xfId="2316"/>
    <cellStyle name="Note 128" xfId="2317"/>
    <cellStyle name="Note 129" xfId="2318"/>
    <cellStyle name="Note 13" xfId="2319"/>
    <cellStyle name="Note 130" xfId="2320"/>
    <cellStyle name="Note 131" xfId="2321"/>
    <cellStyle name="Note 132" xfId="2322"/>
    <cellStyle name="Note 133" xfId="2323"/>
    <cellStyle name="Note 134" xfId="2324"/>
    <cellStyle name="Note 135" xfId="2325"/>
    <cellStyle name="Note 136" xfId="2326"/>
    <cellStyle name="Note 137" xfId="2327"/>
    <cellStyle name="Note 138" xfId="2328"/>
    <cellStyle name="Note 139" xfId="2329"/>
    <cellStyle name="Note 14" xfId="2330"/>
    <cellStyle name="Note 140" xfId="2331"/>
    <cellStyle name="Note 141" xfId="2332"/>
    <cellStyle name="Note 142" xfId="2333"/>
    <cellStyle name="Note 143" xfId="2334"/>
    <cellStyle name="Note 144" xfId="2335"/>
    <cellStyle name="Note 145" xfId="2336"/>
    <cellStyle name="Note 146" xfId="2337"/>
    <cellStyle name="Note 147" xfId="2338"/>
    <cellStyle name="Note 148" xfId="2339"/>
    <cellStyle name="Note 149" xfId="2340"/>
    <cellStyle name="Note 15" xfId="2341"/>
    <cellStyle name="Note 150" xfId="2342"/>
    <cellStyle name="Note 151" xfId="2343"/>
    <cellStyle name="Note 152" xfId="2344"/>
    <cellStyle name="Note 153" xfId="2345"/>
    <cellStyle name="Note 154" xfId="2346"/>
    <cellStyle name="Note 155" xfId="2347"/>
    <cellStyle name="Note 156" xfId="2348"/>
    <cellStyle name="Note 157" xfId="2349"/>
    <cellStyle name="Note 158" xfId="2350"/>
    <cellStyle name="Note 159" xfId="2351"/>
    <cellStyle name="Note 16" xfId="2352"/>
    <cellStyle name="Note 160" xfId="2353"/>
    <cellStyle name="Note 161" xfId="2354"/>
    <cellStyle name="Note 162" xfId="2355"/>
    <cellStyle name="Note 163" xfId="2356"/>
    <cellStyle name="Note 164" xfId="2357"/>
    <cellStyle name="Note 165" xfId="2358"/>
    <cellStyle name="Note 166" xfId="2359"/>
    <cellStyle name="Note 167" xfId="2360"/>
    <cellStyle name="Note 168" xfId="2361"/>
    <cellStyle name="Note 169" xfId="2362"/>
    <cellStyle name="Note 17" xfId="2363"/>
    <cellStyle name="Note 170" xfId="2364"/>
    <cellStyle name="Note 171" xfId="2365"/>
    <cellStyle name="Note 172" xfId="2366"/>
    <cellStyle name="Note 173" xfId="2367"/>
    <cellStyle name="Note 174" xfId="2368"/>
    <cellStyle name="Note 175" xfId="2369"/>
    <cellStyle name="Note 176" xfId="2370"/>
    <cellStyle name="Note 177" xfId="2371"/>
    <cellStyle name="Note 178" xfId="2372"/>
    <cellStyle name="Note 179" xfId="2373"/>
    <cellStyle name="Note 18" xfId="2374"/>
    <cellStyle name="Note 180" xfId="2375"/>
    <cellStyle name="Note 181" xfId="2376"/>
    <cellStyle name="Note 19" xfId="2377"/>
    <cellStyle name="Note 2" xfId="2378"/>
    <cellStyle name="Note 20" xfId="2379"/>
    <cellStyle name="Note 21" xfId="2380"/>
    <cellStyle name="Note 22" xfId="2381"/>
    <cellStyle name="Note 23" xfId="2382"/>
    <cellStyle name="Note 24" xfId="2383"/>
    <cellStyle name="Note 25" xfId="2384"/>
    <cellStyle name="Note 26" xfId="2385"/>
    <cellStyle name="Note 27" xfId="2386"/>
    <cellStyle name="Note 28" xfId="2387"/>
    <cellStyle name="Note 29" xfId="2388"/>
    <cellStyle name="Note 3" xfId="2389"/>
    <cellStyle name="Note 30" xfId="2390"/>
    <cellStyle name="Note 31" xfId="2391"/>
    <cellStyle name="Note 32" xfId="2392"/>
    <cellStyle name="Note 33" xfId="2393"/>
    <cellStyle name="Note 34" xfId="2394"/>
    <cellStyle name="Note 35" xfId="2395"/>
    <cellStyle name="Note 36" xfId="2396"/>
    <cellStyle name="Note 37" xfId="2397"/>
    <cellStyle name="Note 38" xfId="2398"/>
    <cellStyle name="Note 39" xfId="2399"/>
    <cellStyle name="Note 4" xfId="2400"/>
    <cellStyle name="Note 40" xfId="2401"/>
    <cellStyle name="Note 41" xfId="2402"/>
    <cellStyle name="Note 42" xfId="2403"/>
    <cellStyle name="Note 43" xfId="2404"/>
    <cellStyle name="Note 44" xfId="2405"/>
    <cellStyle name="Note 45" xfId="2406"/>
    <cellStyle name="Note 46" xfId="2407"/>
    <cellStyle name="Note 47" xfId="2408"/>
    <cellStyle name="Note 48" xfId="2409"/>
    <cellStyle name="Note 49" xfId="2410"/>
    <cellStyle name="Note 5" xfId="2411"/>
    <cellStyle name="Note 50" xfId="2412"/>
    <cellStyle name="Note 51" xfId="2413"/>
    <cellStyle name="Note 52" xfId="2414"/>
    <cellStyle name="Note 53" xfId="2415"/>
    <cellStyle name="Note 54" xfId="2416"/>
    <cellStyle name="Note 55" xfId="2417"/>
    <cellStyle name="Note 56" xfId="2418"/>
    <cellStyle name="Note 57" xfId="2419"/>
    <cellStyle name="Note 58" xfId="2420"/>
    <cellStyle name="Note 59" xfId="2421"/>
    <cellStyle name="Note 6" xfId="2422"/>
    <cellStyle name="Note 60" xfId="2423"/>
    <cellStyle name="Note 61" xfId="2424"/>
    <cellStyle name="Note 62" xfId="2425"/>
    <cellStyle name="Note 63" xfId="2426"/>
    <cellStyle name="Note 64" xfId="2427"/>
    <cellStyle name="Note 65" xfId="2428"/>
    <cellStyle name="Note 66" xfId="2429"/>
    <cellStyle name="Note 67" xfId="2430"/>
    <cellStyle name="Note 68" xfId="2431"/>
    <cellStyle name="Note 69" xfId="2432"/>
    <cellStyle name="Note 7" xfId="2433"/>
    <cellStyle name="Note 70" xfId="2434"/>
    <cellStyle name="Note 71" xfId="2435"/>
    <cellStyle name="Note 72" xfId="2436"/>
    <cellStyle name="Note 73" xfId="2437"/>
    <cellStyle name="Note 74" xfId="2438"/>
    <cellStyle name="Note 75" xfId="2439"/>
    <cellStyle name="Note 76" xfId="2440"/>
    <cellStyle name="Note 77" xfId="2441"/>
    <cellStyle name="Note 78" xfId="2442"/>
    <cellStyle name="Note 79" xfId="2443"/>
    <cellStyle name="Note 8" xfId="2444"/>
    <cellStyle name="Note 80" xfId="2445"/>
    <cellStyle name="Note 81" xfId="2446"/>
    <cellStyle name="Note 82" xfId="2447"/>
    <cellStyle name="Note 83" xfId="2448"/>
    <cellStyle name="Note 84" xfId="2449"/>
    <cellStyle name="Note 85" xfId="2450"/>
    <cellStyle name="Note 86" xfId="2451"/>
    <cellStyle name="Note 87" xfId="2452"/>
    <cellStyle name="Note 88" xfId="2453"/>
    <cellStyle name="Note 89" xfId="2454"/>
    <cellStyle name="Note 9" xfId="2455"/>
    <cellStyle name="Note 90" xfId="2456"/>
    <cellStyle name="Note 91" xfId="2457"/>
    <cellStyle name="Note 92" xfId="2458"/>
    <cellStyle name="Note 93" xfId="2459"/>
    <cellStyle name="Note 94" xfId="2460"/>
    <cellStyle name="Note 95" xfId="2461"/>
    <cellStyle name="Note 96" xfId="2462"/>
    <cellStyle name="Note 97" xfId="2463"/>
    <cellStyle name="Note 98" xfId="2464"/>
    <cellStyle name="Note 99" xfId="2465"/>
    <cellStyle name="shade" xfId="2466"/>
    <cellStyle name="wrap text" xfId="2467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Financial%20Planning/Financial%20Reports/2011/4th%20Qtr%20Reports/Annexes/Annex%20A%20-%202011%204Qtr%20Financial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Financial%20Planning/Financial%20Reports/2013/2nd%20Quarter%20Report/Annexes/06-June%202012%20Financial%20Dashboard%20Run%20Jul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Financial%20Planning/Financial%20Reports/2011/4th%20Qtr%20Reports/Annexes/District%20Dashboard%20next%20mont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Financial%20Planning/Financial%20Reports/2011/Financial%20Dashboard/District%20Dashboard%20next%20mon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Financial%20Planning/Financial%20Reports/2011/4th%20Qtr%20Reports/Annexes/District%20Dashboard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 - Dir. Summary"/>
      <sheetName val="Dir. detail - 4 pages"/>
      <sheetName val="PSB"/>
      <sheetName val="Executive1"/>
      <sheetName val="OpsSup"/>
      <sheetName val="EOD"/>
      <sheetName val="CID"/>
      <sheetName val="Dist"/>
      <sheetName val="Patrol"/>
      <sheetName val="CS"/>
      <sheetName val="RDD"/>
      <sheetName val="CorpAcct"/>
      <sheetName val="FA"/>
      <sheetName val="Prof Services &gt;10K"/>
      <sheetName val="Annex A - 2011 4Qtr Financial R"/>
    </sheetNames>
    <sheetDataSet>
      <sheetData sheetId="0" refreshError="1"/>
      <sheetData sheetId="1"/>
      <sheetData sheetId="2"/>
      <sheetData sheetId="3">
        <row r="1">
          <cell r="A1" t="str">
            <v>Account</v>
          </cell>
          <cell r="B1" t="str">
            <v>Adopted</v>
          </cell>
          <cell r="C1" t="str">
            <v>Adjusted</v>
          </cell>
          <cell r="D1" t="str">
            <v>Actuals Per 12</v>
          </cell>
          <cell r="E1" t="str">
            <v>YTD Per 1..12</v>
          </cell>
          <cell r="F1" t="str">
            <v>Variance</v>
          </cell>
          <cell r="G1" t="str">
            <v>% Variance</v>
          </cell>
        </row>
        <row r="2">
          <cell r="A2" t="str">
            <v>501059  Stat Holiday Expense 7 - 24</v>
          </cell>
          <cell r="B2">
            <v>300</v>
          </cell>
          <cell r="C2">
            <v>300</v>
          </cell>
          <cell r="D2">
            <v>0</v>
          </cell>
          <cell r="E2">
            <v>2788.32</v>
          </cell>
          <cell r="F2">
            <v>-2488.3200000000002</v>
          </cell>
          <cell r="G2">
            <v>-829.44</v>
          </cell>
        </row>
        <row r="3">
          <cell r="A3" t="str">
            <v>501110  Compensation</v>
          </cell>
          <cell r="B3">
            <v>5803400</v>
          </cell>
          <cell r="C3">
            <v>6156900</v>
          </cell>
          <cell r="D3">
            <v>563599.86</v>
          </cell>
          <cell r="E3">
            <v>6193501.5999999996</v>
          </cell>
          <cell r="F3">
            <v>-36601.599999999999</v>
          </cell>
          <cell r="G3">
            <v>-0.59450000000000003</v>
          </cell>
        </row>
        <row r="4">
          <cell r="A4" t="str">
            <v>501113  Clothing Allowance</v>
          </cell>
          <cell r="B4">
            <v>12500</v>
          </cell>
          <cell r="C4">
            <v>12500</v>
          </cell>
          <cell r="D4">
            <v>2480.86</v>
          </cell>
          <cell r="E4">
            <v>10009.39</v>
          </cell>
          <cell r="F4">
            <v>2490.61</v>
          </cell>
          <cell r="G4">
            <v>19.924900000000001</v>
          </cell>
        </row>
        <row r="5">
          <cell r="A5" t="str">
            <v>501114  Cleaning Allowance</v>
          </cell>
          <cell r="B5">
            <v>7200</v>
          </cell>
          <cell r="C5">
            <v>6500</v>
          </cell>
          <cell r="D5">
            <v>5778.78</v>
          </cell>
          <cell r="E5">
            <v>5463.59</v>
          </cell>
          <cell r="F5">
            <v>1036.4100000000001</v>
          </cell>
          <cell r="G5">
            <v>15.944800000000001</v>
          </cell>
        </row>
        <row r="6">
          <cell r="A6" t="str">
            <v>501132  Pay in Lieu of Benefits</v>
          </cell>
          <cell r="B6">
            <v>3300</v>
          </cell>
          <cell r="C6">
            <v>3300</v>
          </cell>
          <cell r="D6">
            <v>0</v>
          </cell>
          <cell r="E6">
            <v>3096.13</v>
          </cell>
          <cell r="F6">
            <v>203.87</v>
          </cell>
          <cell r="G6">
            <v>6.1779000000000002</v>
          </cell>
        </row>
        <row r="7">
          <cell r="A7" t="str">
            <v>501144  Court Overtime - Police</v>
          </cell>
          <cell r="B7">
            <v>500</v>
          </cell>
          <cell r="C7">
            <v>500</v>
          </cell>
          <cell r="D7">
            <v>0</v>
          </cell>
          <cell r="E7">
            <v>0</v>
          </cell>
          <cell r="F7">
            <v>500</v>
          </cell>
          <cell r="G7">
            <v>100</v>
          </cell>
        </row>
        <row r="8">
          <cell r="A8" t="str">
            <v>501150  Overtime</v>
          </cell>
          <cell r="B8">
            <v>29400</v>
          </cell>
          <cell r="C8">
            <v>29400</v>
          </cell>
          <cell r="D8">
            <v>4091.13</v>
          </cell>
          <cell r="E8">
            <v>38416.959999999999</v>
          </cell>
          <cell r="F8">
            <v>-9016.9599999999991</v>
          </cell>
          <cell r="G8">
            <v>-30.669899999999998</v>
          </cell>
        </row>
        <row r="9">
          <cell r="A9" t="str">
            <v>501151  Shift Premium</v>
          </cell>
          <cell r="B9">
            <v>0</v>
          </cell>
          <cell r="C9">
            <v>0</v>
          </cell>
          <cell r="D9">
            <v>0</v>
          </cell>
          <cell r="E9">
            <v>133.47999999999999</v>
          </cell>
          <cell r="F9">
            <v>-133.47999999999999</v>
          </cell>
          <cell r="G9">
            <v>0</v>
          </cell>
        </row>
        <row r="10">
          <cell r="A10" t="str">
            <v>501191  Longevity Pay</v>
          </cell>
          <cell r="B10">
            <v>0</v>
          </cell>
          <cell r="C10">
            <v>0</v>
          </cell>
          <cell r="D10">
            <v>5500</v>
          </cell>
          <cell r="E10">
            <v>5873.97</v>
          </cell>
          <cell r="F10">
            <v>-5873.97</v>
          </cell>
          <cell r="G10">
            <v>0</v>
          </cell>
        </row>
        <row r="11">
          <cell r="A11" t="str">
            <v>501193  Vacation Pay</v>
          </cell>
          <cell r="B11">
            <v>2200</v>
          </cell>
          <cell r="C11">
            <v>2200</v>
          </cell>
          <cell r="D11">
            <v>235.65</v>
          </cell>
          <cell r="E11">
            <v>3189.36</v>
          </cell>
          <cell r="F11">
            <v>-989.36</v>
          </cell>
          <cell r="G11">
            <v>-44.9709</v>
          </cell>
        </row>
        <row r="12">
          <cell r="A12" t="str">
            <v>501195  UIC Rebates - Police</v>
          </cell>
          <cell r="B12">
            <v>0</v>
          </cell>
          <cell r="C12">
            <v>0</v>
          </cell>
          <cell r="D12">
            <v>16.350000000000001</v>
          </cell>
          <cell r="E12">
            <v>3341.77</v>
          </cell>
          <cell r="F12">
            <v>-3341.77</v>
          </cell>
          <cell r="G12">
            <v>0</v>
          </cell>
        </row>
        <row r="13">
          <cell r="A13" t="str">
            <v>501197  Supplemental EI Benefits</v>
          </cell>
          <cell r="B13">
            <v>0</v>
          </cell>
          <cell r="C13">
            <v>0</v>
          </cell>
          <cell r="D13">
            <v>0</v>
          </cell>
          <cell r="E13">
            <v>18828.78</v>
          </cell>
          <cell r="F13">
            <v>-18828.78</v>
          </cell>
          <cell r="G13">
            <v>0</v>
          </cell>
        </row>
        <row r="14">
          <cell r="A14" t="str">
            <v>501320  Non-Taxable Allowance</v>
          </cell>
          <cell r="B14">
            <v>1500</v>
          </cell>
          <cell r="C14">
            <v>1500</v>
          </cell>
          <cell r="D14">
            <v>0</v>
          </cell>
          <cell r="E14">
            <v>0</v>
          </cell>
          <cell r="F14">
            <v>1500</v>
          </cell>
          <cell r="G14">
            <v>100</v>
          </cell>
        </row>
        <row r="15">
          <cell r="A15" t="str">
            <v>501401  Salary Benefits</v>
          </cell>
          <cell r="B15">
            <v>1356700</v>
          </cell>
          <cell r="C15">
            <v>1440400</v>
          </cell>
          <cell r="D15">
            <v>94843.24</v>
          </cell>
          <cell r="E15">
            <v>1232686.6299999999</v>
          </cell>
          <cell r="F15">
            <v>207713.37</v>
          </cell>
          <cell r="G15">
            <v>14.420500000000001</v>
          </cell>
        </row>
        <row r="16">
          <cell r="A16" t="str">
            <v>501511  Taxable Car Allowance (Executive Only)</v>
          </cell>
          <cell r="B16">
            <v>0</v>
          </cell>
          <cell r="C16">
            <v>0</v>
          </cell>
          <cell r="D16">
            <v>0</v>
          </cell>
          <cell r="E16">
            <v>200</v>
          </cell>
          <cell r="F16">
            <v>-200</v>
          </cell>
          <cell r="G16">
            <v>0</v>
          </cell>
        </row>
        <row r="17">
          <cell r="A17" t="str">
            <v>501994  MPE &amp; CIPP Performance Pay</v>
          </cell>
          <cell r="B17">
            <v>0</v>
          </cell>
          <cell r="C17">
            <v>0</v>
          </cell>
          <cell r="D17">
            <v>0</v>
          </cell>
          <cell r="E17">
            <v>6000</v>
          </cell>
          <cell r="F17">
            <v>-6000</v>
          </cell>
          <cell r="G17">
            <v>0</v>
          </cell>
        </row>
        <row r="18">
          <cell r="A18" t="str">
            <v>Compensation</v>
          </cell>
          <cell r="B18">
            <v>7217000</v>
          </cell>
          <cell r="C18">
            <v>7653500</v>
          </cell>
          <cell r="D18">
            <v>676545.87</v>
          </cell>
          <cell r="E18">
            <v>7523529.9800000004</v>
          </cell>
          <cell r="F18">
            <v>129970.02</v>
          </cell>
          <cell r="G18">
            <v>1.6981999999999999</v>
          </cell>
        </row>
        <row r="19">
          <cell r="A19" t="str">
            <v>502112  Staff Training &amp; Development</v>
          </cell>
          <cell r="B19">
            <v>125100</v>
          </cell>
          <cell r="C19">
            <v>127100</v>
          </cell>
          <cell r="D19">
            <v>11847.8</v>
          </cell>
          <cell r="E19">
            <v>126601.1</v>
          </cell>
          <cell r="F19">
            <v>498.9</v>
          </cell>
          <cell r="G19">
            <v>0.39250000000000002</v>
          </cell>
        </row>
        <row r="20">
          <cell r="A20" t="str">
            <v>502113  Local Transportation</v>
          </cell>
          <cell r="B20">
            <v>1200</v>
          </cell>
          <cell r="C20">
            <v>1200</v>
          </cell>
          <cell r="D20">
            <v>90.26</v>
          </cell>
          <cell r="E20">
            <v>2070.17</v>
          </cell>
          <cell r="F20">
            <v>-870.17</v>
          </cell>
          <cell r="G20">
            <v>-72.514200000000002</v>
          </cell>
        </row>
        <row r="21">
          <cell r="A21" t="str">
            <v>502115  Non-Taxable Car Mileage</v>
          </cell>
          <cell r="B21">
            <v>3600</v>
          </cell>
          <cell r="C21">
            <v>4100</v>
          </cell>
          <cell r="D21">
            <v>1100.97</v>
          </cell>
          <cell r="E21">
            <v>5680.72</v>
          </cell>
          <cell r="F21">
            <v>-1580.72</v>
          </cell>
          <cell r="G21">
            <v>-38.554099999999998</v>
          </cell>
        </row>
        <row r="22">
          <cell r="A22" t="str">
            <v>502119  Business Travel and Expenses</v>
          </cell>
          <cell r="B22">
            <v>0</v>
          </cell>
          <cell r="C22">
            <v>0</v>
          </cell>
          <cell r="D22">
            <v>452.47</v>
          </cell>
          <cell r="E22">
            <v>1045.51</v>
          </cell>
          <cell r="F22">
            <v>-1045.51</v>
          </cell>
          <cell r="G22">
            <v>0</v>
          </cell>
        </row>
        <row r="23">
          <cell r="A23" t="str">
            <v>502209  Major Newspaper Advertising</v>
          </cell>
          <cell r="B23">
            <v>0</v>
          </cell>
          <cell r="C23">
            <v>0</v>
          </cell>
          <cell r="D23">
            <v>0</v>
          </cell>
          <cell r="E23">
            <v>500.66</v>
          </cell>
          <cell r="F23">
            <v>-500.66</v>
          </cell>
          <cell r="G23">
            <v>0</v>
          </cell>
        </row>
        <row r="24">
          <cell r="A24" t="str">
            <v>502210  Advertising / Promotion</v>
          </cell>
          <cell r="B24">
            <v>49500</v>
          </cell>
          <cell r="C24">
            <v>49500</v>
          </cell>
          <cell r="D24">
            <v>9437.09</v>
          </cell>
          <cell r="E24">
            <v>63594.17</v>
          </cell>
          <cell r="F24">
            <v>-14094.17</v>
          </cell>
          <cell r="G24">
            <v>-28.473099999999999</v>
          </cell>
        </row>
        <row r="25">
          <cell r="A25" t="str">
            <v>502311  Translation Fees</v>
          </cell>
          <cell r="B25">
            <v>70000</v>
          </cell>
          <cell r="C25">
            <v>70000</v>
          </cell>
          <cell r="D25">
            <v>4775.37</v>
          </cell>
          <cell r="E25">
            <v>68242.210000000006</v>
          </cell>
          <cell r="F25">
            <v>1757.79</v>
          </cell>
          <cell r="G25">
            <v>2.5110999999999999</v>
          </cell>
        </row>
        <row r="26">
          <cell r="A26" t="str">
            <v>502312  Off. Lang. Interpretation</v>
          </cell>
          <cell r="B26">
            <v>5000</v>
          </cell>
          <cell r="C26">
            <v>5000</v>
          </cell>
          <cell r="D26">
            <v>6054.5</v>
          </cell>
          <cell r="E26">
            <v>6054.5</v>
          </cell>
          <cell r="F26">
            <v>-1054.5</v>
          </cell>
          <cell r="G26">
            <v>-21.09</v>
          </cell>
        </row>
        <row r="27">
          <cell r="A27" t="str">
            <v>502320  Legal - Fees</v>
          </cell>
          <cell r="B27">
            <v>108000</v>
          </cell>
          <cell r="C27">
            <v>108000</v>
          </cell>
          <cell r="D27">
            <v>16258.56</v>
          </cell>
          <cell r="E27">
            <v>122288.84</v>
          </cell>
          <cell r="F27">
            <v>-14288.84</v>
          </cell>
          <cell r="G27">
            <v>-13.230399999999999</v>
          </cell>
        </row>
        <row r="28">
          <cell r="A28" t="str">
            <v>502330  Professional Services</v>
          </cell>
          <cell r="B28">
            <v>103000</v>
          </cell>
          <cell r="C28">
            <v>103000</v>
          </cell>
          <cell r="D28">
            <v>5284.9</v>
          </cell>
          <cell r="E28">
            <v>97091.95</v>
          </cell>
          <cell r="F28">
            <v>5908.05</v>
          </cell>
          <cell r="G28">
            <v>5.7359999999999998</v>
          </cell>
        </row>
        <row r="29">
          <cell r="A29" t="str">
            <v>502350  Medical Services</v>
          </cell>
          <cell r="B29">
            <v>0</v>
          </cell>
          <cell r="C29">
            <v>0</v>
          </cell>
          <cell r="D29">
            <v>-8.56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502394  Receptions / Luncheons / Hospitality</v>
          </cell>
          <cell r="B30">
            <v>24500</v>
          </cell>
          <cell r="C30">
            <v>24500</v>
          </cell>
          <cell r="D30">
            <v>1938.66</v>
          </cell>
          <cell r="E30">
            <v>8060.17</v>
          </cell>
          <cell r="F30">
            <v>16439.830000000002</v>
          </cell>
          <cell r="G30">
            <v>67.101299999999995</v>
          </cell>
        </row>
        <row r="31">
          <cell r="A31" t="str">
            <v>502395  Corporate Memberships</v>
          </cell>
          <cell r="B31">
            <v>14500</v>
          </cell>
          <cell r="C31">
            <v>14500</v>
          </cell>
          <cell r="D31">
            <v>-1349.33</v>
          </cell>
          <cell r="E31">
            <v>7572.31</v>
          </cell>
          <cell r="F31">
            <v>6927.69</v>
          </cell>
          <cell r="G31">
            <v>47.777200000000001</v>
          </cell>
        </row>
        <row r="32">
          <cell r="A32" t="str">
            <v>502396  Outside Printing and Photography</v>
          </cell>
          <cell r="B32">
            <v>70200</v>
          </cell>
          <cell r="C32">
            <v>70200</v>
          </cell>
          <cell r="D32">
            <v>0</v>
          </cell>
          <cell r="E32">
            <v>47789.16</v>
          </cell>
          <cell r="F32">
            <v>22410.84</v>
          </cell>
          <cell r="G32">
            <v>31.924299999999999</v>
          </cell>
        </row>
        <row r="33">
          <cell r="A33" t="str">
            <v>502397  Janitorial &amp; Laundry Services</v>
          </cell>
          <cell r="B33">
            <v>0</v>
          </cell>
          <cell r="C33">
            <v>0</v>
          </cell>
          <cell r="D33">
            <v>-82.62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502442  R &amp; M - Buildings</v>
          </cell>
          <cell r="B34">
            <v>0</v>
          </cell>
          <cell r="C34">
            <v>0</v>
          </cell>
          <cell r="D34">
            <v>0</v>
          </cell>
          <cell r="E34">
            <v>585.35</v>
          </cell>
          <cell r="F34">
            <v>-585.35</v>
          </cell>
          <cell r="G34">
            <v>0</v>
          </cell>
        </row>
        <row r="35">
          <cell r="A35" t="str">
            <v>502445  R &amp; M - Systems</v>
          </cell>
          <cell r="B35">
            <v>45900</v>
          </cell>
          <cell r="C35">
            <v>45900</v>
          </cell>
          <cell r="D35">
            <v>7285.49</v>
          </cell>
          <cell r="E35">
            <v>47998.54</v>
          </cell>
          <cell r="F35">
            <v>-2098.54</v>
          </cell>
          <cell r="G35">
            <v>-4.5720000000000001</v>
          </cell>
        </row>
        <row r="36">
          <cell r="A36" t="str">
            <v>502478  R &amp; M - Miscellaneous</v>
          </cell>
          <cell r="B36">
            <v>1500</v>
          </cell>
          <cell r="C36">
            <v>1500</v>
          </cell>
          <cell r="D36">
            <v>0</v>
          </cell>
          <cell r="E36">
            <v>259.49</v>
          </cell>
          <cell r="F36">
            <v>1240.51</v>
          </cell>
          <cell r="G36">
            <v>82.700699999999998</v>
          </cell>
        </row>
        <row r="37">
          <cell r="A37" t="str">
            <v>502620  Rental Vehicles</v>
          </cell>
          <cell r="B37">
            <v>0</v>
          </cell>
          <cell r="C37">
            <v>0</v>
          </cell>
          <cell r="D37">
            <v>0</v>
          </cell>
          <cell r="E37">
            <v>1480.2</v>
          </cell>
          <cell r="F37">
            <v>-1480.2</v>
          </cell>
          <cell r="G37">
            <v>0</v>
          </cell>
        </row>
        <row r="38">
          <cell r="A38" t="str">
            <v>502671  Inspection Services</v>
          </cell>
          <cell r="B38">
            <v>10000</v>
          </cell>
          <cell r="C38">
            <v>10000</v>
          </cell>
          <cell r="D38">
            <v>0</v>
          </cell>
          <cell r="E38">
            <v>3822.85</v>
          </cell>
          <cell r="F38">
            <v>6177.15</v>
          </cell>
          <cell r="G38">
            <v>61.771500000000003</v>
          </cell>
        </row>
        <row r="39">
          <cell r="A39" t="str">
            <v>502692  Parking</v>
          </cell>
          <cell r="B39">
            <v>0</v>
          </cell>
          <cell r="C39">
            <v>0</v>
          </cell>
          <cell r="D39">
            <v>333.96</v>
          </cell>
          <cell r="E39">
            <v>452.8</v>
          </cell>
          <cell r="F39">
            <v>-452.8</v>
          </cell>
          <cell r="G39">
            <v>0</v>
          </cell>
        </row>
        <row r="40">
          <cell r="A40" t="str">
            <v>502694  Print Service Systems</v>
          </cell>
          <cell r="B40">
            <v>0</v>
          </cell>
          <cell r="C40">
            <v>0</v>
          </cell>
          <cell r="D40">
            <v>14.41</v>
          </cell>
          <cell r="E40">
            <v>14.41</v>
          </cell>
          <cell r="F40">
            <v>-14.41</v>
          </cell>
          <cell r="G40">
            <v>0</v>
          </cell>
        </row>
        <row r="41">
          <cell r="A41" t="str">
            <v>502899  Police Related Services</v>
          </cell>
          <cell r="B41">
            <v>83000</v>
          </cell>
          <cell r="C41">
            <v>83000</v>
          </cell>
          <cell r="D41">
            <v>8818.5</v>
          </cell>
          <cell r="E41">
            <v>44080.639999999999</v>
          </cell>
          <cell r="F41">
            <v>38919.360000000001</v>
          </cell>
          <cell r="G41">
            <v>46.890799999999999</v>
          </cell>
        </row>
        <row r="42">
          <cell r="A42" t="str">
            <v>502903  Sundry Services</v>
          </cell>
          <cell r="B42">
            <v>0</v>
          </cell>
          <cell r="C42">
            <v>0</v>
          </cell>
          <cell r="D42">
            <v>-1998</v>
          </cell>
          <cell r="E42">
            <v>-1998</v>
          </cell>
          <cell r="F42">
            <v>1998</v>
          </cell>
          <cell r="G42">
            <v>0</v>
          </cell>
        </row>
        <row r="43">
          <cell r="A43" t="str">
            <v>502912  Licences &amp; Permits</v>
          </cell>
          <cell r="B43">
            <v>0</v>
          </cell>
          <cell r="C43">
            <v>0</v>
          </cell>
          <cell r="D43">
            <v>1043.5</v>
          </cell>
          <cell r="E43">
            <v>3491.08</v>
          </cell>
          <cell r="F43">
            <v>-3491.08</v>
          </cell>
          <cell r="G43">
            <v>0</v>
          </cell>
        </row>
        <row r="44">
          <cell r="A44" t="str">
            <v>502913  Public Consultation</v>
          </cell>
          <cell r="B44">
            <v>71800</v>
          </cell>
          <cell r="C44">
            <v>71800</v>
          </cell>
          <cell r="D44">
            <v>19291.5</v>
          </cell>
          <cell r="E44">
            <v>64688.19</v>
          </cell>
          <cell r="F44">
            <v>7111.81</v>
          </cell>
          <cell r="G44">
            <v>9.9049999999999994</v>
          </cell>
        </row>
        <row r="45">
          <cell r="A45" t="str">
            <v>Purchased Services</v>
          </cell>
          <cell r="B45">
            <v>786800</v>
          </cell>
          <cell r="C45">
            <v>789300</v>
          </cell>
          <cell r="D45">
            <v>90589.43</v>
          </cell>
          <cell r="E45">
            <v>721467.02</v>
          </cell>
          <cell r="F45">
            <v>67832.98</v>
          </cell>
          <cell r="G45">
            <v>8.5940999999999992</v>
          </cell>
        </row>
        <row r="46">
          <cell r="A46" t="str">
            <v>505100  Food &amp; Beverages</v>
          </cell>
          <cell r="B46">
            <v>0</v>
          </cell>
          <cell r="C46">
            <v>0</v>
          </cell>
          <cell r="D46">
            <v>12.4</v>
          </cell>
          <cell r="E46">
            <v>350.75</v>
          </cell>
          <cell r="F46">
            <v>-350.75</v>
          </cell>
          <cell r="G46">
            <v>0</v>
          </cell>
        </row>
        <row r="47">
          <cell r="A47" t="str">
            <v>505341  Diesel Fuel</v>
          </cell>
          <cell r="B47">
            <v>0</v>
          </cell>
          <cell r="C47">
            <v>0</v>
          </cell>
          <cell r="D47">
            <v>156.13999999999999</v>
          </cell>
          <cell r="E47">
            <v>244.23</v>
          </cell>
          <cell r="F47">
            <v>-244.23</v>
          </cell>
          <cell r="G47">
            <v>0</v>
          </cell>
        </row>
        <row r="48">
          <cell r="A48" t="str">
            <v>505343  Lubricants &amp; Other Fuels</v>
          </cell>
          <cell r="B48">
            <v>0</v>
          </cell>
          <cell r="C48">
            <v>0</v>
          </cell>
          <cell r="D48">
            <v>82.08</v>
          </cell>
          <cell r="E48">
            <v>396.85</v>
          </cell>
          <cell r="F48">
            <v>-396.85</v>
          </cell>
          <cell r="G48">
            <v>0</v>
          </cell>
        </row>
        <row r="49">
          <cell r="A49" t="str">
            <v>505349  Construction &amp; Building Materials</v>
          </cell>
          <cell r="B49">
            <v>0</v>
          </cell>
          <cell r="C49">
            <v>0</v>
          </cell>
          <cell r="D49">
            <v>-1459.6</v>
          </cell>
          <cell r="E49">
            <v>505.84</v>
          </cell>
          <cell r="F49">
            <v>-505.84</v>
          </cell>
          <cell r="G49">
            <v>0</v>
          </cell>
        </row>
        <row r="50">
          <cell r="A50" t="str">
            <v>505478  Safety Supplies</v>
          </cell>
          <cell r="B50">
            <v>0</v>
          </cell>
          <cell r="C50">
            <v>0</v>
          </cell>
          <cell r="D50">
            <v>23.39</v>
          </cell>
          <cell r="E50">
            <v>868</v>
          </cell>
          <cell r="F50">
            <v>-868</v>
          </cell>
          <cell r="G50">
            <v>0</v>
          </cell>
        </row>
        <row r="51">
          <cell r="A51" t="str">
            <v>505758  Parts</v>
          </cell>
          <cell r="B51">
            <v>0</v>
          </cell>
          <cell r="C51">
            <v>0</v>
          </cell>
          <cell r="D51">
            <v>0</v>
          </cell>
          <cell r="E51">
            <v>25.89</v>
          </cell>
          <cell r="F51">
            <v>-25.89</v>
          </cell>
          <cell r="G51">
            <v>0</v>
          </cell>
        </row>
        <row r="52">
          <cell r="A52" t="str">
            <v>505981  Police Related Supplies</v>
          </cell>
          <cell r="B52">
            <v>32900</v>
          </cell>
          <cell r="C52">
            <v>32900</v>
          </cell>
          <cell r="D52">
            <v>1380.16</v>
          </cell>
          <cell r="E52">
            <v>24945.5</v>
          </cell>
          <cell r="F52">
            <v>7954.5</v>
          </cell>
          <cell r="G52">
            <v>24.177800000000001</v>
          </cell>
        </row>
        <row r="53">
          <cell r="A53" t="str">
            <v>505989  Publications &amp; Subscriptions</v>
          </cell>
          <cell r="B53">
            <v>39600</v>
          </cell>
          <cell r="C53">
            <v>39600</v>
          </cell>
          <cell r="D53">
            <v>2249.16</v>
          </cell>
          <cell r="E53">
            <v>14706.31</v>
          </cell>
          <cell r="F53">
            <v>24893.69</v>
          </cell>
          <cell r="G53">
            <v>62.862900000000003</v>
          </cell>
        </row>
        <row r="54">
          <cell r="A54" t="str">
            <v>505990  Office Supplies</v>
          </cell>
          <cell r="B54">
            <v>28900</v>
          </cell>
          <cell r="C54">
            <v>31400</v>
          </cell>
          <cell r="D54">
            <v>7238.7</v>
          </cell>
          <cell r="E54">
            <v>39694.1</v>
          </cell>
          <cell r="F54">
            <v>-8294.1</v>
          </cell>
          <cell r="G54">
            <v>-26.414300000000001</v>
          </cell>
        </row>
        <row r="55">
          <cell r="A55" t="str">
            <v>505995  Miscellaneous Supplies</v>
          </cell>
          <cell r="B55">
            <v>0</v>
          </cell>
          <cell r="C55">
            <v>0</v>
          </cell>
          <cell r="D55">
            <v>1388.16</v>
          </cell>
          <cell r="E55">
            <v>9775.7199999999993</v>
          </cell>
          <cell r="F55">
            <v>-9775.7199999999993</v>
          </cell>
          <cell r="G55">
            <v>0</v>
          </cell>
        </row>
        <row r="56">
          <cell r="A56" t="str">
            <v>505996  Promotional Items</v>
          </cell>
          <cell r="B56">
            <v>8200</v>
          </cell>
          <cell r="C56">
            <v>8200</v>
          </cell>
          <cell r="D56">
            <v>75</v>
          </cell>
          <cell r="E56">
            <v>8643.76</v>
          </cell>
          <cell r="F56">
            <v>-443.76</v>
          </cell>
          <cell r="G56">
            <v>-5.4116999999999997</v>
          </cell>
        </row>
        <row r="57">
          <cell r="A57" t="str">
            <v>650501  PWS Mtnc Materials</v>
          </cell>
          <cell r="B57">
            <v>0</v>
          </cell>
          <cell r="C57">
            <v>0</v>
          </cell>
          <cell r="D57">
            <v>422.06</v>
          </cell>
          <cell r="E57">
            <v>3101.56</v>
          </cell>
          <cell r="F57">
            <v>-3101.56</v>
          </cell>
          <cell r="G57">
            <v>0</v>
          </cell>
        </row>
        <row r="58">
          <cell r="A58" t="str">
            <v>Materials and Supplies</v>
          </cell>
          <cell r="B58">
            <v>109600</v>
          </cell>
          <cell r="C58">
            <v>112100</v>
          </cell>
          <cell r="D58">
            <v>11567.65</v>
          </cell>
          <cell r="E58">
            <v>103258.51</v>
          </cell>
          <cell r="F58">
            <v>8841.49</v>
          </cell>
          <cell r="G58">
            <v>7.8871000000000002</v>
          </cell>
        </row>
        <row r="59">
          <cell r="A59" t="str">
            <v>506175  Computers/Peripherals/Software</v>
          </cell>
          <cell r="B59">
            <v>0</v>
          </cell>
          <cell r="C59">
            <v>0</v>
          </cell>
          <cell r="D59">
            <v>0</v>
          </cell>
          <cell r="E59">
            <v>2130.54</v>
          </cell>
          <cell r="F59">
            <v>-2130.54</v>
          </cell>
          <cell r="G59">
            <v>0</v>
          </cell>
        </row>
        <row r="60">
          <cell r="A60" t="str">
            <v>506178  Equipment</v>
          </cell>
          <cell r="B60">
            <v>16500</v>
          </cell>
          <cell r="C60">
            <v>16500</v>
          </cell>
          <cell r="D60">
            <v>372.3</v>
          </cell>
          <cell r="E60">
            <v>8213.92</v>
          </cell>
          <cell r="F60">
            <v>8286.08</v>
          </cell>
          <cell r="G60">
            <v>50.218699999999998</v>
          </cell>
        </row>
        <row r="61">
          <cell r="A61" t="str">
            <v>Fixed Assets</v>
          </cell>
          <cell r="B61">
            <v>16500</v>
          </cell>
          <cell r="C61">
            <v>16500</v>
          </cell>
          <cell r="D61">
            <v>372.3</v>
          </cell>
          <cell r="E61">
            <v>10344.459999999999</v>
          </cell>
          <cell r="F61">
            <v>6155.54</v>
          </cell>
          <cell r="G61">
            <v>37.3063</v>
          </cell>
        </row>
        <row r="62">
          <cell r="A62" t="str">
            <v>509711  Expenditure Recoveries</v>
          </cell>
          <cell r="B62">
            <v>0</v>
          </cell>
          <cell r="C62">
            <v>0</v>
          </cell>
          <cell r="D62">
            <v>-11386.41</v>
          </cell>
          <cell r="E62">
            <v>-11386.41</v>
          </cell>
          <cell r="F62">
            <v>11386.41</v>
          </cell>
          <cell r="G62">
            <v>0</v>
          </cell>
        </row>
        <row r="63">
          <cell r="A63" t="str">
            <v>Operating Negative Costs (Revenue)</v>
          </cell>
          <cell r="B63">
            <v>0</v>
          </cell>
          <cell r="C63">
            <v>0</v>
          </cell>
          <cell r="D63">
            <v>-11386.41</v>
          </cell>
          <cell r="E63">
            <v>-11386.41</v>
          </cell>
          <cell r="F63">
            <v>11386.41</v>
          </cell>
          <cell r="G63">
            <v>0</v>
          </cell>
        </row>
        <row r="64">
          <cell r="A64" t="str">
            <v>Primary Accounts</v>
          </cell>
          <cell r="B64">
            <v>8129900</v>
          </cell>
          <cell r="C64">
            <v>8571400</v>
          </cell>
          <cell r="D64">
            <v>767688.84</v>
          </cell>
          <cell r="E64">
            <v>8347213.5599999996</v>
          </cell>
          <cell r="F64">
            <v>224186.44</v>
          </cell>
          <cell r="G64">
            <v>2.6154999999999999</v>
          </cell>
        </row>
        <row r="65">
          <cell r="A65" t="str">
            <v>604001  External Printing</v>
          </cell>
          <cell r="B65">
            <v>0</v>
          </cell>
          <cell r="C65">
            <v>0</v>
          </cell>
          <cell r="D65">
            <v>0</v>
          </cell>
          <cell r="E65">
            <v>11977.33</v>
          </cell>
          <cell r="F65">
            <v>-11977.33</v>
          </cell>
          <cell r="G65">
            <v>0</v>
          </cell>
        </row>
        <row r="66">
          <cell r="A66" t="str">
            <v>604002  Internal Printing</v>
          </cell>
          <cell r="B66">
            <v>0</v>
          </cell>
          <cell r="C66">
            <v>0</v>
          </cell>
          <cell r="D66">
            <v>48.73</v>
          </cell>
          <cell r="E66">
            <v>1615.56</v>
          </cell>
          <cell r="F66">
            <v>-1615.56</v>
          </cell>
          <cell r="G66">
            <v>0</v>
          </cell>
        </row>
        <row r="67">
          <cell r="A67" t="str">
            <v>604039  General - unallocated</v>
          </cell>
          <cell r="B67">
            <v>0</v>
          </cell>
          <cell r="C67">
            <v>0</v>
          </cell>
          <cell r="D67">
            <v>0</v>
          </cell>
          <cell r="E67">
            <v>63.75</v>
          </cell>
          <cell r="F67">
            <v>-63.75</v>
          </cell>
          <cell r="G67">
            <v>0</v>
          </cell>
        </row>
        <row r="68">
          <cell r="A68" t="str">
            <v>604122  Communications/Marketing Cost</v>
          </cell>
          <cell r="B68">
            <v>0</v>
          </cell>
          <cell r="C68">
            <v>0</v>
          </cell>
          <cell r="D68">
            <v>2220.88</v>
          </cell>
          <cell r="E68">
            <v>28806.29</v>
          </cell>
          <cell r="F68">
            <v>-28806.29</v>
          </cell>
          <cell r="G68">
            <v>0</v>
          </cell>
        </row>
        <row r="69">
          <cell r="A69" t="str">
            <v>660101  PWS Mtnc Labour</v>
          </cell>
          <cell r="B69">
            <v>0</v>
          </cell>
          <cell r="C69">
            <v>0</v>
          </cell>
          <cell r="D69">
            <v>2717.17</v>
          </cell>
          <cell r="E69">
            <v>12551.54</v>
          </cell>
          <cell r="F69">
            <v>-12551.54</v>
          </cell>
          <cell r="G69">
            <v>0</v>
          </cell>
        </row>
        <row r="70">
          <cell r="A70" t="str">
            <v>660111  PWS Mtnc Equipment</v>
          </cell>
          <cell r="B70">
            <v>0</v>
          </cell>
          <cell r="C70">
            <v>0</v>
          </cell>
          <cell r="D70">
            <v>699.77</v>
          </cell>
          <cell r="E70">
            <v>3434.39</v>
          </cell>
          <cell r="F70">
            <v>-3434.39</v>
          </cell>
          <cell r="G70">
            <v>0</v>
          </cell>
        </row>
        <row r="71">
          <cell r="A71" t="str">
            <v>660601  PWS Shop Supplies</v>
          </cell>
          <cell r="B71">
            <v>0</v>
          </cell>
          <cell r="C71">
            <v>0</v>
          </cell>
          <cell r="D71">
            <v>2.71</v>
          </cell>
          <cell r="E71">
            <v>20.8</v>
          </cell>
          <cell r="F71">
            <v>-20.8</v>
          </cell>
          <cell r="G71">
            <v>0</v>
          </cell>
        </row>
        <row r="72">
          <cell r="A72" t="str">
            <v>660602  PWS Mtnc Tools Utilization</v>
          </cell>
          <cell r="B72">
            <v>0</v>
          </cell>
          <cell r="C72">
            <v>0</v>
          </cell>
          <cell r="D72">
            <v>108.68</v>
          </cell>
          <cell r="E72">
            <v>502.04</v>
          </cell>
          <cell r="F72">
            <v>-502.04</v>
          </cell>
          <cell r="G72">
            <v>0</v>
          </cell>
        </row>
        <row r="73">
          <cell r="A73" t="str">
            <v>Activity Allocations</v>
          </cell>
          <cell r="B73">
            <v>0</v>
          </cell>
          <cell r="C73">
            <v>0</v>
          </cell>
          <cell r="D73">
            <v>5797.94</v>
          </cell>
          <cell r="E73">
            <v>58971.7</v>
          </cell>
          <cell r="F73">
            <v>-58971.7</v>
          </cell>
          <cell r="G73">
            <v>0</v>
          </cell>
        </row>
        <row r="74">
          <cell r="A74" t="str">
            <v>Secondary Accounts</v>
          </cell>
          <cell r="B74">
            <v>0</v>
          </cell>
          <cell r="C74">
            <v>0</v>
          </cell>
          <cell r="D74">
            <v>5797.94</v>
          </cell>
          <cell r="E74">
            <v>58971.7</v>
          </cell>
          <cell r="F74">
            <v>-58971.7</v>
          </cell>
          <cell r="G74">
            <v>0</v>
          </cell>
        </row>
        <row r="75">
          <cell r="A75" t="str">
            <v>All Primary &amp; Secondary</v>
          </cell>
          <cell r="B75">
            <v>8129900</v>
          </cell>
          <cell r="C75">
            <v>8571400</v>
          </cell>
          <cell r="D75">
            <v>773486.78</v>
          </cell>
          <cell r="E75">
            <v>8406185.2599999998</v>
          </cell>
          <cell r="F75">
            <v>165214.74</v>
          </cell>
          <cell r="G75">
            <v>1.9275</v>
          </cell>
        </row>
        <row r="76">
          <cell r="A76" t="str">
            <v>407075  Records Clearance Checks</v>
          </cell>
          <cell r="B76">
            <v>-160000</v>
          </cell>
          <cell r="C76">
            <v>-160000</v>
          </cell>
          <cell r="D76">
            <v>-51976</v>
          </cell>
          <cell r="E76">
            <v>-244326</v>
          </cell>
          <cell r="F76">
            <v>84326</v>
          </cell>
          <cell r="G76">
            <v>-52.703800000000001</v>
          </cell>
        </row>
        <row r="77">
          <cell r="A77" t="str">
            <v>Operating Revenue</v>
          </cell>
          <cell r="B77">
            <v>-160000</v>
          </cell>
          <cell r="C77">
            <v>-160000</v>
          </cell>
          <cell r="D77">
            <v>-51976</v>
          </cell>
          <cell r="E77">
            <v>-244326</v>
          </cell>
          <cell r="F77">
            <v>84326</v>
          </cell>
          <cell r="G77">
            <v>-52.703800000000001</v>
          </cell>
        </row>
        <row r="78">
          <cell r="A78" t="str">
            <v>All Revenue</v>
          </cell>
          <cell r="B78">
            <v>-160000</v>
          </cell>
          <cell r="C78">
            <v>-160000</v>
          </cell>
          <cell r="D78">
            <v>-51976</v>
          </cell>
          <cell r="E78">
            <v>-244326</v>
          </cell>
          <cell r="F78">
            <v>84326</v>
          </cell>
          <cell r="G78">
            <v>-52.703800000000001</v>
          </cell>
        </row>
        <row r="79">
          <cell r="A79" t="str">
            <v>Account</v>
          </cell>
          <cell r="B79">
            <v>7969900</v>
          </cell>
          <cell r="C79">
            <v>8411400</v>
          </cell>
          <cell r="D79">
            <v>721510.78</v>
          </cell>
          <cell r="E79">
            <v>8161859.2599999998</v>
          </cell>
          <cell r="F79">
            <v>249540.74</v>
          </cell>
          <cell r="G79">
            <v>2.9666999999999999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 - Dir. Summary"/>
      <sheetName val="Annex"/>
      <sheetName val="Dir. detail - 4 pages"/>
      <sheetName val="PSB"/>
      <sheetName val="Executive1"/>
      <sheetName val="OpsSup"/>
      <sheetName val="EOD"/>
      <sheetName val="CID"/>
      <sheetName val="Dist"/>
      <sheetName val="Patrol"/>
      <sheetName val="CS"/>
      <sheetName val="RDD"/>
      <sheetName val="CorpAcct"/>
      <sheetName val="FA"/>
      <sheetName val="06-June 2012 Financial Dashboar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A1" t="str">
            <v>Account</v>
          </cell>
          <cell r="B1" t="str">
            <v>Adopted</v>
          </cell>
          <cell r="C1" t="str">
            <v>Adjusted</v>
          </cell>
          <cell r="D1" t="str">
            <v>Actuals Per 6</v>
          </cell>
          <cell r="E1" t="str">
            <v>YTD Per 1..6</v>
          </cell>
          <cell r="F1" t="str">
            <v>Variance</v>
          </cell>
          <cell r="G1" t="str">
            <v>% Variance</v>
          </cell>
        </row>
        <row r="2">
          <cell r="A2" t="str">
            <v>501059  Stat Holiday Expense 7 - 24</v>
          </cell>
          <cell r="B2">
            <v>300</v>
          </cell>
          <cell r="C2">
            <v>300</v>
          </cell>
          <cell r="D2">
            <v>0</v>
          </cell>
          <cell r="E2">
            <v>248.86</v>
          </cell>
          <cell r="F2">
            <v>51.14</v>
          </cell>
          <cell r="G2">
            <v>17.046700000000001</v>
          </cell>
        </row>
        <row r="3">
          <cell r="A3" t="str">
            <v>501110  Compensation</v>
          </cell>
          <cell r="B3">
            <v>6486100</v>
          </cell>
          <cell r="C3">
            <v>6497300</v>
          </cell>
          <cell r="D3">
            <v>512581.95</v>
          </cell>
          <cell r="E3">
            <v>3299547.24</v>
          </cell>
          <cell r="F3">
            <v>3197752.76</v>
          </cell>
          <cell r="G3">
            <v>49.2166</v>
          </cell>
        </row>
        <row r="4">
          <cell r="A4" t="str">
            <v>501113  Clothing Allowance</v>
          </cell>
          <cell r="B4">
            <v>12500</v>
          </cell>
          <cell r="C4">
            <v>12500</v>
          </cell>
          <cell r="D4">
            <v>230.76</v>
          </cell>
          <cell r="E4">
            <v>2043.98</v>
          </cell>
          <cell r="F4">
            <v>10456.02</v>
          </cell>
          <cell r="G4">
            <v>83.648200000000003</v>
          </cell>
        </row>
        <row r="5">
          <cell r="A5" t="str">
            <v>501114  Cleaning Allowance</v>
          </cell>
          <cell r="B5">
            <v>7200</v>
          </cell>
          <cell r="C5">
            <v>7200</v>
          </cell>
          <cell r="D5">
            <v>-230.76</v>
          </cell>
          <cell r="E5">
            <v>101.64</v>
          </cell>
          <cell r="F5">
            <v>7098.36</v>
          </cell>
          <cell r="G5">
            <v>98.588300000000004</v>
          </cell>
        </row>
        <row r="6">
          <cell r="A6" t="str">
            <v>501132  Pay in Lieu of Benefits</v>
          </cell>
          <cell r="B6">
            <v>3300</v>
          </cell>
          <cell r="C6">
            <v>3300</v>
          </cell>
          <cell r="D6">
            <v>235.64</v>
          </cell>
          <cell r="E6">
            <v>1413.84</v>
          </cell>
          <cell r="F6">
            <v>1886.16</v>
          </cell>
          <cell r="G6">
            <v>57.156399999999998</v>
          </cell>
        </row>
        <row r="7">
          <cell r="A7" t="str">
            <v>501144  Court Overtime - Police</v>
          </cell>
          <cell r="B7">
            <v>500</v>
          </cell>
          <cell r="C7">
            <v>500</v>
          </cell>
          <cell r="D7">
            <v>0</v>
          </cell>
          <cell r="E7">
            <v>180.71</v>
          </cell>
          <cell r="F7">
            <v>319.29000000000002</v>
          </cell>
          <cell r="G7">
            <v>63.857999999999997</v>
          </cell>
        </row>
        <row r="8">
          <cell r="A8" t="str">
            <v>501150  Overtime</v>
          </cell>
          <cell r="B8">
            <v>29400</v>
          </cell>
          <cell r="C8">
            <v>29400</v>
          </cell>
          <cell r="D8">
            <v>1088.97</v>
          </cell>
          <cell r="E8">
            <v>12656.32</v>
          </cell>
          <cell r="F8">
            <v>16743.68</v>
          </cell>
          <cell r="G8">
            <v>56.951300000000003</v>
          </cell>
        </row>
        <row r="9">
          <cell r="A9" t="str">
            <v>501151  Shift Premium</v>
          </cell>
          <cell r="B9">
            <v>0</v>
          </cell>
          <cell r="C9">
            <v>0</v>
          </cell>
          <cell r="D9">
            <v>0</v>
          </cell>
          <cell r="E9">
            <v>17.489999999999998</v>
          </cell>
          <cell r="F9">
            <v>-17.489999999999998</v>
          </cell>
          <cell r="G9">
            <v>0</v>
          </cell>
        </row>
        <row r="10">
          <cell r="A10" t="str">
            <v>501192  Sick Leave Bank Payments</v>
          </cell>
          <cell r="B10">
            <v>0</v>
          </cell>
          <cell r="C10">
            <v>0</v>
          </cell>
          <cell r="D10">
            <v>0</v>
          </cell>
          <cell r="E10">
            <v>10641.57</v>
          </cell>
          <cell r="F10">
            <v>-10641.57</v>
          </cell>
          <cell r="G10">
            <v>0</v>
          </cell>
        </row>
        <row r="11">
          <cell r="A11" t="str">
            <v>501193  Vacation Pay</v>
          </cell>
          <cell r="B11">
            <v>2200</v>
          </cell>
          <cell r="C11">
            <v>2200</v>
          </cell>
          <cell r="D11">
            <v>166.52</v>
          </cell>
          <cell r="E11">
            <v>1077.67</v>
          </cell>
          <cell r="F11">
            <v>1122.33</v>
          </cell>
          <cell r="G11">
            <v>51.015000000000001</v>
          </cell>
        </row>
        <row r="12">
          <cell r="A12" t="str">
            <v>501195  UIC Rebates - Police</v>
          </cell>
          <cell r="B12">
            <v>0</v>
          </cell>
          <cell r="C12">
            <v>0</v>
          </cell>
          <cell r="D12">
            <v>406.65</v>
          </cell>
          <cell r="E12">
            <v>3059.25</v>
          </cell>
          <cell r="F12">
            <v>-3059.25</v>
          </cell>
          <cell r="G12">
            <v>0</v>
          </cell>
        </row>
        <row r="13">
          <cell r="A13" t="str">
            <v>501197  Supplemental EI Benefits</v>
          </cell>
          <cell r="B13">
            <v>0</v>
          </cell>
          <cell r="C13">
            <v>0</v>
          </cell>
          <cell r="D13">
            <v>10402.120000000001</v>
          </cell>
          <cell r="E13">
            <v>10402.120000000001</v>
          </cell>
          <cell r="F13">
            <v>-10402.120000000001</v>
          </cell>
          <cell r="G13">
            <v>0</v>
          </cell>
        </row>
        <row r="14">
          <cell r="A14" t="str">
            <v>501320  Non-Taxable Allowance</v>
          </cell>
          <cell r="B14">
            <v>1500</v>
          </cell>
          <cell r="C14">
            <v>1500</v>
          </cell>
          <cell r="D14">
            <v>0</v>
          </cell>
          <cell r="E14">
            <v>0</v>
          </cell>
          <cell r="F14">
            <v>1500</v>
          </cell>
          <cell r="G14">
            <v>100</v>
          </cell>
        </row>
        <row r="15">
          <cell r="A15" t="str">
            <v>501401  Salary Benefits</v>
          </cell>
          <cell r="B15">
            <v>1570300</v>
          </cell>
          <cell r="C15">
            <v>1573200</v>
          </cell>
          <cell r="D15">
            <v>116312.11</v>
          </cell>
          <cell r="E15">
            <v>785001.48</v>
          </cell>
          <cell r="F15">
            <v>788198.52</v>
          </cell>
          <cell r="G15">
            <v>50.101599999999998</v>
          </cell>
        </row>
        <row r="16">
          <cell r="A16" t="str">
            <v>501511  Taxable Car Allowance (Executive Only)</v>
          </cell>
          <cell r="B16">
            <v>0</v>
          </cell>
          <cell r="C16">
            <v>0</v>
          </cell>
          <cell r="D16">
            <v>0</v>
          </cell>
          <cell r="E16">
            <v>200</v>
          </cell>
          <cell r="F16">
            <v>-200</v>
          </cell>
          <cell r="G16">
            <v>0</v>
          </cell>
        </row>
        <row r="17">
          <cell r="A17" t="str">
            <v>501994  MPE &amp; CIPP Performance Pay</v>
          </cell>
          <cell r="B17">
            <v>0</v>
          </cell>
          <cell r="C17">
            <v>0</v>
          </cell>
          <cell r="D17">
            <v>4306.8500000000004</v>
          </cell>
          <cell r="E17">
            <v>4306.8500000000004</v>
          </cell>
          <cell r="F17">
            <v>-4306.8500000000004</v>
          </cell>
          <cell r="G17">
            <v>0</v>
          </cell>
        </row>
        <row r="18">
          <cell r="A18" t="str">
            <v>Compensation</v>
          </cell>
          <cell r="B18">
            <v>8113300</v>
          </cell>
          <cell r="C18">
            <v>8127400</v>
          </cell>
          <cell r="D18">
            <v>645500.81000000006</v>
          </cell>
          <cell r="E18">
            <v>4130899.02</v>
          </cell>
          <cell r="F18">
            <v>3996500.98</v>
          </cell>
          <cell r="G18">
            <v>49.173200000000001</v>
          </cell>
        </row>
        <row r="19">
          <cell r="A19" t="str">
            <v>502112  Staff Training &amp; Development</v>
          </cell>
          <cell r="B19">
            <v>127400</v>
          </cell>
          <cell r="C19">
            <v>140600</v>
          </cell>
          <cell r="D19">
            <v>571.89</v>
          </cell>
          <cell r="E19">
            <v>42688.82</v>
          </cell>
          <cell r="F19">
            <v>97911.18</v>
          </cell>
          <cell r="G19">
            <v>69.638099999999994</v>
          </cell>
        </row>
        <row r="20">
          <cell r="A20" t="str">
            <v>502113  Local Transportation</v>
          </cell>
          <cell r="B20">
            <v>1200</v>
          </cell>
          <cell r="C20">
            <v>1200</v>
          </cell>
          <cell r="D20">
            <v>0</v>
          </cell>
          <cell r="E20">
            <v>1146.8499999999999</v>
          </cell>
          <cell r="F20">
            <v>53.15</v>
          </cell>
          <cell r="G20">
            <v>4.4291999999999998</v>
          </cell>
        </row>
        <row r="21">
          <cell r="A21" t="str">
            <v>502115  Non-Taxable Car Mileage</v>
          </cell>
          <cell r="B21">
            <v>4100</v>
          </cell>
          <cell r="C21">
            <v>5400</v>
          </cell>
          <cell r="D21">
            <v>548.15</v>
          </cell>
          <cell r="E21">
            <v>2919.63</v>
          </cell>
          <cell r="F21">
            <v>2480.37</v>
          </cell>
          <cell r="G21">
            <v>45.9328</v>
          </cell>
        </row>
        <row r="22">
          <cell r="A22" t="str">
            <v>502119  Business Travel and Expenses</v>
          </cell>
          <cell r="B22">
            <v>0</v>
          </cell>
          <cell r="C22">
            <v>0</v>
          </cell>
          <cell r="D22">
            <v>0</v>
          </cell>
          <cell r="E22">
            <v>600.38</v>
          </cell>
          <cell r="F22">
            <v>-600.38</v>
          </cell>
          <cell r="G22">
            <v>0</v>
          </cell>
        </row>
        <row r="23">
          <cell r="A23" t="str">
            <v>502210  Advertising / Promotion</v>
          </cell>
          <cell r="B23">
            <v>58100</v>
          </cell>
          <cell r="C23">
            <v>55600</v>
          </cell>
          <cell r="D23">
            <v>19369.34</v>
          </cell>
          <cell r="E23">
            <v>29113.25</v>
          </cell>
          <cell r="F23">
            <v>26486.75</v>
          </cell>
          <cell r="G23">
            <v>47.637999999999998</v>
          </cell>
        </row>
        <row r="24">
          <cell r="A24" t="str">
            <v>502311  Translation Fees</v>
          </cell>
          <cell r="B24">
            <v>65000</v>
          </cell>
          <cell r="C24">
            <v>70000</v>
          </cell>
          <cell r="D24">
            <v>4620.1099999999997</v>
          </cell>
          <cell r="E24">
            <v>41140.15</v>
          </cell>
          <cell r="F24">
            <v>28859.85</v>
          </cell>
          <cell r="G24">
            <v>41.228400000000001</v>
          </cell>
        </row>
        <row r="25">
          <cell r="A25" t="str">
            <v>502312  Off. Lang. Interpretation</v>
          </cell>
          <cell r="B25">
            <v>5000</v>
          </cell>
          <cell r="C25">
            <v>0</v>
          </cell>
          <cell r="D25">
            <v>-243.14</v>
          </cell>
          <cell r="E25">
            <v>-243.14</v>
          </cell>
          <cell r="F25">
            <v>243.14</v>
          </cell>
          <cell r="G25">
            <v>0</v>
          </cell>
        </row>
        <row r="26">
          <cell r="A26" t="str">
            <v>502320  Legal - Fees</v>
          </cell>
          <cell r="B26">
            <v>108000</v>
          </cell>
          <cell r="C26">
            <v>108000</v>
          </cell>
          <cell r="D26">
            <v>21661.72</v>
          </cell>
          <cell r="E26">
            <v>31448.89</v>
          </cell>
          <cell r="F26">
            <v>76551.11</v>
          </cell>
          <cell r="G26">
            <v>70.880700000000004</v>
          </cell>
        </row>
        <row r="27">
          <cell r="A27" t="str">
            <v>502330  Professional Service</v>
          </cell>
          <cell r="B27">
            <v>99200</v>
          </cell>
          <cell r="C27">
            <v>96700</v>
          </cell>
          <cell r="D27">
            <v>5178.7299999999996</v>
          </cell>
          <cell r="E27">
            <v>49843.839999999997</v>
          </cell>
          <cell r="F27">
            <v>46856.160000000003</v>
          </cell>
          <cell r="G27">
            <v>48.455199999999998</v>
          </cell>
        </row>
        <row r="28">
          <cell r="A28" t="str">
            <v>502394  Receptions / Luncheons / Hospitality</v>
          </cell>
          <cell r="B28">
            <v>12100</v>
          </cell>
          <cell r="C28">
            <v>12100</v>
          </cell>
          <cell r="D28">
            <v>441.82</v>
          </cell>
          <cell r="E28">
            <v>2866.01</v>
          </cell>
          <cell r="F28">
            <v>9233.99</v>
          </cell>
          <cell r="G28">
            <v>76.313999999999993</v>
          </cell>
        </row>
        <row r="29">
          <cell r="A29" t="str">
            <v>502395  Corporate Memberships</v>
          </cell>
          <cell r="B29">
            <v>9200</v>
          </cell>
          <cell r="C29">
            <v>9200</v>
          </cell>
          <cell r="D29">
            <v>0</v>
          </cell>
          <cell r="E29">
            <v>6594.26</v>
          </cell>
          <cell r="F29">
            <v>2605.7399999999998</v>
          </cell>
          <cell r="G29">
            <v>28.3233</v>
          </cell>
        </row>
        <row r="30">
          <cell r="A30" t="str">
            <v>502396  Outside Printing and Photography</v>
          </cell>
          <cell r="B30">
            <v>65700</v>
          </cell>
          <cell r="C30">
            <v>65700</v>
          </cell>
          <cell r="D30">
            <v>8547.84</v>
          </cell>
          <cell r="E30">
            <v>19100.259999999998</v>
          </cell>
          <cell r="F30">
            <v>46599.74</v>
          </cell>
          <cell r="G30">
            <v>70.928100000000001</v>
          </cell>
        </row>
        <row r="31">
          <cell r="A31" t="str">
            <v>502442  R &amp; M - Buildings</v>
          </cell>
          <cell r="B31">
            <v>0</v>
          </cell>
          <cell r="C31">
            <v>0</v>
          </cell>
          <cell r="D31">
            <v>0</v>
          </cell>
          <cell r="E31">
            <v>346.72</v>
          </cell>
          <cell r="F31">
            <v>-346.72</v>
          </cell>
          <cell r="G31">
            <v>0</v>
          </cell>
        </row>
        <row r="32">
          <cell r="A32" t="str">
            <v>502445  R &amp; M - Systems</v>
          </cell>
          <cell r="B32">
            <v>45900</v>
          </cell>
          <cell r="C32">
            <v>36400</v>
          </cell>
          <cell r="D32">
            <v>0</v>
          </cell>
          <cell r="E32">
            <v>15569.9</v>
          </cell>
          <cell r="F32">
            <v>20830.099999999999</v>
          </cell>
          <cell r="G32">
            <v>57.225499999999997</v>
          </cell>
        </row>
        <row r="33">
          <cell r="A33" t="str">
            <v>502478  R &amp; M - Miscellaneous</v>
          </cell>
          <cell r="B33">
            <v>1500</v>
          </cell>
          <cell r="C33">
            <v>1500</v>
          </cell>
          <cell r="D33">
            <v>0</v>
          </cell>
          <cell r="E33">
            <v>0</v>
          </cell>
          <cell r="F33">
            <v>1500</v>
          </cell>
          <cell r="G33">
            <v>100</v>
          </cell>
        </row>
        <row r="34">
          <cell r="A34" t="str">
            <v>502619  Rental Buildings</v>
          </cell>
          <cell r="B34">
            <v>0</v>
          </cell>
          <cell r="C34">
            <v>0</v>
          </cell>
          <cell r="D34">
            <v>73.69</v>
          </cell>
          <cell r="E34">
            <v>73.69</v>
          </cell>
          <cell r="F34">
            <v>-73.69</v>
          </cell>
          <cell r="G34">
            <v>0</v>
          </cell>
        </row>
        <row r="35">
          <cell r="A35" t="str">
            <v>502620  Rental Vehicles</v>
          </cell>
          <cell r="B35">
            <v>0</v>
          </cell>
          <cell r="C35">
            <v>0</v>
          </cell>
          <cell r="D35">
            <v>0</v>
          </cell>
          <cell r="E35">
            <v>281.83999999999997</v>
          </cell>
          <cell r="F35">
            <v>-281.83999999999997</v>
          </cell>
          <cell r="G35">
            <v>0</v>
          </cell>
        </row>
        <row r="36">
          <cell r="A36" t="str">
            <v>502671  Inspection Services</v>
          </cell>
          <cell r="B36">
            <v>10000</v>
          </cell>
          <cell r="C36">
            <v>10000</v>
          </cell>
          <cell r="D36">
            <v>1068.48</v>
          </cell>
          <cell r="E36">
            <v>9972.48</v>
          </cell>
          <cell r="F36">
            <v>27.52</v>
          </cell>
          <cell r="G36">
            <v>0.2752</v>
          </cell>
        </row>
        <row r="37">
          <cell r="A37" t="str">
            <v>502692  Parking</v>
          </cell>
          <cell r="B37">
            <v>0</v>
          </cell>
          <cell r="C37">
            <v>0</v>
          </cell>
          <cell r="D37">
            <v>-2.2599999999999998</v>
          </cell>
          <cell r="E37">
            <v>250.24</v>
          </cell>
          <cell r="F37">
            <v>-250.24</v>
          </cell>
          <cell r="G37">
            <v>0</v>
          </cell>
        </row>
        <row r="38">
          <cell r="A38" t="str">
            <v>502899  Police Related Services</v>
          </cell>
          <cell r="B38">
            <v>72000</v>
          </cell>
          <cell r="C38">
            <v>72000</v>
          </cell>
          <cell r="D38">
            <v>8339.58</v>
          </cell>
          <cell r="E38">
            <v>28844.18</v>
          </cell>
          <cell r="F38">
            <v>43155.82</v>
          </cell>
          <cell r="G38">
            <v>59.938600000000001</v>
          </cell>
        </row>
        <row r="39">
          <cell r="A39" t="str">
            <v>502903  Sundry Services</v>
          </cell>
          <cell r="B39">
            <v>0</v>
          </cell>
          <cell r="C39">
            <v>0</v>
          </cell>
          <cell r="D39">
            <v>0</v>
          </cell>
          <cell r="E39">
            <v>-135</v>
          </cell>
          <cell r="F39">
            <v>135</v>
          </cell>
          <cell r="G39">
            <v>0</v>
          </cell>
        </row>
        <row r="40">
          <cell r="A40" t="str">
            <v>502912  Licences &amp; Permits</v>
          </cell>
          <cell r="B40">
            <v>0</v>
          </cell>
          <cell r="C40">
            <v>0</v>
          </cell>
          <cell r="D40">
            <v>0</v>
          </cell>
          <cell r="E40">
            <v>4102.88</v>
          </cell>
          <cell r="F40">
            <v>-4102.88</v>
          </cell>
          <cell r="G40">
            <v>0</v>
          </cell>
        </row>
        <row r="41">
          <cell r="A41" t="str">
            <v>502913  Public Consultation</v>
          </cell>
          <cell r="B41">
            <v>71500</v>
          </cell>
          <cell r="C41">
            <v>71500</v>
          </cell>
          <cell r="D41">
            <v>5219.63</v>
          </cell>
          <cell r="E41">
            <v>26339.01</v>
          </cell>
          <cell r="F41">
            <v>45160.99</v>
          </cell>
          <cell r="G41">
            <v>63.162199999999999</v>
          </cell>
        </row>
        <row r="42">
          <cell r="A42" t="str">
            <v>502928  Community Events</v>
          </cell>
          <cell r="B42">
            <v>0</v>
          </cell>
          <cell r="C42">
            <v>8000</v>
          </cell>
          <cell r="D42">
            <v>0</v>
          </cell>
          <cell r="E42">
            <v>1887.14</v>
          </cell>
          <cell r="F42">
            <v>6112.86</v>
          </cell>
          <cell r="G42">
            <v>76.410700000000006</v>
          </cell>
        </row>
        <row r="43">
          <cell r="A43" t="str">
            <v>Purchased Services</v>
          </cell>
          <cell r="B43">
            <v>755900</v>
          </cell>
          <cell r="C43">
            <v>763900</v>
          </cell>
          <cell r="D43">
            <v>75395.58</v>
          </cell>
          <cell r="E43">
            <v>314752.28000000003</v>
          </cell>
          <cell r="F43">
            <v>449147.72</v>
          </cell>
          <cell r="G43">
            <v>58.796700000000001</v>
          </cell>
        </row>
        <row r="44">
          <cell r="A44" t="str">
            <v>505100  Food &amp; Beverages</v>
          </cell>
          <cell r="B44">
            <v>0</v>
          </cell>
          <cell r="C44">
            <v>0</v>
          </cell>
          <cell r="D44">
            <v>618.09</v>
          </cell>
          <cell r="E44">
            <v>1570.56</v>
          </cell>
          <cell r="F44">
            <v>-1570.56</v>
          </cell>
          <cell r="G44">
            <v>0</v>
          </cell>
        </row>
        <row r="45">
          <cell r="A45" t="str">
            <v>505341  Diesel Fuel</v>
          </cell>
          <cell r="B45">
            <v>0</v>
          </cell>
          <cell r="C45">
            <v>0</v>
          </cell>
          <cell r="D45">
            <v>0</v>
          </cell>
          <cell r="E45">
            <v>81.05</v>
          </cell>
          <cell r="F45">
            <v>-81.05</v>
          </cell>
          <cell r="G45">
            <v>0</v>
          </cell>
        </row>
        <row r="46">
          <cell r="A46" t="str">
            <v>505343  Lubricants &amp; Other Fuels</v>
          </cell>
          <cell r="B46">
            <v>0</v>
          </cell>
          <cell r="C46">
            <v>0</v>
          </cell>
          <cell r="D46">
            <v>0</v>
          </cell>
          <cell r="E46">
            <v>193.55</v>
          </cell>
          <cell r="F46">
            <v>-193.55</v>
          </cell>
          <cell r="G46">
            <v>0</v>
          </cell>
        </row>
        <row r="47">
          <cell r="A47" t="str">
            <v>505981  Police Related Supplies</v>
          </cell>
          <cell r="B47">
            <v>33900</v>
          </cell>
          <cell r="C47">
            <v>33900</v>
          </cell>
          <cell r="D47">
            <v>4830.53</v>
          </cell>
          <cell r="E47">
            <v>5551.09</v>
          </cell>
          <cell r="F47">
            <v>28348.91</v>
          </cell>
          <cell r="G47">
            <v>83.625100000000003</v>
          </cell>
        </row>
        <row r="48">
          <cell r="A48" t="str">
            <v>505984  Program Supplies</v>
          </cell>
          <cell r="B48">
            <v>0</v>
          </cell>
          <cell r="C48">
            <v>0</v>
          </cell>
          <cell r="D48">
            <v>0</v>
          </cell>
          <cell r="E48">
            <v>-500</v>
          </cell>
          <cell r="F48">
            <v>500</v>
          </cell>
          <cell r="G48">
            <v>0</v>
          </cell>
        </row>
        <row r="49">
          <cell r="A49" t="str">
            <v>505989  Publications &amp; Subscriptions</v>
          </cell>
          <cell r="B49">
            <v>38800</v>
          </cell>
          <cell r="C49">
            <v>38800</v>
          </cell>
          <cell r="D49">
            <v>0</v>
          </cell>
          <cell r="E49">
            <v>3784.63</v>
          </cell>
          <cell r="F49">
            <v>35015.370000000003</v>
          </cell>
          <cell r="G49">
            <v>90.245800000000003</v>
          </cell>
        </row>
        <row r="50">
          <cell r="A50" t="str">
            <v>505990  Office Supplies</v>
          </cell>
          <cell r="B50">
            <v>30900</v>
          </cell>
          <cell r="C50">
            <v>30900</v>
          </cell>
          <cell r="D50">
            <v>6741.23</v>
          </cell>
          <cell r="E50">
            <v>19723.650000000001</v>
          </cell>
          <cell r="F50">
            <v>11176.35</v>
          </cell>
          <cell r="G50">
            <v>36.169400000000003</v>
          </cell>
        </row>
        <row r="51">
          <cell r="A51" t="str">
            <v>505995  Miscellaneous Supplies</v>
          </cell>
          <cell r="B51">
            <v>0</v>
          </cell>
          <cell r="C51">
            <v>0</v>
          </cell>
          <cell r="D51">
            <v>0</v>
          </cell>
          <cell r="E51">
            <v>18570.47</v>
          </cell>
          <cell r="F51">
            <v>-18570.47</v>
          </cell>
          <cell r="G51">
            <v>0</v>
          </cell>
        </row>
        <row r="52">
          <cell r="A52" t="str">
            <v>505996  Promotional Items</v>
          </cell>
          <cell r="B52">
            <v>8200</v>
          </cell>
          <cell r="C52">
            <v>8200</v>
          </cell>
          <cell r="D52">
            <v>0</v>
          </cell>
          <cell r="E52">
            <v>657.19</v>
          </cell>
          <cell r="F52">
            <v>7542.81</v>
          </cell>
          <cell r="G52">
            <v>91.985500000000002</v>
          </cell>
        </row>
        <row r="53">
          <cell r="A53" t="str">
            <v>650501  PWS Mtnc Materials</v>
          </cell>
          <cell r="B53">
            <v>0</v>
          </cell>
          <cell r="C53">
            <v>0</v>
          </cell>
          <cell r="D53">
            <v>26.23</v>
          </cell>
          <cell r="E53">
            <v>1374.99</v>
          </cell>
          <cell r="F53">
            <v>-1374.99</v>
          </cell>
          <cell r="G53">
            <v>0</v>
          </cell>
        </row>
        <row r="54">
          <cell r="A54" t="str">
            <v>Materials and Supplies</v>
          </cell>
          <cell r="B54">
            <v>111800</v>
          </cell>
          <cell r="C54">
            <v>111800</v>
          </cell>
          <cell r="D54">
            <v>12216.08</v>
          </cell>
          <cell r="E54">
            <v>51007.18</v>
          </cell>
          <cell r="F54">
            <v>60792.82</v>
          </cell>
          <cell r="G54">
            <v>54.376399999999997</v>
          </cell>
        </row>
        <row r="55">
          <cell r="A55" t="str">
            <v>506178  Equipment</v>
          </cell>
          <cell r="B55">
            <v>16000</v>
          </cell>
          <cell r="C55">
            <v>16000</v>
          </cell>
          <cell r="D55">
            <v>0</v>
          </cell>
          <cell r="E55">
            <v>3125.83</v>
          </cell>
          <cell r="F55">
            <v>12874.17</v>
          </cell>
          <cell r="G55">
            <v>80.4636</v>
          </cell>
        </row>
        <row r="56">
          <cell r="A56" t="str">
            <v>Fixed Assets</v>
          </cell>
          <cell r="B56">
            <v>16000</v>
          </cell>
          <cell r="C56">
            <v>16000</v>
          </cell>
          <cell r="D56">
            <v>0</v>
          </cell>
          <cell r="E56">
            <v>3125.83</v>
          </cell>
          <cell r="F56">
            <v>12874.17</v>
          </cell>
          <cell r="G56">
            <v>80.4636</v>
          </cell>
        </row>
        <row r="57">
          <cell r="A57" t="str">
            <v>Primary Accounts</v>
          </cell>
          <cell r="B57">
            <v>8997000</v>
          </cell>
          <cell r="C57">
            <v>9019100</v>
          </cell>
          <cell r="D57">
            <v>733112.47</v>
          </cell>
          <cell r="E57">
            <v>4499784.3099999996</v>
          </cell>
          <cell r="F57">
            <v>4519315.6900000004</v>
          </cell>
          <cell r="G57">
            <v>50.1083</v>
          </cell>
        </row>
        <row r="58">
          <cell r="A58" t="str">
            <v>604001  External Printing</v>
          </cell>
          <cell r="B58">
            <v>0</v>
          </cell>
          <cell r="C58">
            <v>0</v>
          </cell>
          <cell r="D58">
            <v>0</v>
          </cell>
          <cell r="E58">
            <v>3069.13</v>
          </cell>
          <cell r="F58">
            <v>-3069.13</v>
          </cell>
          <cell r="G58">
            <v>0</v>
          </cell>
        </row>
        <row r="59">
          <cell r="A59" t="str">
            <v>604002  Internal Printing</v>
          </cell>
          <cell r="B59">
            <v>0</v>
          </cell>
          <cell r="C59">
            <v>0</v>
          </cell>
          <cell r="D59">
            <v>107.55</v>
          </cell>
          <cell r="E59">
            <v>5077.1899999999996</v>
          </cell>
          <cell r="F59">
            <v>-5077.1899999999996</v>
          </cell>
          <cell r="G59">
            <v>0</v>
          </cell>
        </row>
        <row r="60">
          <cell r="A60" t="str">
            <v>604122  Communications/Marketing Cost</v>
          </cell>
          <cell r="B60">
            <v>0</v>
          </cell>
          <cell r="C60">
            <v>0</v>
          </cell>
          <cell r="D60">
            <v>2021.88</v>
          </cell>
          <cell r="E60">
            <v>12131.28</v>
          </cell>
          <cell r="F60">
            <v>-12131.28</v>
          </cell>
          <cell r="G60">
            <v>0</v>
          </cell>
        </row>
        <row r="61">
          <cell r="A61" t="str">
            <v>660101  PWS Mtnc Labour</v>
          </cell>
          <cell r="B61">
            <v>0</v>
          </cell>
          <cell r="C61">
            <v>0</v>
          </cell>
          <cell r="D61">
            <v>324.39999999999998</v>
          </cell>
          <cell r="E61">
            <v>3562.2</v>
          </cell>
          <cell r="F61">
            <v>-3562.2</v>
          </cell>
          <cell r="G61">
            <v>0</v>
          </cell>
        </row>
        <row r="62">
          <cell r="A62" t="str">
            <v>660111  PWS Mtnc Equipment</v>
          </cell>
          <cell r="B62">
            <v>0</v>
          </cell>
          <cell r="C62">
            <v>0</v>
          </cell>
          <cell r="D62">
            <v>83.16</v>
          </cell>
          <cell r="E62">
            <v>900.89</v>
          </cell>
          <cell r="F62">
            <v>-900.89</v>
          </cell>
          <cell r="G62">
            <v>0</v>
          </cell>
        </row>
        <row r="63">
          <cell r="A63" t="str">
            <v>660601  PWS Shop Supplies</v>
          </cell>
          <cell r="B63">
            <v>0</v>
          </cell>
          <cell r="C63">
            <v>0</v>
          </cell>
          <cell r="D63">
            <v>1.31</v>
          </cell>
          <cell r="E63">
            <v>15.41</v>
          </cell>
          <cell r="F63">
            <v>-15.41</v>
          </cell>
          <cell r="G63">
            <v>0</v>
          </cell>
        </row>
        <row r="64">
          <cell r="A64" t="str">
            <v>660602  PWS Mtnc Tools Utilization</v>
          </cell>
          <cell r="B64">
            <v>0</v>
          </cell>
          <cell r="C64">
            <v>0</v>
          </cell>
          <cell r="D64">
            <v>12.98</v>
          </cell>
          <cell r="E64">
            <v>142.49</v>
          </cell>
          <cell r="F64">
            <v>-142.49</v>
          </cell>
          <cell r="G64">
            <v>0</v>
          </cell>
        </row>
        <row r="65">
          <cell r="A65" t="str">
            <v>Activity Allocations</v>
          </cell>
          <cell r="B65">
            <v>0</v>
          </cell>
          <cell r="C65">
            <v>0</v>
          </cell>
          <cell r="D65">
            <v>2551.2800000000002</v>
          </cell>
          <cell r="E65">
            <v>24898.59</v>
          </cell>
          <cell r="F65">
            <v>-24898.59</v>
          </cell>
          <cell r="G65">
            <v>0</v>
          </cell>
        </row>
        <row r="66">
          <cell r="A66" t="str">
            <v>Secondary Accounts</v>
          </cell>
          <cell r="B66">
            <v>0</v>
          </cell>
          <cell r="C66">
            <v>0</v>
          </cell>
          <cell r="D66">
            <v>2551.2800000000002</v>
          </cell>
          <cell r="E66">
            <v>24898.59</v>
          </cell>
          <cell r="F66">
            <v>-24898.59</v>
          </cell>
          <cell r="G66">
            <v>0</v>
          </cell>
        </row>
        <row r="67">
          <cell r="A67" t="str">
            <v>All Primary &amp; Secondary</v>
          </cell>
          <cell r="B67">
            <v>8997000</v>
          </cell>
          <cell r="C67">
            <v>9019100</v>
          </cell>
          <cell r="D67">
            <v>735663.75</v>
          </cell>
          <cell r="E67">
            <v>4524682.9000000004</v>
          </cell>
          <cell r="F67">
            <v>4494417.0999999996</v>
          </cell>
          <cell r="G67">
            <v>49.8322</v>
          </cell>
        </row>
        <row r="68">
          <cell r="A68" t="str">
            <v>407005  Sundry</v>
          </cell>
          <cell r="B68">
            <v>0</v>
          </cell>
          <cell r="C68">
            <v>0</v>
          </cell>
          <cell r="D68">
            <v>-1150</v>
          </cell>
          <cell r="E68">
            <v>-1450</v>
          </cell>
          <cell r="F68">
            <v>1450</v>
          </cell>
          <cell r="G68">
            <v>0</v>
          </cell>
        </row>
        <row r="69">
          <cell r="A69" t="str">
            <v>407075  Records Clearance Checks</v>
          </cell>
          <cell r="B69">
            <v>-160000</v>
          </cell>
          <cell r="C69">
            <v>-160000</v>
          </cell>
          <cell r="D69">
            <v>-32950</v>
          </cell>
          <cell r="E69">
            <v>-82891</v>
          </cell>
          <cell r="F69">
            <v>-77109</v>
          </cell>
          <cell r="G69">
            <v>48.193100000000001</v>
          </cell>
        </row>
        <row r="70">
          <cell r="A70" t="str">
            <v>Operating Revenue</v>
          </cell>
          <cell r="B70">
            <v>-160000</v>
          </cell>
          <cell r="C70">
            <v>-160000</v>
          </cell>
          <cell r="D70">
            <v>-34100</v>
          </cell>
          <cell r="E70">
            <v>-84341</v>
          </cell>
          <cell r="F70">
            <v>-75659</v>
          </cell>
          <cell r="G70">
            <v>47.286900000000003</v>
          </cell>
        </row>
        <row r="71">
          <cell r="A71" t="str">
            <v>All Revenue</v>
          </cell>
          <cell r="B71">
            <v>-160000</v>
          </cell>
          <cell r="C71">
            <v>-160000</v>
          </cell>
          <cell r="D71">
            <v>-34100</v>
          </cell>
          <cell r="E71">
            <v>-84341</v>
          </cell>
          <cell r="F71">
            <v>-75659</v>
          </cell>
          <cell r="G71">
            <v>47.286900000000003</v>
          </cell>
        </row>
        <row r="72">
          <cell r="A72" t="str">
            <v>Account</v>
          </cell>
          <cell r="B72">
            <v>8837000</v>
          </cell>
          <cell r="C72">
            <v>8859100</v>
          </cell>
          <cell r="D72">
            <v>701563.75</v>
          </cell>
          <cell r="E72">
            <v>4440341.9000000004</v>
          </cell>
          <cell r="F72">
            <v>4418758.0999999996</v>
          </cell>
          <cell r="G72">
            <v>49.8782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 with categories"/>
      <sheetName val="Super"/>
      <sheetName val="East"/>
      <sheetName val="West"/>
      <sheetName val="CE"/>
      <sheetName val="CW"/>
      <sheetName val="District Support"/>
    </sheetNames>
    <sheetDataSet>
      <sheetData sheetId="0" refreshError="1"/>
      <sheetData sheetId="1" refreshError="1"/>
      <sheetData sheetId="2">
        <row r="2">
          <cell r="A2" t="str">
            <v>501059  Stat Holiday Expense 7 - 24</v>
          </cell>
          <cell r="B2">
            <v>0</v>
          </cell>
          <cell r="C2">
            <v>0</v>
          </cell>
          <cell r="D2">
            <v>2509.4</v>
          </cell>
          <cell r="E2">
            <v>8168.07</v>
          </cell>
          <cell r="F2">
            <v>-8168.07</v>
          </cell>
          <cell r="G2">
            <v>0</v>
          </cell>
        </row>
        <row r="3">
          <cell r="A3" t="str">
            <v>501110  Compensation</v>
          </cell>
          <cell r="B3">
            <v>4555600</v>
          </cell>
          <cell r="C3">
            <v>4555600</v>
          </cell>
          <cell r="D3">
            <v>375399.73</v>
          </cell>
          <cell r="E3">
            <v>1859697.48</v>
          </cell>
          <cell r="F3">
            <v>2695902.52</v>
          </cell>
          <cell r="G3">
            <v>59.177799999999998</v>
          </cell>
        </row>
        <row r="4">
          <cell r="A4" t="str">
            <v>501113  Clothing Allowance</v>
          </cell>
          <cell r="B4">
            <v>24700</v>
          </cell>
          <cell r="C4">
            <v>24700</v>
          </cell>
          <cell r="D4">
            <v>0</v>
          </cell>
          <cell r="E4">
            <v>4344.6400000000003</v>
          </cell>
          <cell r="F4">
            <v>20355.36</v>
          </cell>
          <cell r="G4">
            <v>82.410399999999996</v>
          </cell>
        </row>
        <row r="5">
          <cell r="A5" t="str">
            <v>501114  Cleaning Allowance</v>
          </cell>
          <cell r="B5">
            <v>18400</v>
          </cell>
          <cell r="C5">
            <v>18400</v>
          </cell>
          <cell r="D5">
            <v>0</v>
          </cell>
          <cell r="E5">
            <v>0</v>
          </cell>
          <cell r="F5">
            <v>18400</v>
          </cell>
          <cell r="G5">
            <v>100</v>
          </cell>
        </row>
        <row r="6">
          <cell r="A6" t="str">
            <v>501144  Court Overtime - Police</v>
          </cell>
          <cell r="B6">
            <v>36300</v>
          </cell>
          <cell r="C6">
            <v>36300</v>
          </cell>
          <cell r="D6">
            <v>4470.17</v>
          </cell>
          <cell r="E6">
            <v>16503.259999999998</v>
          </cell>
          <cell r="F6">
            <v>19796.740000000002</v>
          </cell>
          <cell r="G6">
            <v>54.536499999999997</v>
          </cell>
        </row>
        <row r="7">
          <cell r="A7" t="str">
            <v>501150  Overtime</v>
          </cell>
          <cell r="B7">
            <v>37700</v>
          </cell>
          <cell r="C7">
            <v>37700</v>
          </cell>
          <cell r="D7">
            <v>1296.55</v>
          </cell>
          <cell r="E7">
            <v>6351.22</v>
          </cell>
          <cell r="F7">
            <v>31348.78</v>
          </cell>
          <cell r="G7">
            <v>83.153300000000002</v>
          </cell>
        </row>
        <row r="8">
          <cell r="A8" t="str">
            <v>501151  Shift Premium</v>
          </cell>
          <cell r="B8">
            <v>0</v>
          </cell>
          <cell r="C8">
            <v>0</v>
          </cell>
          <cell r="D8">
            <v>1731.35</v>
          </cell>
          <cell r="E8">
            <v>8117.52</v>
          </cell>
          <cell r="F8">
            <v>-8117.52</v>
          </cell>
          <cell r="G8">
            <v>0</v>
          </cell>
        </row>
        <row r="9">
          <cell r="A9" t="str">
            <v>501195  UIC Rebates - Police</v>
          </cell>
          <cell r="B9">
            <v>0</v>
          </cell>
          <cell r="C9">
            <v>0</v>
          </cell>
          <cell r="D9">
            <v>91.19</v>
          </cell>
          <cell r="E9">
            <v>501.83</v>
          </cell>
          <cell r="F9">
            <v>-501.83</v>
          </cell>
          <cell r="G9">
            <v>0</v>
          </cell>
        </row>
        <row r="10">
          <cell r="A10" t="str">
            <v>501197  Supplemental EI Benefits</v>
          </cell>
          <cell r="B10">
            <v>0</v>
          </cell>
          <cell r="C10">
            <v>0</v>
          </cell>
          <cell r="D10">
            <v>0</v>
          </cell>
          <cell r="E10">
            <v>13954.95</v>
          </cell>
          <cell r="F10">
            <v>-13954.95</v>
          </cell>
          <cell r="G10">
            <v>0</v>
          </cell>
        </row>
        <row r="11">
          <cell r="A11" t="str">
            <v>501401  Salary Benefits</v>
          </cell>
          <cell r="B11">
            <v>1062000</v>
          </cell>
          <cell r="C11">
            <v>1062000</v>
          </cell>
          <cell r="D11">
            <v>96595.97</v>
          </cell>
          <cell r="E11">
            <v>484753.57</v>
          </cell>
          <cell r="F11">
            <v>577246.43000000005</v>
          </cell>
          <cell r="G11">
            <v>54.354700000000001</v>
          </cell>
        </row>
        <row r="12">
          <cell r="A12" t="str">
            <v>501511  Taxable Car Allowance (Executive Only)</v>
          </cell>
          <cell r="B12">
            <v>0</v>
          </cell>
          <cell r="C12">
            <v>0</v>
          </cell>
          <cell r="D12">
            <v>120</v>
          </cell>
          <cell r="E12">
            <v>120</v>
          </cell>
          <cell r="F12">
            <v>-120</v>
          </cell>
          <cell r="G12">
            <v>0</v>
          </cell>
        </row>
        <row r="13">
          <cell r="A13" t="str">
            <v>Compensation</v>
          </cell>
          <cell r="B13">
            <v>5734700</v>
          </cell>
          <cell r="C13">
            <v>5734700</v>
          </cell>
          <cell r="D13">
            <v>482214.36</v>
          </cell>
          <cell r="E13">
            <v>2402512.54</v>
          </cell>
          <cell r="F13">
            <v>3332187.46</v>
          </cell>
          <cell r="G13">
            <v>58.105699999999999</v>
          </cell>
        </row>
        <row r="14">
          <cell r="A14" t="str">
            <v>502112  Staff Training &amp; Development</v>
          </cell>
          <cell r="B14">
            <v>10900</v>
          </cell>
          <cell r="C14">
            <v>10900</v>
          </cell>
          <cell r="D14">
            <v>0</v>
          </cell>
          <cell r="E14">
            <v>3152.36</v>
          </cell>
          <cell r="F14">
            <v>7747.64</v>
          </cell>
          <cell r="G14">
            <v>71.079300000000003</v>
          </cell>
        </row>
        <row r="15">
          <cell r="A15" t="str">
            <v>502115  Non-Taxable Car Mileage</v>
          </cell>
          <cell r="B15">
            <v>0</v>
          </cell>
          <cell r="C15">
            <v>0</v>
          </cell>
          <cell r="D15">
            <v>0</v>
          </cell>
          <cell r="E15">
            <v>26.32</v>
          </cell>
          <cell r="F15">
            <v>-26.32</v>
          </cell>
          <cell r="G15">
            <v>0</v>
          </cell>
        </row>
        <row r="16">
          <cell r="A16" t="str">
            <v>502210  Advertising / Promotion</v>
          </cell>
          <cell r="B16">
            <v>1500</v>
          </cell>
          <cell r="C16">
            <v>1500</v>
          </cell>
          <cell r="D16">
            <v>0</v>
          </cell>
          <cell r="E16">
            <v>100</v>
          </cell>
          <cell r="F16">
            <v>1400</v>
          </cell>
          <cell r="G16">
            <v>93.333299999999994</v>
          </cell>
        </row>
        <row r="17">
          <cell r="A17" t="str">
            <v>502394  Receptions / Luncheons / Hospitality</v>
          </cell>
          <cell r="B17">
            <v>6200</v>
          </cell>
          <cell r="C17">
            <v>6200</v>
          </cell>
          <cell r="D17">
            <v>0</v>
          </cell>
          <cell r="E17">
            <v>241.31</v>
          </cell>
          <cell r="F17">
            <v>5958.69</v>
          </cell>
          <cell r="G17">
            <v>96.107900000000001</v>
          </cell>
        </row>
        <row r="18">
          <cell r="A18" t="str">
            <v>502692  Parking</v>
          </cell>
          <cell r="B18">
            <v>0</v>
          </cell>
          <cell r="C18">
            <v>0</v>
          </cell>
          <cell r="D18">
            <v>0</v>
          </cell>
          <cell r="E18">
            <v>3.16</v>
          </cell>
          <cell r="F18">
            <v>-3.16</v>
          </cell>
          <cell r="G18">
            <v>0</v>
          </cell>
        </row>
        <row r="19">
          <cell r="A19" t="str">
            <v>502899  Police Related Services</v>
          </cell>
          <cell r="B19">
            <v>0</v>
          </cell>
          <cell r="C19">
            <v>0</v>
          </cell>
          <cell r="D19">
            <v>0</v>
          </cell>
          <cell r="E19">
            <v>38.67</v>
          </cell>
          <cell r="F19">
            <v>-38.67</v>
          </cell>
          <cell r="G19">
            <v>0</v>
          </cell>
        </row>
        <row r="20">
          <cell r="A20" t="str">
            <v>Purchased Services</v>
          </cell>
          <cell r="B20">
            <v>18600</v>
          </cell>
          <cell r="C20">
            <v>18600</v>
          </cell>
          <cell r="D20">
            <v>0</v>
          </cell>
          <cell r="E20">
            <v>3561.82</v>
          </cell>
          <cell r="F20">
            <v>15038.18</v>
          </cell>
          <cell r="G20">
            <v>80.850399999999993</v>
          </cell>
        </row>
        <row r="21">
          <cell r="A21" t="str">
            <v>505758  Parts</v>
          </cell>
          <cell r="B21">
            <v>0</v>
          </cell>
          <cell r="C21">
            <v>0</v>
          </cell>
          <cell r="D21">
            <v>0</v>
          </cell>
          <cell r="E21">
            <v>96.67</v>
          </cell>
          <cell r="F21">
            <v>-96.67</v>
          </cell>
          <cell r="G21">
            <v>0</v>
          </cell>
        </row>
        <row r="22">
          <cell r="A22" t="str">
            <v>505981  Police Related Supplies</v>
          </cell>
          <cell r="B22">
            <v>11300</v>
          </cell>
          <cell r="C22">
            <v>11300</v>
          </cell>
          <cell r="D22">
            <v>0</v>
          </cell>
          <cell r="E22">
            <v>198.05</v>
          </cell>
          <cell r="F22">
            <v>11101.95</v>
          </cell>
          <cell r="G22">
            <v>98.247299999999996</v>
          </cell>
        </row>
        <row r="23">
          <cell r="A23" t="str">
            <v>505989  Publications &amp; Subscriptions</v>
          </cell>
          <cell r="B23">
            <v>2400</v>
          </cell>
          <cell r="C23">
            <v>2400</v>
          </cell>
          <cell r="D23">
            <v>0</v>
          </cell>
          <cell r="E23">
            <v>37.85</v>
          </cell>
          <cell r="F23">
            <v>2362.15</v>
          </cell>
          <cell r="G23">
            <v>98.422899999999998</v>
          </cell>
        </row>
        <row r="24">
          <cell r="A24" t="str">
            <v>505990  Office Supplies</v>
          </cell>
          <cell r="B24">
            <v>1000</v>
          </cell>
          <cell r="C24">
            <v>1000</v>
          </cell>
          <cell r="D24">
            <v>0</v>
          </cell>
          <cell r="E24">
            <v>35.090000000000003</v>
          </cell>
          <cell r="F24">
            <v>964.91</v>
          </cell>
          <cell r="G24">
            <v>96.491</v>
          </cell>
        </row>
        <row r="25">
          <cell r="A25" t="str">
            <v>505995  Miscellaneous Supplies</v>
          </cell>
          <cell r="B25">
            <v>0</v>
          </cell>
          <cell r="C25">
            <v>0</v>
          </cell>
          <cell r="D25">
            <v>432.82</v>
          </cell>
          <cell r="E25">
            <v>432.82</v>
          </cell>
          <cell r="F25">
            <v>-432.82</v>
          </cell>
          <cell r="G25">
            <v>0</v>
          </cell>
        </row>
        <row r="26">
          <cell r="A26" t="str">
            <v>Materials and Supplies</v>
          </cell>
          <cell r="B26">
            <v>14700</v>
          </cell>
          <cell r="C26">
            <v>14700</v>
          </cell>
          <cell r="D26">
            <v>432.82</v>
          </cell>
          <cell r="E26">
            <v>800.48</v>
          </cell>
          <cell r="F26">
            <v>13899.52</v>
          </cell>
          <cell r="G26">
            <v>94.554599999999994</v>
          </cell>
        </row>
        <row r="27">
          <cell r="A27" t="str">
            <v>Primary Accounts</v>
          </cell>
          <cell r="B27">
            <v>5768000</v>
          </cell>
          <cell r="C27">
            <v>5768000</v>
          </cell>
          <cell r="D27">
            <v>482647.18</v>
          </cell>
          <cell r="E27">
            <v>2406874.84</v>
          </cell>
          <cell r="F27">
            <v>3361125.16</v>
          </cell>
          <cell r="G27">
            <v>58.271900000000002</v>
          </cell>
        </row>
        <row r="28">
          <cell r="A28" t="str">
            <v>All Primary &amp; Secondary</v>
          </cell>
          <cell r="B28">
            <v>5768000</v>
          </cell>
          <cell r="C28">
            <v>5768000</v>
          </cell>
          <cell r="D28">
            <v>482647.18</v>
          </cell>
          <cell r="E28">
            <v>2406874.84</v>
          </cell>
          <cell r="F28">
            <v>3361125.16</v>
          </cell>
          <cell r="G28">
            <v>58.271900000000002</v>
          </cell>
        </row>
        <row r="29">
          <cell r="A29" t="str">
            <v>Account</v>
          </cell>
          <cell r="B29">
            <v>5768000</v>
          </cell>
          <cell r="C29">
            <v>5768000</v>
          </cell>
          <cell r="D29">
            <v>482647.18</v>
          </cell>
          <cell r="E29">
            <v>2406874.84</v>
          </cell>
          <cell r="F29">
            <v>3361125.16</v>
          </cell>
          <cell r="G29">
            <v>58.271900000000002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r with categories"/>
      <sheetName val="Super"/>
      <sheetName val="East"/>
      <sheetName val="West"/>
      <sheetName val="CE"/>
      <sheetName val="CW"/>
      <sheetName val="District Support"/>
    </sheetNames>
    <sheetDataSet>
      <sheetData sheetId="0" refreshError="1"/>
      <sheetData sheetId="1" refreshError="1"/>
      <sheetData sheetId="2">
        <row r="2">
          <cell r="A2" t="str">
            <v>501059  Stat Holiday Expense 7 - 24</v>
          </cell>
          <cell r="B2">
            <v>0</v>
          </cell>
          <cell r="C2">
            <v>0</v>
          </cell>
          <cell r="D2">
            <v>2509.4</v>
          </cell>
          <cell r="E2">
            <v>8168.07</v>
          </cell>
          <cell r="F2">
            <v>-8168.07</v>
          </cell>
          <cell r="G2">
            <v>0</v>
          </cell>
        </row>
        <row r="3">
          <cell r="A3" t="str">
            <v>501110  Compensation</v>
          </cell>
          <cell r="B3">
            <v>4555600</v>
          </cell>
          <cell r="C3">
            <v>4555600</v>
          </cell>
          <cell r="D3">
            <v>375399.73</v>
          </cell>
          <cell r="E3">
            <v>1859697.48</v>
          </cell>
          <cell r="F3">
            <v>2695902.52</v>
          </cell>
          <cell r="G3">
            <v>59.177799999999998</v>
          </cell>
        </row>
        <row r="4">
          <cell r="A4" t="str">
            <v>501113  Clothing Allowance</v>
          </cell>
          <cell r="B4">
            <v>24700</v>
          </cell>
          <cell r="C4">
            <v>24700</v>
          </cell>
          <cell r="D4">
            <v>0</v>
          </cell>
          <cell r="E4">
            <v>4344.6400000000003</v>
          </cell>
          <cell r="F4">
            <v>20355.36</v>
          </cell>
          <cell r="G4">
            <v>82.410399999999996</v>
          </cell>
        </row>
        <row r="5">
          <cell r="A5" t="str">
            <v>501114  Cleaning Allowance</v>
          </cell>
          <cell r="B5">
            <v>18400</v>
          </cell>
          <cell r="C5">
            <v>18400</v>
          </cell>
          <cell r="D5">
            <v>0</v>
          </cell>
          <cell r="E5">
            <v>0</v>
          </cell>
          <cell r="F5">
            <v>18400</v>
          </cell>
          <cell r="G5">
            <v>100</v>
          </cell>
        </row>
        <row r="6">
          <cell r="A6" t="str">
            <v>501144  Court Overtime - Police</v>
          </cell>
          <cell r="B6">
            <v>36300</v>
          </cell>
          <cell r="C6">
            <v>36300</v>
          </cell>
          <cell r="D6">
            <v>4470.17</v>
          </cell>
          <cell r="E6">
            <v>16503.259999999998</v>
          </cell>
          <cell r="F6">
            <v>19796.740000000002</v>
          </cell>
          <cell r="G6">
            <v>54.536499999999997</v>
          </cell>
        </row>
        <row r="7">
          <cell r="A7" t="str">
            <v>501150  Overtime</v>
          </cell>
          <cell r="B7">
            <v>37700</v>
          </cell>
          <cell r="C7">
            <v>37700</v>
          </cell>
          <cell r="D7">
            <v>1296.55</v>
          </cell>
          <cell r="E7">
            <v>6351.22</v>
          </cell>
          <cell r="F7">
            <v>31348.78</v>
          </cell>
          <cell r="G7">
            <v>83.153300000000002</v>
          </cell>
        </row>
        <row r="8">
          <cell r="A8" t="str">
            <v>501151  Shift Premium</v>
          </cell>
          <cell r="B8">
            <v>0</v>
          </cell>
          <cell r="C8">
            <v>0</v>
          </cell>
          <cell r="D8">
            <v>1731.35</v>
          </cell>
          <cell r="E8">
            <v>8117.52</v>
          </cell>
          <cell r="F8">
            <v>-8117.52</v>
          </cell>
          <cell r="G8">
            <v>0</v>
          </cell>
        </row>
        <row r="9">
          <cell r="A9" t="str">
            <v>501195  UIC Rebates - Police</v>
          </cell>
          <cell r="B9">
            <v>0</v>
          </cell>
          <cell r="C9">
            <v>0</v>
          </cell>
          <cell r="D9">
            <v>91.19</v>
          </cell>
          <cell r="E9">
            <v>501.83</v>
          </cell>
          <cell r="F9">
            <v>-501.83</v>
          </cell>
          <cell r="G9">
            <v>0</v>
          </cell>
        </row>
        <row r="10">
          <cell r="A10" t="str">
            <v>501197  Supplemental EI Benefits</v>
          </cell>
          <cell r="B10">
            <v>0</v>
          </cell>
          <cell r="C10">
            <v>0</v>
          </cell>
          <cell r="D10">
            <v>0</v>
          </cell>
          <cell r="E10">
            <v>13954.95</v>
          </cell>
          <cell r="F10">
            <v>-13954.95</v>
          </cell>
          <cell r="G10">
            <v>0</v>
          </cell>
        </row>
        <row r="11">
          <cell r="A11" t="str">
            <v>501401  Salary Benefits</v>
          </cell>
          <cell r="B11">
            <v>1062000</v>
          </cell>
          <cell r="C11">
            <v>1062000</v>
          </cell>
          <cell r="D11">
            <v>96595.97</v>
          </cell>
          <cell r="E11">
            <v>484753.57</v>
          </cell>
          <cell r="F11">
            <v>577246.43000000005</v>
          </cell>
          <cell r="G11">
            <v>54.354700000000001</v>
          </cell>
        </row>
        <row r="12">
          <cell r="A12" t="str">
            <v>501511  Taxable Car Allowance (Executive Only)</v>
          </cell>
          <cell r="B12">
            <v>0</v>
          </cell>
          <cell r="C12">
            <v>0</v>
          </cell>
          <cell r="D12">
            <v>120</v>
          </cell>
          <cell r="E12">
            <v>120</v>
          </cell>
          <cell r="F12">
            <v>-120</v>
          </cell>
          <cell r="G12">
            <v>0</v>
          </cell>
        </row>
        <row r="13">
          <cell r="A13" t="str">
            <v>Compensation</v>
          </cell>
          <cell r="B13">
            <v>5734700</v>
          </cell>
          <cell r="C13">
            <v>5734700</v>
          </cell>
          <cell r="D13">
            <v>482214.36</v>
          </cell>
          <cell r="E13">
            <v>2402512.54</v>
          </cell>
          <cell r="F13">
            <v>3332187.46</v>
          </cell>
          <cell r="G13">
            <v>58.105699999999999</v>
          </cell>
        </row>
        <row r="14">
          <cell r="A14" t="str">
            <v>502112  Staff Training &amp; Development</v>
          </cell>
          <cell r="B14">
            <v>10900</v>
          </cell>
          <cell r="C14">
            <v>10900</v>
          </cell>
          <cell r="D14">
            <v>0</v>
          </cell>
          <cell r="E14">
            <v>3152.36</v>
          </cell>
          <cell r="F14">
            <v>7747.64</v>
          </cell>
          <cell r="G14">
            <v>71.079300000000003</v>
          </cell>
        </row>
        <row r="15">
          <cell r="A15" t="str">
            <v>502115  Non-Taxable Car Mileage</v>
          </cell>
          <cell r="B15">
            <v>0</v>
          </cell>
          <cell r="C15">
            <v>0</v>
          </cell>
          <cell r="D15">
            <v>0</v>
          </cell>
          <cell r="E15">
            <v>26.32</v>
          </cell>
          <cell r="F15">
            <v>-26.32</v>
          </cell>
          <cell r="G15">
            <v>0</v>
          </cell>
        </row>
        <row r="16">
          <cell r="A16" t="str">
            <v>502210  Advertising / Promotion</v>
          </cell>
          <cell r="B16">
            <v>1500</v>
          </cell>
          <cell r="C16">
            <v>1500</v>
          </cell>
          <cell r="D16">
            <v>0</v>
          </cell>
          <cell r="E16">
            <v>100</v>
          </cell>
          <cell r="F16">
            <v>1400</v>
          </cell>
          <cell r="G16">
            <v>93.333299999999994</v>
          </cell>
        </row>
        <row r="17">
          <cell r="A17" t="str">
            <v>502394  Receptions / Luncheons / Hospitality</v>
          </cell>
          <cell r="B17">
            <v>6200</v>
          </cell>
          <cell r="C17">
            <v>6200</v>
          </cell>
          <cell r="D17">
            <v>0</v>
          </cell>
          <cell r="E17">
            <v>241.31</v>
          </cell>
          <cell r="F17">
            <v>5958.69</v>
          </cell>
          <cell r="G17">
            <v>96.107900000000001</v>
          </cell>
        </row>
        <row r="18">
          <cell r="A18" t="str">
            <v>502692  Parking</v>
          </cell>
          <cell r="B18">
            <v>0</v>
          </cell>
          <cell r="C18">
            <v>0</v>
          </cell>
          <cell r="D18">
            <v>0</v>
          </cell>
          <cell r="E18">
            <v>3.16</v>
          </cell>
          <cell r="F18">
            <v>-3.16</v>
          </cell>
          <cell r="G18">
            <v>0</v>
          </cell>
        </row>
        <row r="19">
          <cell r="A19" t="str">
            <v>502899  Police Related Services</v>
          </cell>
          <cell r="B19">
            <v>0</v>
          </cell>
          <cell r="C19">
            <v>0</v>
          </cell>
          <cell r="D19">
            <v>0</v>
          </cell>
          <cell r="E19">
            <v>38.67</v>
          </cell>
          <cell r="F19">
            <v>-38.67</v>
          </cell>
          <cell r="G19">
            <v>0</v>
          </cell>
        </row>
        <row r="20">
          <cell r="A20" t="str">
            <v>Purchased Services</v>
          </cell>
          <cell r="B20">
            <v>18600</v>
          </cell>
          <cell r="C20">
            <v>18600</v>
          </cell>
          <cell r="D20">
            <v>0</v>
          </cell>
          <cell r="E20">
            <v>3561.82</v>
          </cell>
          <cell r="F20">
            <v>15038.18</v>
          </cell>
          <cell r="G20">
            <v>80.850399999999993</v>
          </cell>
        </row>
        <row r="21">
          <cell r="A21" t="str">
            <v>505758  Parts</v>
          </cell>
          <cell r="B21">
            <v>0</v>
          </cell>
          <cell r="C21">
            <v>0</v>
          </cell>
          <cell r="D21">
            <v>0</v>
          </cell>
          <cell r="E21">
            <v>96.67</v>
          </cell>
          <cell r="F21">
            <v>-96.67</v>
          </cell>
          <cell r="G21">
            <v>0</v>
          </cell>
        </row>
        <row r="22">
          <cell r="A22" t="str">
            <v>505981  Police Related Supplies</v>
          </cell>
          <cell r="B22">
            <v>11300</v>
          </cell>
          <cell r="C22">
            <v>11300</v>
          </cell>
          <cell r="D22">
            <v>0</v>
          </cell>
          <cell r="E22">
            <v>198.05</v>
          </cell>
          <cell r="F22">
            <v>11101.95</v>
          </cell>
          <cell r="G22">
            <v>98.247299999999996</v>
          </cell>
        </row>
        <row r="23">
          <cell r="A23" t="str">
            <v>505989  Publications &amp; Subscriptions</v>
          </cell>
          <cell r="B23">
            <v>2400</v>
          </cell>
          <cell r="C23">
            <v>2400</v>
          </cell>
          <cell r="D23">
            <v>0</v>
          </cell>
          <cell r="E23">
            <v>37.85</v>
          </cell>
          <cell r="F23">
            <v>2362.15</v>
          </cell>
          <cell r="G23">
            <v>98.422899999999998</v>
          </cell>
        </row>
        <row r="24">
          <cell r="A24" t="str">
            <v>505990  Office Supplies</v>
          </cell>
          <cell r="B24">
            <v>1000</v>
          </cell>
          <cell r="C24">
            <v>1000</v>
          </cell>
          <cell r="D24">
            <v>0</v>
          </cell>
          <cell r="E24">
            <v>35.090000000000003</v>
          </cell>
          <cell r="F24">
            <v>964.91</v>
          </cell>
          <cell r="G24">
            <v>96.491</v>
          </cell>
        </row>
        <row r="25">
          <cell r="A25" t="str">
            <v>505995  Miscellaneous Supplies</v>
          </cell>
          <cell r="B25">
            <v>0</v>
          </cell>
          <cell r="C25">
            <v>0</v>
          </cell>
          <cell r="D25">
            <v>432.82</v>
          </cell>
          <cell r="E25">
            <v>432.82</v>
          </cell>
          <cell r="F25">
            <v>-432.82</v>
          </cell>
          <cell r="G25">
            <v>0</v>
          </cell>
        </row>
        <row r="26">
          <cell r="A26" t="str">
            <v>Materials and Supplies</v>
          </cell>
          <cell r="B26">
            <v>14700</v>
          </cell>
          <cell r="C26">
            <v>14700</v>
          </cell>
          <cell r="D26">
            <v>432.82</v>
          </cell>
          <cell r="E26">
            <v>800.48</v>
          </cell>
          <cell r="F26">
            <v>13899.52</v>
          </cell>
          <cell r="G26">
            <v>94.554599999999994</v>
          </cell>
        </row>
        <row r="27">
          <cell r="A27" t="str">
            <v>Primary Accounts</v>
          </cell>
          <cell r="B27">
            <v>5768000</v>
          </cell>
          <cell r="C27">
            <v>5768000</v>
          </cell>
          <cell r="D27">
            <v>482647.18</v>
          </cell>
          <cell r="E27">
            <v>2406874.84</v>
          </cell>
          <cell r="F27">
            <v>3361125.16</v>
          </cell>
          <cell r="G27">
            <v>58.271900000000002</v>
          </cell>
        </row>
        <row r="28">
          <cell r="A28" t="str">
            <v>All Primary &amp; Secondary</v>
          </cell>
          <cell r="B28">
            <v>5768000</v>
          </cell>
          <cell r="C28">
            <v>5768000</v>
          </cell>
          <cell r="D28">
            <v>482647.18</v>
          </cell>
          <cell r="E28">
            <v>2406874.84</v>
          </cell>
          <cell r="F28">
            <v>3361125.16</v>
          </cell>
          <cell r="G28">
            <v>58.271900000000002</v>
          </cell>
        </row>
        <row r="29">
          <cell r="A29" t="str">
            <v>Account</v>
          </cell>
          <cell r="B29">
            <v>5768000</v>
          </cell>
          <cell r="C29">
            <v>5768000</v>
          </cell>
          <cell r="D29">
            <v>482647.18</v>
          </cell>
          <cell r="E29">
            <v>2406874.84</v>
          </cell>
          <cell r="F29">
            <v>3361125.16</v>
          </cell>
          <cell r="G29">
            <v>58.271900000000002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 with categories"/>
      <sheetName val="Super"/>
      <sheetName val="East"/>
      <sheetName val="West"/>
      <sheetName val="CE"/>
      <sheetName val="CW"/>
      <sheetName val="District Support"/>
    </sheetNames>
    <sheetDataSet>
      <sheetData sheetId="0" refreshError="1"/>
      <sheetData sheetId="1">
        <row r="2">
          <cell r="A2" t="str">
            <v>501059  Stat Holiday Expense 7 - 24</v>
          </cell>
          <cell r="B2">
            <v>137200</v>
          </cell>
          <cell r="C2">
            <v>137200</v>
          </cell>
          <cell r="D2">
            <v>0</v>
          </cell>
          <cell r="E2">
            <v>0</v>
          </cell>
          <cell r="F2">
            <v>137200</v>
          </cell>
          <cell r="G2">
            <v>100</v>
          </cell>
        </row>
        <row r="3">
          <cell r="A3" t="str">
            <v>501110  Compensation</v>
          </cell>
          <cell r="B3">
            <v>1443000</v>
          </cell>
          <cell r="C3">
            <v>1443000</v>
          </cell>
          <cell r="D3">
            <v>57621.919999999998</v>
          </cell>
          <cell r="E3">
            <v>302037.13</v>
          </cell>
          <cell r="F3">
            <v>1140962.8700000001</v>
          </cell>
          <cell r="G3">
            <v>79.068799999999996</v>
          </cell>
        </row>
        <row r="4">
          <cell r="A4" t="str">
            <v>501113  Clothing Allowance</v>
          </cell>
          <cell r="B4">
            <v>1100</v>
          </cell>
          <cell r="C4">
            <v>1100</v>
          </cell>
          <cell r="D4">
            <v>0</v>
          </cell>
          <cell r="E4">
            <v>227.6</v>
          </cell>
          <cell r="F4">
            <v>872.4</v>
          </cell>
          <cell r="G4">
            <v>79.309100000000001</v>
          </cell>
        </row>
        <row r="5">
          <cell r="A5" t="str">
            <v>501114  Cleaning Allowance</v>
          </cell>
          <cell r="B5">
            <v>4200</v>
          </cell>
          <cell r="C5">
            <v>4200</v>
          </cell>
          <cell r="D5">
            <v>0</v>
          </cell>
          <cell r="E5">
            <v>-100.17</v>
          </cell>
          <cell r="F5">
            <v>4300.17</v>
          </cell>
          <cell r="G5">
            <v>102.38500000000001</v>
          </cell>
        </row>
        <row r="6">
          <cell r="A6" t="str">
            <v>501132  Pay in Lieu of Benefits</v>
          </cell>
          <cell r="B6">
            <v>0</v>
          </cell>
          <cell r="C6">
            <v>0</v>
          </cell>
          <cell r="D6">
            <v>250.54</v>
          </cell>
          <cell r="E6">
            <v>1377.97</v>
          </cell>
          <cell r="F6">
            <v>-1377.97</v>
          </cell>
          <cell r="G6">
            <v>0</v>
          </cell>
        </row>
        <row r="7">
          <cell r="A7" t="str">
            <v>501144  Court Overtime - Police</v>
          </cell>
          <cell r="B7">
            <v>600</v>
          </cell>
          <cell r="C7">
            <v>600</v>
          </cell>
          <cell r="D7">
            <v>0</v>
          </cell>
          <cell r="E7">
            <v>172.35</v>
          </cell>
          <cell r="F7">
            <v>427.65</v>
          </cell>
          <cell r="G7">
            <v>71.275000000000006</v>
          </cell>
        </row>
        <row r="8">
          <cell r="A8" t="str">
            <v>501151  Shift Premium</v>
          </cell>
          <cell r="B8">
            <v>21000</v>
          </cell>
          <cell r="C8">
            <v>21000</v>
          </cell>
          <cell r="D8">
            <v>0</v>
          </cell>
          <cell r="E8">
            <v>-23.48</v>
          </cell>
          <cell r="F8">
            <v>21023.48</v>
          </cell>
          <cell r="G8">
            <v>100.1118</v>
          </cell>
        </row>
        <row r="9">
          <cell r="A9" t="str">
            <v>501193  Vacation Pay</v>
          </cell>
          <cell r="B9">
            <v>0</v>
          </cell>
          <cell r="C9">
            <v>0</v>
          </cell>
          <cell r="D9">
            <v>177.06</v>
          </cell>
          <cell r="E9">
            <v>973.83</v>
          </cell>
          <cell r="F9">
            <v>-973.83</v>
          </cell>
          <cell r="G9">
            <v>0</v>
          </cell>
        </row>
        <row r="10">
          <cell r="A10" t="str">
            <v>501195  UIC Rebates - Police</v>
          </cell>
          <cell r="B10">
            <v>0</v>
          </cell>
          <cell r="C10">
            <v>0</v>
          </cell>
          <cell r="D10">
            <v>53.38</v>
          </cell>
          <cell r="E10">
            <v>262.02999999999997</v>
          </cell>
          <cell r="F10">
            <v>-262.02999999999997</v>
          </cell>
          <cell r="G10">
            <v>0</v>
          </cell>
        </row>
        <row r="11">
          <cell r="A11" t="str">
            <v>501197  Supplemental EI Benefits</v>
          </cell>
          <cell r="B11">
            <v>0</v>
          </cell>
          <cell r="C11">
            <v>0</v>
          </cell>
          <cell r="D11">
            <v>0</v>
          </cell>
          <cell r="E11">
            <v>29851.02</v>
          </cell>
          <cell r="F11">
            <v>-29851.02</v>
          </cell>
          <cell r="G11">
            <v>0</v>
          </cell>
        </row>
        <row r="12">
          <cell r="A12" t="str">
            <v>501401  Salary Benefits</v>
          </cell>
          <cell r="B12">
            <v>339600</v>
          </cell>
          <cell r="C12">
            <v>339600</v>
          </cell>
          <cell r="D12">
            <v>13656.05</v>
          </cell>
          <cell r="E12">
            <v>73202.28</v>
          </cell>
          <cell r="F12">
            <v>266397.71999999997</v>
          </cell>
          <cell r="G12">
            <v>78.444599999999994</v>
          </cell>
        </row>
        <row r="13">
          <cell r="A13" t="str">
            <v>Compensation</v>
          </cell>
          <cell r="B13">
            <v>1946700</v>
          </cell>
          <cell r="C13">
            <v>1946700</v>
          </cell>
          <cell r="D13">
            <v>71758.95</v>
          </cell>
          <cell r="E13">
            <v>407980.56</v>
          </cell>
          <cell r="F13">
            <v>1538719.44</v>
          </cell>
          <cell r="G13">
            <v>79.042500000000004</v>
          </cell>
        </row>
        <row r="14">
          <cell r="A14" t="str">
            <v>502112  Staff Training &amp; Development</v>
          </cell>
          <cell r="B14">
            <v>4000</v>
          </cell>
          <cell r="C14">
            <v>4000</v>
          </cell>
          <cell r="D14">
            <v>0</v>
          </cell>
          <cell r="E14">
            <v>811.28</v>
          </cell>
          <cell r="F14">
            <v>3188.72</v>
          </cell>
          <cell r="G14">
            <v>79.718000000000004</v>
          </cell>
        </row>
        <row r="15">
          <cell r="A15" t="str">
            <v>502115  Non-Taxable Car Mileage</v>
          </cell>
          <cell r="B15">
            <v>100</v>
          </cell>
          <cell r="C15">
            <v>100</v>
          </cell>
          <cell r="D15">
            <v>0</v>
          </cell>
          <cell r="E15">
            <v>0</v>
          </cell>
          <cell r="F15">
            <v>100</v>
          </cell>
          <cell r="G15">
            <v>100</v>
          </cell>
        </row>
        <row r="16">
          <cell r="A16" t="str">
            <v>502394  Receptions / Luncheons / Hospitality</v>
          </cell>
          <cell r="B16">
            <v>1100</v>
          </cell>
          <cell r="C16">
            <v>1100</v>
          </cell>
          <cell r="D16">
            <v>100.32</v>
          </cell>
          <cell r="E16">
            <v>100.32</v>
          </cell>
          <cell r="F16">
            <v>999.68</v>
          </cell>
          <cell r="G16">
            <v>90.88</v>
          </cell>
        </row>
        <row r="17">
          <cell r="A17" t="str">
            <v>Purchased Services</v>
          </cell>
          <cell r="B17">
            <v>5200</v>
          </cell>
          <cell r="C17">
            <v>5200</v>
          </cell>
          <cell r="D17">
            <v>100.32</v>
          </cell>
          <cell r="E17">
            <v>911.6</v>
          </cell>
          <cell r="F17">
            <v>4288.3999999999996</v>
          </cell>
          <cell r="G17">
            <v>82.469200000000001</v>
          </cell>
        </row>
        <row r="18">
          <cell r="A18" t="str">
            <v>505476  Paints</v>
          </cell>
          <cell r="B18">
            <v>0</v>
          </cell>
          <cell r="C18">
            <v>0</v>
          </cell>
          <cell r="D18">
            <v>0</v>
          </cell>
          <cell r="E18">
            <v>77.91</v>
          </cell>
          <cell r="F18">
            <v>-77.91</v>
          </cell>
          <cell r="G18">
            <v>0</v>
          </cell>
        </row>
        <row r="19">
          <cell r="A19" t="str">
            <v>505478  Safety Supplies</v>
          </cell>
          <cell r="B19">
            <v>0</v>
          </cell>
          <cell r="C19">
            <v>0</v>
          </cell>
          <cell r="D19">
            <v>0</v>
          </cell>
          <cell r="E19">
            <v>80.31</v>
          </cell>
          <cell r="F19">
            <v>-80.31</v>
          </cell>
          <cell r="G19">
            <v>0</v>
          </cell>
        </row>
        <row r="20">
          <cell r="A20" t="str">
            <v>505981  Police Related Supplies</v>
          </cell>
          <cell r="B20">
            <v>10900</v>
          </cell>
          <cell r="C20">
            <v>10900</v>
          </cell>
          <cell r="D20">
            <v>0</v>
          </cell>
          <cell r="E20">
            <v>140.62</v>
          </cell>
          <cell r="F20">
            <v>10759.38</v>
          </cell>
          <cell r="G20">
            <v>98.709900000000005</v>
          </cell>
        </row>
        <row r="21">
          <cell r="A21" t="str">
            <v>505989  Publications &amp; Subscriptions</v>
          </cell>
          <cell r="B21">
            <v>200</v>
          </cell>
          <cell r="C21">
            <v>200</v>
          </cell>
          <cell r="D21">
            <v>0</v>
          </cell>
          <cell r="E21">
            <v>0</v>
          </cell>
          <cell r="F21">
            <v>200</v>
          </cell>
          <cell r="G21">
            <v>100</v>
          </cell>
        </row>
        <row r="22">
          <cell r="A22" t="str">
            <v>505990  Office Supplies</v>
          </cell>
          <cell r="B22">
            <v>18700</v>
          </cell>
          <cell r="C22">
            <v>18700</v>
          </cell>
          <cell r="D22">
            <v>35.03</v>
          </cell>
          <cell r="E22">
            <v>13585.27</v>
          </cell>
          <cell r="F22">
            <v>5114.7299999999996</v>
          </cell>
          <cell r="G22">
            <v>27.351500000000001</v>
          </cell>
        </row>
        <row r="23">
          <cell r="A23" t="str">
            <v>Materials and Supplies</v>
          </cell>
          <cell r="B23">
            <v>29800</v>
          </cell>
          <cell r="C23">
            <v>29800</v>
          </cell>
          <cell r="D23">
            <v>35.03</v>
          </cell>
          <cell r="E23">
            <v>13884.11</v>
          </cell>
          <cell r="F23">
            <v>15915.89</v>
          </cell>
          <cell r="G23">
            <v>53.408999999999999</v>
          </cell>
        </row>
        <row r="24">
          <cell r="A24" t="str">
            <v>506178  Equipment</v>
          </cell>
          <cell r="B24">
            <v>10800</v>
          </cell>
          <cell r="C24">
            <v>10800</v>
          </cell>
          <cell r="D24">
            <v>0</v>
          </cell>
          <cell r="E24">
            <v>0</v>
          </cell>
          <cell r="F24">
            <v>10800</v>
          </cell>
          <cell r="G24">
            <v>100</v>
          </cell>
        </row>
        <row r="25">
          <cell r="A25" t="str">
            <v>Fixed Assets</v>
          </cell>
          <cell r="B25">
            <v>10800</v>
          </cell>
          <cell r="C25">
            <v>10800</v>
          </cell>
          <cell r="D25">
            <v>0</v>
          </cell>
          <cell r="E25">
            <v>0</v>
          </cell>
          <cell r="F25">
            <v>10800</v>
          </cell>
          <cell r="G25">
            <v>100</v>
          </cell>
        </row>
        <row r="26">
          <cell r="A26" t="str">
            <v>Primary Accounts</v>
          </cell>
          <cell r="B26">
            <v>1992500</v>
          </cell>
          <cell r="C26">
            <v>1992500</v>
          </cell>
          <cell r="D26">
            <v>71894.3</v>
          </cell>
          <cell r="E26">
            <v>422776.27</v>
          </cell>
          <cell r="F26">
            <v>1569723.73</v>
          </cell>
          <cell r="G26">
            <v>78.781599999999997</v>
          </cell>
        </row>
        <row r="27">
          <cell r="A27" t="str">
            <v>All Primary &amp; Secondary</v>
          </cell>
          <cell r="B27">
            <v>1992500</v>
          </cell>
          <cell r="C27">
            <v>1992500</v>
          </cell>
          <cell r="D27">
            <v>71894.3</v>
          </cell>
          <cell r="E27">
            <v>422776.27</v>
          </cell>
          <cell r="F27">
            <v>1569723.73</v>
          </cell>
          <cell r="G27">
            <v>78.781599999999997</v>
          </cell>
        </row>
        <row r="28">
          <cell r="A28" t="str">
            <v>Account</v>
          </cell>
          <cell r="B28">
            <v>1992500</v>
          </cell>
          <cell r="C28">
            <v>1992500</v>
          </cell>
          <cell r="D28">
            <v>71894.3</v>
          </cell>
          <cell r="E28">
            <v>422776.27</v>
          </cell>
          <cell r="F28">
            <v>1569723.73</v>
          </cell>
          <cell r="G28">
            <v>78.781599999999997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view="pageLayout" topLeftCell="A15" zoomScaleNormal="100" workbookViewId="0">
      <selection activeCell="N3" sqref="N3"/>
    </sheetView>
  </sheetViews>
  <sheetFormatPr defaultRowHeight="12.75"/>
  <cols>
    <col min="1" max="1" width="1.7109375" customWidth="1"/>
    <col min="2" max="2" width="1.85546875" customWidth="1"/>
    <col min="3" max="3" width="1.7109375" customWidth="1"/>
    <col min="4" max="4" width="10.42578125" customWidth="1"/>
    <col min="5" max="5" width="14" customWidth="1"/>
    <col min="6" max="6" width="18.7109375" customWidth="1"/>
    <col min="7" max="7" width="13.85546875" customWidth="1"/>
    <col min="8" max="8" width="13.7109375" customWidth="1"/>
    <col min="9" max="9" width="15.140625" customWidth="1"/>
    <col min="10" max="10" width="13.7109375" customWidth="1"/>
    <col min="11" max="11" width="8.28515625" customWidth="1"/>
    <col min="12" max="12" width="2" customWidth="1"/>
    <col min="13" max="13" width="11.28515625" customWidth="1"/>
    <col min="15" max="15" width="10.28515625" bestFit="1" customWidth="1"/>
  </cols>
  <sheetData>
    <row r="1" spans="2:14" ht="18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L1" s="1"/>
      <c r="M1" s="1"/>
      <c r="N1" s="1"/>
    </row>
    <row r="2" spans="2:14" ht="18" customHeight="1">
      <c r="B2" s="89" t="s">
        <v>38</v>
      </c>
      <c r="C2" s="89"/>
      <c r="D2" s="89"/>
      <c r="E2" s="89"/>
      <c r="F2" s="89"/>
      <c r="G2" s="89"/>
      <c r="H2" s="89"/>
      <c r="I2" s="89"/>
      <c r="J2" s="89"/>
      <c r="K2" s="90"/>
      <c r="L2" s="1"/>
      <c r="M2" s="1"/>
      <c r="N2" s="1"/>
    </row>
    <row r="3" spans="2:14" ht="18" customHeight="1">
      <c r="B3" s="89" t="s">
        <v>36</v>
      </c>
      <c r="C3" s="89"/>
      <c r="D3" s="89"/>
      <c r="E3" s="89"/>
      <c r="F3" s="89"/>
      <c r="G3" s="89"/>
      <c r="H3" s="89"/>
      <c r="I3" s="89"/>
      <c r="J3" s="89"/>
      <c r="K3" s="91"/>
      <c r="L3" s="1"/>
      <c r="M3" s="1"/>
      <c r="N3" s="1"/>
    </row>
    <row r="4" spans="2:14" ht="12" customHeight="1" thickBot="1">
      <c r="B4" s="2"/>
      <c r="E4" s="3"/>
      <c r="F4" s="3"/>
      <c r="G4" s="3"/>
      <c r="H4" s="2"/>
      <c r="I4" s="4"/>
      <c r="J4" s="5"/>
      <c r="K4" s="92"/>
    </row>
    <row r="5" spans="2:14" s="13" customFormat="1" ht="40.5" customHeight="1" thickBot="1">
      <c r="B5" s="6"/>
      <c r="C5" s="7"/>
      <c r="D5" s="7" t="s">
        <v>1</v>
      </c>
      <c r="E5" s="8"/>
      <c r="F5" s="8"/>
      <c r="G5" s="9" t="s">
        <v>2</v>
      </c>
      <c r="H5" s="10" t="s">
        <v>3</v>
      </c>
      <c r="I5" s="10" t="s">
        <v>37</v>
      </c>
      <c r="J5" s="10" t="s">
        <v>4</v>
      </c>
      <c r="K5" s="11" t="s">
        <v>5</v>
      </c>
      <c r="L5" s="12"/>
    </row>
    <row r="6" spans="2:14" ht="18" customHeight="1">
      <c r="B6" s="14"/>
      <c r="C6" s="15" t="s">
        <v>6</v>
      </c>
      <c r="D6" s="15"/>
      <c r="E6" s="16"/>
      <c r="F6" s="17"/>
      <c r="G6" s="18"/>
      <c r="H6" s="19"/>
      <c r="I6" s="19"/>
      <c r="J6" s="19"/>
      <c r="K6" s="20"/>
      <c r="L6" s="13"/>
    </row>
    <row r="7" spans="2:14" ht="14.25" customHeight="1">
      <c r="B7" s="21"/>
      <c r="C7" s="22"/>
      <c r="D7" s="23" t="s">
        <v>7</v>
      </c>
      <c r="E7" s="24"/>
      <c r="F7" s="25"/>
      <c r="G7" s="26">
        <v>277700</v>
      </c>
      <c r="H7" s="26">
        <v>277700</v>
      </c>
      <c r="I7" s="26">
        <v>125983</v>
      </c>
      <c r="J7" s="19">
        <f>H7-I7</f>
        <v>151717</v>
      </c>
      <c r="K7" s="27">
        <f>(I7)/H7</f>
        <v>0.4536658264314008</v>
      </c>
      <c r="L7" s="28"/>
    </row>
    <row r="8" spans="2:14" ht="14.25" customHeight="1">
      <c r="B8" s="21"/>
      <c r="C8" s="22"/>
      <c r="D8" s="29" t="s">
        <v>8</v>
      </c>
      <c r="E8" s="30"/>
      <c r="F8" s="31"/>
      <c r="G8" s="32">
        <v>458500</v>
      </c>
      <c r="H8" s="32">
        <v>458500</v>
      </c>
      <c r="I8" s="32">
        <f>176642-I7</f>
        <v>50659</v>
      </c>
      <c r="J8" s="19">
        <f>H8-I8</f>
        <v>407841</v>
      </c>
      <c r="K8" s="27">
        <f>(I8)/H8</f>
        <v>0.11048854961832061</v>
      </c>
      <c r="L8" s="28"/>
      <c r="M8" s="33"/>
    </row>
    <row r="9" spans="2:14" ht="12.75" customHeight="1">
      <c r="B9" s="34" t="s">
        <v>9</v>
      </c>
      <c r="C9" s="35"/>
      <c r="D9" s="35"/>
      <c r="E9" s="36"/>
      <c r="F9" s="36"/>
      <c r="G9" s="37">
        <f>G7+G8</f>
        <v>736200</v>
      </c>
      <c r="H9" s="37">
        <f>H7+H8</f>
        <v>736200</v>
      </c>
      <c r="I9" s="37">
        <f>I7+I8</f>
        <v>176642</v>
      </c>
      <c r="J9" s="37">
        <f>J7+J8</f>
        <v>559558</v>
      </c>
      <c r="K9" s="38">
        <f>(I9)/H9</f>
        <v>0.23993751697908178</v>
      </c>
      <c r="L9" s="28"/>
      <c r="M9" s="39"/>
    </row>
    <row r="10" spans="2:14" ht="18" customHeight="1">
      <c r="B10" s="40"/>
      <c r="C10" s="41" t="s">
        <v>10</v>
      </c>
      <c r="D10" s="41"/>
      <c r="E10" s="29"/>
      <c r="F10" s="42"/>
      <c r="G10" s="43"/>
      <c r="H10" s="44"/>
      <c r="I10" s="44"/>
      <c r="J10" s="19"/>
      <c r="K10" s="20"/>
      <c r="M10" s="45"/>
    </row>
    <row r="11" spans="2:14">
      <c r="B11" s="46"/>
      <c r="C11" s="22"/>
      <c r="D11" s="47" t="s">
        <v>7</v>
      </c>
      <c r="E11" s="29"/>
      <c r="F11" s="42"/>
      <c r="G11" s="26">
        <v>8808300</v>
      </c>
      <c r="H11" s="26">
        <v>8900100</v>
      </c>
      <c r="I11" s="26">
        <v>4306487</v>
      </c>
      <c r="J11" s="19">
        <f>H11-I11</f>
        <v>4593613</v>
      </c>
      <c r="K11" s="27">
        <f>(I11)/H11</f>
        <v>0.48386950708419008</v>
      </c>
      <c r="L11" s="48"/>
    </row>
    <row r="12" spans="2:14">
      <c r="B12" s="46"/>
      <c r="C12" s="22"/>
      <c r="D12" s="29" t="s">
        <v>8</v>
      </c>
      <c r="E12" s="29"/>
      <c r="F12" s="42"/>
      <c r="G12" s="32">
        <v>1021700</v>
      </c>
      <c r="H12" s="32">
        <v>1018700</v>
      </c>
      <c r="I12" s="32">
        <f>4490829-I11-I13</f>
        <v>303193</v>
      </c>
      <c r="J12" s="19">
        <f>H12-I12</f>
        <v>715507</v>
      </c>
      <c r="K12" s="27">
        <f>(I12)/H12</f>
        <v>0.2976273682143909</v>
      </c>
      <c r="L12" s="48"/>
    </row>
    <row r="13" spans="2:14" ht="15" customHeight="1">
      <c r="B13" s="46"/>
      <c r="C13" s="22"/>
      <c r="D13" s="49" t="s">
        <v>11</v>
      </c>
      <c r="E13" s="22" t="s">
        <v>12</v>
      </c>
      <c r="G13" s="32">
        <v>-210000</v>
      </c>
      <c r="H13" s="32">
        <v>-210000</v>
      </c>
      <c r="I13" s="32">
        <f>-116760+-2091</f>
        <v>-118851</v>
      </c>
      <c r="J13" s="19">
        <f>H13-I13</f>
        <v>-91149</v>
      </c>
      <c r="K13" s="27">
        <f>(I13)/H13</f>
        <v>0.56595714285714283</v>
      </c>
      <c r="L13" s="48"/>
    </row>
    <row r="14" spans="2:14" ht="13.5" customHeight="1">
      <c r="B14" s="50" t="s">
        <v>13</v>
      </c>
      <c r="C14" s="51"/>
      <c r="D14" s="51"/>
      <c r="E14" s="52"/>
      <c r="F14" s="53"/>
      <c r="G14" s="37">
        <f>G11+G12+G13</f>
        <v>9620000</v>
      </c>
      <c r="H14" s="37">
        <f>H11+H12+H13</f>
        <v>9708800</v>
      </c>
      <c r="I14" s="37">
        <f>I11+I12+I13</f>
        <v>4490829</v>
      </c>
      <c r="J14" s="37">
        <f>J11+J12+J13</f>
        <v>5217971</v>
      </c>
      <c r="K14" s="38">
        <f>(I14)/H14</f>
        <v>0.46255242666446933</v>
      </c>
      <c r="L14" s="28"/>
      <c r="M14" s="54"/>
    </row>
    <row r="15" spans="2:14" ht="18" customHeight="1">
      <c r="B15" s="46"/>
      <c r="C15" s="41" t="s">
        <v>14</v>
      </c>
      <c r="D15" s="41"/>
      <c r="E15" s="56"/>
      <c r="F15" s="56"/>
      <c r="G15" s="57"/>
      <c r="H15" s="44"/>
      <c r="I15" s="44"/>
      <c r="J15" s="44"/>
      <c r="K15" s="20"/>
    </row>
    <row r="16" spans="2:14">
      <c r="B16" s="46"/>
      <c r="C16" s="22"/>
      <c r="D16" s="23" t="s">
        <v>7</v>
      </c>
      <c r="E16" s="56"/>
      <c r="F16" s="56"/>
      <c r="G16" s="32">
        <v>27975300</v>
      </c>
      <c r="H16" s="32">
        <v>27923100</v>
      </c>
      <c r="I16" s="32">
        <v>12872978</v>
      </c>
      <c r="J16" s="19">
        <f>H16-I16</f>
        <v>15050122</v>
      </c>
      <c r="K16" s="27">
        <f>(I16)/H16</f>
        <v>0.46101536004240218</v>
      </c>
    </row>
    <row r="17" spans="2:13">
      <c r="B17" s="46"/>
      <c r="C17" s="22"/>
      <c r="D17" s="29" t="s">
        <v>8</v>
      </c>
      <c r="E17" s="29"/>
      <c r="F17" s="42"/>
      <c r="G17" s="58">
        <v>-927500</v>
      </c>
      <c r="H17" s="58">
        <v>-927500</v>
      </c>
      <c r="I17" s="58">
        <f>11934083-I16-I18</f>
        <v>-445733</v>
      </c>
      <c r="J17" s="19">
        <f>H17-I17</f>
        <v>-481767</v>
      </c>
      <c r="K17" s="27">
        <f>(I17)/H17</f>
        <v>0.4805746630727763</v>
      </c>
    </row>
    <row r="18" spans="2:13" ht="15" customHeight="1">
      <c r="B18" s="46"/>
      <c r="C18" s="22"/>
      <c r="D18" s="49" t="s">
        <v>11</v>
      </c>
      <c r="E18" s="22" t="s">
        <v>12</v>
      </c>
      <c r="G18" s="32">
        <v>-1931000</v>
      </c>
      <c r="H18" s="32">
        <v>-1931000</v>
      </c>
      <c r="I18" s="32">
        <f>-394+-492768</f>
        <v>-493162</v>
      </c>
      <c r="J18" s="19">
        <f>H18-I18</f>
        <v>-1437838</v>
      </c>
      <c r="K18" s="27">
        <f>(I18)/H18</f>
        <v>0.25539202485758672</v>
      </c>
    </row>
    <row r="19" spans="2:13">
      <c r="B19" s="59"/>
      <c r="C19" s="60" t="s">
        <v>15</v>
      </c>
      <c r="D19" s="60"/>
      <c r="E19" s="61"/>
      <c r="F19" s="61"/>
      <c r="G19" s="62">
        <f>G16+G17+G18</f>
        <v>25116800</v>
      </c>
      <c r="H19" s="62">
        <f>H16+H17+H18</f>
        <v>25064600</v>
      </c>
      <c r="I19" s="62">
        <f>I16+I17+I18</f>
        <v>11934083</v>
      </c>
      <c r="J19" s="62">
        <f>J16+J17+J18</f>
        <v>13130517</v>
      </c>
      <c r="K19" s="38">
        <f>(I19)/H19</f>
        <v>0.47613299234777334</v>
      </c>
    </row>
    <row r="20" spans="2:13" ht="18" customHeight="1">
      <c r="B20" s="46"/>
      <c r="C20" s="41" t="s">
        <v>16</v>
      </c>
      <c r="D20" s="41"/>
      <c r="E20" s="56"/>
      <c r="F20" s="56"/>
      <c r="G20" s="57"/>
      <c r="H20" s="44"/>
      <c r="I20" s="44"/>
      <c r="J20" s="44"/>
      <c r="K20" s="20"/>
    </row>
    <row r="21" spans="2:13">
      <c r="B21" s="46"/>
      <c r="C21" s="22"/>
      <c r="D21" s="23" t="s">
        <v>7</v>
      </c>
      <c r="E21" s="56"/>
      <c r="F21" s="56"/>
      <c r="G21" s="32">
        <v>19920900</v>
      </c>
      <c r="H21" s="32">
        <v>19922600</v>
      </c>
      <c r="I21" s="32">
        <v>9560067</v>
      </c>
      <c r="J21" s="19">
        <f>H21-I21</f>
        <v>10362533</v>
      </c>
      <c r="K21" s="27">
        <f>(I21)/H21</f>
        <v>0.4798604097858713</v>
      </c>
      <c r="M21" s="22"/>
    </row>
    <row r="22" spans="2:13">
      <c r="B22" s="46"/>
      <c r="C22" s="22"/>
      <c r="D22" s="29" t="s">
        <v>8</v>
      </c>
      <c r="E22" s="29"/>
      <c r="F22" s="42"/>
      <c r="G22" s="63">
        <v>1562100</v>
      </c>
      <c r="H22" s="63">
        <v>1562100</v>
      </c>
      <c r="I22" s="63">
        <f>6927891-I21-I23</f>
        <v>114750</v>
      </c>
      <c r="J22" s="19">
        <f>H22-I22</f>
        <v>1447350</v>
      </c>
      <c r="K22" s="27">
        <f>(I22)/H22</f>
        <v>7.345880545419628E-2</v>
      </c>
      <c r="M22" s="22"/>
    </row>
    <row r="23" spans="2:13" ht="15" customHeight="1">
      <c r="B23" s="46"/>
      <c r="C23" s="22"/>
      <c r="D23" s="49" t="s">
        <v>11</v>
      </c>
      <c r="E23" s="22" t="s">
        <v>12</v>
      </c>
      <c r="G23" s="32">
        <v>-6254800</v>
      </c>
      <c r="H23" s="32">
        <v>-6254800</v>
      </c>
      <c r="I23" s="32">
        <f>-50877+-2696049</f>
        <v>-2746926</v>
      </c>
      <c r="J23" s="19">
        <f>H23-I23</f>
        <v>-3507874</v>
      </c>
      <c r="K23" s="27">
        <f>(I23)/H23</f>
        <v>0.43917087676664324</v>
      </c>
    </row>
    <row r="24" spans="2:13">
      <c r="B24" s="59"/>
      <c r="C24" s="60" t="s">
        <v>17</v>
      </c>
      <c r="D24" s="60"/>
      <c r="E24" s="61"/>
      <c r="F24" s="61"/>
      <c r="G24" s="62">
        <f>G21+G22+G23</f>
        <v>15228200</v>
      </c>
      <c r="H24" s="62">
        <f>H21+H22+H23</f>
        <v>15229900</v>
      </c>
      <c r="I24" s="62">
        <f>I21+I22+I23</f>
        <v>6927891</v>
      </c>
      <c r="J24" s="62">
        <f>J21+J22+J23</f>
        <v>8302009</v>
      </c>
      <c r="K24" s="38">
        <f>(I24)/H24</f>
        <v>0.45488749105378234</v>
      </c>
    </row>
    <row r="25" spans="2:13" ht="18" customHeight="1">
      <c r="B25" s="46"/>
      <c r="C25" s="41" t="s">
        <v>18</v>
      </c>
      <c r="D25" s="41"/>
      <c r="E25" s="29"/>
      <c r="F25" s="42"/>
      <c r="G25" s="43"/>
      <c r="H25" s="44"/>
      <c r="I25" s="44"/>
      <c r="J25" s="44"/>
      <c r="K25" s="20"/>
    </row>
    <row r="26" spans="2:13">
      <c r="B26" s="46"/>
      <c r="C26" s="22"/>
      <c r="D26" s="23" t="s">
        <v>7</v>
      </c>
      <c r="E26" s="29"/>
      <c r="F26" s="42"/>
      <c r="G26" s="32">
        <v>34278100</v>
      </c>
      <c r="H26" s="32">
        <v>34309900</v>
      </c>
      <c r="I26" s="32">
        <v>16879606</v>
      </c>
      <c r="J26" s="19">
        <f>H26-I26</f>
        <v>17430294</v>
      </c>
      <c r="K26" s="27">
        <f>(I26)/H26</f>
        <v>0.49197479444708381</v>
      </c>
    </row>
    <row r="27" spans="2:13">
      <c r="B27" s="46"/>
      <c r="C27" s="22"/>
      <c r="D27" s="29" t="s">
        <v>8</v>
      </c>
      <c r="E27" s="29"/>
      <c r="F27" s="42"/>
      <c r="G27" s="58">
        <v>1233600</v>
      </c>
      <c r="H27" s="58">
        <v>1233600</v>
      </c>
      <c r="I27" s="58">
        <f>16339360-I26-I28</f>
        <v>500397</v>
      </c>
      <c r="J27" s="19">
        <f>H27-I27</f>
        <v>733203</v>
      </c>
      <c r="K27" s="27">
        <f>(I27)/H27</f>
        <v>0.4056395914396887</v>
      </c>
    </row>
    <row r="28" spans="2:13" ht="15" customHeight="1">
      <c r="B28" s="46"/>
      <c r="C28" s="22"/>
      <c r="D28" s="49" t="s">
        <v>11</v>
      </c>
      <c r="E28" s="22" t="s">
        <v>12</v>
      </c>
      <c r="G28" s="32">
        <v>-1012000</v>
      </c>
      <c r="H28" s="32">
        <v>-1012000</v>
      </c>
      <c r="I28" s="32">
        <f>-122829+-917814</f>
        <v>-1040643</v>
      </c>
      <c r="J28" s="19">
        <f>H28-I28</f>
        <v>28643</v>
      </c>
      <c r="K28" s="27">
        <f>(I28)/H28</f>
        <v>1.0283033596837945</v>
      </c>
    </row>
    <row r="29" spans="2:13">
      <c r="B29" s="59"/>
      <c r="C29" s="51" t="s">
        <v>19</v>
      </c>
      <c r="D29" s="51"/>
      <c r="E29" s="52"/>
      <c r="F29" s="53"/>
      <c r="G29" s="62">
        <f>G26+G27+G28</f>
        <v>34499700</v>
      </c>
      <c r="H29" s="62">
        <f>H26+H27+H28</f>
        <v>34531500</v>
      </c>
      <c r="I29" s="62">
        <f>I26+I27+I28</f>
        <v>16339360</v>
      </c>
      <c r="J29" s="62">
        <f>J26+J27+J28</f>
        <v>18192140</v>
      </c>
      <c r="K29" s="38">
        <f>(I29)/H29</f>
        <v>0.47317261051503701</v>
      </c>
    </row>
    <row r="30" spans="2:13" ht="18" customHeight="1">
      <c r="B30" s="66"/>
      <c r="C30" s="41" t="s">
        <v>20</v>
      </c>
      <c r="D30" s="41"/>
      <c r="E30" s="29"/>
      <c r="F30" s="42"/>
      <c r="G30" s="43"/>
      <c r="H30" s="19"/>
      <c r="I30" s="19"/>
      <c r="J30" s="19"/>
      <c r="K30" s="20"/>
    </row>
    <row r="31" spans="2:13">
      <c r="B31" s="66"/>
      <c r="C31" s="22"/>
      <c r="D31" s="23" t="s">
        <v>7</v>
      </c>
      <c r="E31" s="29"/>
      <c r="F31" s="42"/>
      <c r="G31" s="26">
        <v>35583200</v>
      </c>
      <c r="H31" s="26">
        <v>35600800</v>
      </c>
      <c r="I31" s="26">
        <v>17110844</v>
      </c>
      <c r="J31" s="19">
        <f>H31-I31</f>
        <v>18489956</v>
      </c>
      <c r="K31" s="27">
        <f>(I31)/H31</f>
        <v>0.48063088469922022</v>
      </c>
    </row>
    <row r="32" spans="2:13">
      <c r="B32" s="66"/>
      <c r="C32" s="22"/>
      <c r="D32" s="29" t="s">
        <v>8</v>
      </c>
      <c r="E32" s="29"/>
      <c r="F32" s="42"/>
      <c r="G32" s="58">
        <v>244300</v>
      </c>
      <c r="H32" s="58">
        <v>244300</v>
      </c>
      <c r="I32" s="58">
        <f>17154628-I31-I33</f>
        <v>84714</v>
      </c>
      <c r="J32" s="19">
        <f>H32-I32</f>
        <v>159586</v>
      </c>
      <c r="K32" s="27">
        <f>(I32)/H32</f>
        <v>0.34676217765042983</v>
      </c>
    </row>
    <row r="33" spans="2:13" ht="15" customHeight="1">
      <c r="B33" s="46"/>
      <c r="C33" s="22"/>
      <c r="D33" s="49" t="s">
        <v>11</v>
      </c>
      <c r="E33" s="22" t="s">
        <v>12</v>
      </c>
      <c r="G33" s="32">
        <v>0</v>
      </c>
      <c r="H33" s="32">
        <v>0</v>
      </c>
      <c r="I33" s="32">
        <f>-40930</f>
        <v>-40930</v>
      </c>
      <c r="J33" s="19">
        <f>H33-I33</f>
        <v>40930</v>
      </c>
      <c r="K33" s="67" t="str">
        <f>IF(H33=0, "- ", (I33)/H33)</f>
        <v xml:space="preserve">- </v>
      </c>
    </row>
    <row r="34" spans="2:13">
      <c r="B34" s="68"/>
      <c r="C34" s="51" t="s">
        <v>21</v>
      </c>
      <c r="D34" s="51"/>
      <c r="E34" s="52"/>
      <c r="F34" s="53"/>
      <c r="G34" s="37">
        <f>G31+G32+G33</f>
        <v>35827500</v>
      </c>
      <c r="H34" s="37">
        <f>H31+H32+H33</f>
        <v>35845100</v>
      </c>
      <c r="I34" s="37">
        <f>I31+I32+I33</f>
        <v>17154628</v>
      </c>
      <c r="J34" s="37">
        <f>J31+J32+J33</f>
        <v>18690472</v>
      </c>
      <c r="K34" s="38">
        <f>(I34)/H34</f>
        <v>0.47857665343380268</v>
      </c>
    </row>
    <row r="35" spans="2:13" ht="18" customHeight="1">
      <c r="B35" s="46"/>
      <c r="C35" s="41" t="s">
        <v>22</v>
      </c>
      <c r="D35" s="41"/>
      <c r="E35" s="29"/>
      <c r="F35" s="42"/>
      <c r="G35" s="43"/>
      <c r="H35" s="44"/>
      <c r="I35" s="44"/>
      <c r="J35" s="19"/>
      <c r="K35" s="20"/>
    </row>
    <row r="36" spans="2:13">
      <c r="B36" s="46"/>
      <c r="C36" s="22"/>
      <c r="D36" s="23" t="s">
        <v>7</v>
      </c>
      <c r="E36" s="29"/>
      <c r="F36" s="42"/>
      <c r="G36" s="32">
        <v>60984500</v>
      </c>
      <c r="H36" s="32">
        <v>60984200</v>
      </c>
      <c r="I36" s="32">
        <v>27139658</v>
      </c>
      <c r="J36" s="19">
        <f>H36-I36</f>
        <v>33844542</v>
      </c>
      <c r="K36" s="27">
        <f>(I36)/H36</f>
        <v>0.44502769569823003</v>
      </c>
    </row>
    <row r="37" spans="2:13" ht="12.75" customHeight="1">
      <c r="B37" s="46"/>
      <c r="C37" s="49"/>
      <c r="D37" s="29" t="s">
        <v>8</v>
      </c>
      <c r="E37" s="29"/>
      <c r="F37" s="42"/>
      <c r="G37" s="58">
        <v>103400</v>
      </c>
      <c r="H37" s="58">
        <v>103400</v>
      </c>
      <c r="I37" s="58">
        <f>27180425-I36-I38</f>
        <v>40767</v>
      </c>
      <c r="J37" s="19">
        <f>H37-I37</f>
        <v>62633</v>
      </c>
      <c r="K37" s="27">
        <f>(I37)/H37</f>
        <v>0.39426499032882012</v>
      </c>
    </row>
    <row r="38" spans="2:13" ht="15" customHeight="1">
      <c r="B38" s="46"/>
      <c r="C38" s="49"/>
      <c r="D38" s="49" t="s">
        <v>11</v>
      </c>
      <c r="E38" s="22" t="s">
        <v>12</v>
      </c>
      <c r="F38" s="42"/>
      <c r="G38" s="32">
        <v>0</v>
      </c>
      <c r="H38" s="32">
        <v>0</v>
      </c>
      <c r="I38" s="32"/>
      <c r="J38" s="19">
        <f>H38-I38</f>
        <v>0</v>
      </c>
      <c r="K38" s="67" t="str">
        <f>IF(H38=0, "- ", (I38)/H38)</f>
        <v xml:space="preserve">- </v>
      </c>
    </row>
    <row r="39" spans="2:13">
      <c r="B39" s="68"/>
      <c r="C39" s="51" t="s">
        <v>23</v>
      </c>
      <c r="D39" s="51"/>
      <c r="E39" s="52"/>
      <c r="F39" s="53"/>
      <c r="G39" s="37">
        <f>G36+G37+G38</f>
        <v>61087900</v>
      </c>
      <c r="H39" s="37">
        <f>H36+H37+H38</f>
        <v>61087600</v>
      </c>
      <c r="I39" s="37">
        <f>I36+I37+I38</f>
        <v>27180425</v>
      </c>
      <c r="J39" s="37">
        <f>J36+J37+J38</f>
        <v>33907175</v>
      </c>
      <c r="K39" s="38">
        <f>(I39)/H39</f>
        <v>0.44494177214361014</v>
      </c>
    </row>
    <row r="40" spans="2:13" ht="15" hidden="1" customHeight="1">
      <c r="B40" s="50" t="s">
        <v>24</v>
      </c>
      <c r="C40" s="35"/>
      <c r="D40" s="64"/>
      <c r="E40" s="52"/>
      <c r="F40" s="53"/>
      <c r="G40" s="37">
        <f>G39+G34</f>
        <v>96915400</v>
      </c>
      <c r="H40" s="37">
        <f>H39+H34</f>
        <v>96932700</v>
      </c>
      <c r="I40" s="37">
        <f>I39+I34</f>
        <v>44335053</v>
      </c>
      <c r="J40" s="37">
        <f>J39+J34</f>
        <v>52597647</v>
      </c>
      <c r="K40" s="65" t="e">
        <f>(I40+#REF!)/H40</f>
        <v>#REF!</v>
      </c>
    </row>
    <row r="41" spans="2:13" ht="15" hidden="1" customHeight="1">
      <c r="B41" s="55" t="s">
        <v>25</v>
      </c>
      <c r="C41" s="69"/>
      <c r="D41" s="69"/>
      <c r="E41" s="29"/>
      <c r="F41" s="42"/>
      <c r="G41" s="43"/>
      <c r="H41" s="44"/>
      <c r="I41" s="44"/>
      <c r="J41" s="19"/>
      <c r="K41" s="27"/>
    </row>
    <row r="42" spans="2:13" ht="18" customHeight="1">
      <c r="B42" s="46"/>
      <c r="C42" s="41" t="s">
        <v>26</v>
      </c>
      <c r="D42" s="41"/>
      <c r="E42" s="29"/>
      <c r="F42" s="42"/>
      <c r="G42" s="43"/>
      <c r="H42" s="44"/>
      <c r="I42" s="44"/>
      <c r="J42" s="19"/>
      <c r="K42" s="20"/>
    </row>
    <row r="43" spans="2:13">
      <c r="B43" s="46"/>
      <c r="C43" s="22"/>
      <c r="D43" s="23" t="s">
        <v>7</v>
      </c>
      <c r="E43" s="29"/>
      <c r="F43" s="42"/>
      <c r="G43" s="32">
        <v>18013400</v>
      </c>
      <c r="H43" s="32">
        <v>18258000</v>
      </c>
      <c r="I43" s="32">
        <v>7718757</v>
      </c>
      <c r="J43" s="19">
        <f>H43-I43</f>
        <v>10539243</v>
      </c>
      <c r="K43" s="27">
        <f>(I43)/H43</f>
        <v>0.42276026947091688</v>
      </c>
      <c r="L43" s="48"/>
    </row>
    <row r="44" spans="2:13">
      <c r="B44" s="46"/>
      <c r="C44" s="22"/>
      <c r="D44" s="29" t="s">
        <v>8</v>
      </c>
      <c r="E44" s="29"/>
      <c r="F44" s="42"/>
      <c r="G44" s="63">
        <v>22554226</v>
      </c>
      <c r="H44" s="63">
        <v>22554226</v>
      </c>
      <c r="I44" s="63">
        <f>17963962-I43-I45</f>
        <v>10786673</v>
      </c>
      <c r="J44" s="19">
        <f>H44-I44</f>
        <v>11767553</v>
      </c>
      <c r="K44" s="27">
        <f>(I44)/H44</f>
        <v>0.47825507290740105</v>
      </c>
      <c r="L44" s="48"/>
      <c r="M44" s="22"/>
    </row>
    <row r="45" spans="2:13" ht="15" customHeight="1">
      <c r="B45" s="46"/>
      <c r="C45" s="22"/>
      <c r="D45" s="49" t="s">
        <v>11</v>
      </c>
      <c r="E45" s="22" t="s">
        <v>12</v>
      </c>
      <c r="G45" s="32">
        <v>-1227000</v>
      </c>
      <c r="H45" s="32">
        <v>-1227000</v>
      </c>
      <c r="I45" s="32">
        <f>-94441+-447027</f>
        <v>-541468</v>
      </c>
      <c r="J45" s="19">
        <f>H45-I45</f>
        <v>-685532</v>
      </c>
      <c r="K45" s="67">
        <f>IF(H45=0, "- ", (I45)/H45)</f>
        <v>0.44129421352893233</v>
      </c>
      <c r="L45" s="48"/>
      <c r="M45" s="22"/>
    </row>
    <row r="46" spans="2:13">
      <c r="B46" s="68"/>
      <c r="C46" s="60" t="s">
        <v>27</v>
      </c>
      <c r="D46" s="60"/>
      <c r="E46" s="61"/>
      <c r="F46" s="61"/>
      <c r="G46" s="62">
        <f>G43+G44+G45</f>
        <v>39340626</v>
      </c>
      <c r="H46" s="62">
        <f>H43+H44+H45</f>
        <v>39585226</v>
      </c>
      <c r="I46" s="62">
        <f>I43+I44+I45</f>
        <v>17963962</v>
      </c>
      <c r="J46" s="62">
        <f>J43+J44+J45</f>
        <v>21621264</v>
      </c>
      <c r="K46" s="38">
        <f>(I46)/H46</f>
        <v>0.45380470986827259</v>
      </c>
      <c r="L46" s="28"/>
    </row>
    <row r="47" spans="2:13" ht="18" customHeight="1">
      <c r="B47" s="46"/>
      <c r="C47" s="41" t="s">
        <v>28</v>
      </c>
      <c r="D47" s="41"/>
      <c r="E47" s="56"/>
      <c r="F47" s="56"/>
      <c r="G47" s="57"/>
      <c r="H47" s="44"/>
      <c r="I47" s="44"/>
      <c r="J47" s="44"/>
      <c r="K47" s="20"/>
    </row>
    <row r="48" spans="2:13">
      <c r="B48" s="46"/>
      <c r="C48" s="22"/>
      <c r="D48" s="23" t="s">
        <v>7</v>
      </c>
      <c r="E48" s="56"/>
      <c r="F48" s="56"/>
      <c r="G48" s="26">
        <v>9527000</v>
      </c>
      <c r="H48" s="26">
        <v>9526200</v>
      </c>
      <c r="I48" s="26">
        <v>3704533</v>
      </c>
      <c r="J48" s="19">
        <f>H48-I48</f>
        <v>5821667</v>
      </c>
      <c r="K48" s="27">
        <f>(I48)/H48</f>
        <v>0.38887835653251035</v>
      </c>
    </row>
    <row r="49" spans="2:14">
      <c r="B49" s="46"/>
      <c r="C49" s="22"/>
      <c r="D49" s="29" t="s">
        <v>8</v>
      </c>
      <c r="E49" s="29"/>
      <c r="F49" s="42"/>
      <c r="G49" s="26">
        <v>2054000</v>
      </c>
      <c r="H49" s="26">
        <v>2154000</v>
      </c>
      <c r="I49" s="26">
        <f>4240322-I48-I50</f>
        <v>536289</v>
      </c>
      <c r="J49" s="19">
        <f>H49-I49</f>
        <v>1617711</v>
      </c>
      <c r="K49" s="27">
        <f>(I49)/H49</f>
        <v>0.24897353760445681</v>
      </c>
    </row>
    <row r="50" spans="2:14" ht="15" customHeight="1">
      <c r="B50" s="46"/>
      <c r="C50" s="22"/>
      <c r="D50" s="49" t="s">
        <v>11</v>
      </c>
      <c r="E50" s="22" t="s">
        <v>12</v>
      </c>
      <c r="G50" s="26">
        <v>-10000</v>
      </c>
      <c r="H50" s="26">
        <v>-10000</v>
      </c>
      <c r="I50" s="26">
        <f>-500</f>
        <v>-500</v>
      </c>
      <c r="J50" s="19">
        <f>H50-I50</f>
        <v>-9500</v>
      </c>
      <c r="K50" s="67">
        <f>IF(H50=0, "- ", (I50)/H50)</f>
        <v>0.05</v>
      </c>
    </row>
    <row r="51" spans="2:14">
      <c r="B51" s="59"/>
      <c r="C51" s="60" t="s">
        <v>29</v>
      </c>
      <c r="D51" s="60"/>
      <c r="E51" s="61"/>
      <c r="F51" s="61"/>
      <c r="G51" s="62">
        <f>G48+G49+G50</f>
        <v>11571000</v>
      </c>
      <c r="H51" s="62">
        <f>H48+H49+H50</f>
        <v>11670200</v>
      </c>
      <c r="I51" s="62">
        <f>I48+I49+I50</f>
        <v>4240322</v>
      </c>
      <c r="J51" s="62">
        <f>J48+J49+J50</f>
        <v>7429878</v>
      </c>
      <c r="K51" s="38">
        <f>(I51)/H51</f>
        <v>0.3633461294579356</v>
      </c>
    </row>
    <row r="52" spans="2:14" ht="18" customHeight="1">
      <c r="B52" s="70"/>
      <c r="C52" s="41" t="s">
        <v>30</v>
      </c>
      <c r="D52" s="41"/>
      <c r="E52" s="71"/>
      <c r="F52" s="72"/>
      <c r="G52" s="73"/>
      <c r="H52" s="44"/>
      <c r="I52" s="44"/>
      <c r="J52" s="44"/>
      <c r="K52" s="20"/>
    </row>
    <row r="53" spans="2:14">
      <c r="B53" s="70"/>
      <c r="C53" s="22"/>
      <c r="D53" s="23" t="s">
        <v>7</v>
      </c>
      <c r="E53" s="71"/>
      <c r="F53" s="72"/>
      <c r="G53" s="32">
        <v>18955300</v>
      </c>
      <c r="H53" s="32">
        <v>18672000</v>
      </c>
      <c r="I53" s="32">
        <v>2500958</v>
      </c>
      <c r="J53" s="19">
        <f>H53-I53</f>
        <v>16171042</v>
      </c>
      <c r="K53" s="27">
        <f>(I53)/H53</f>
        <v>0.13394162382176522</v>
      </c>
      <c r="M53" s="22"/>
    </row>
    <row r="54" spans="2:14">
      <c r="B54" s="70"/>
      <c r="C54" s="22"/>
      <c r="D54" s="29" t="s">
        <v>8</v>
      </c>
      <c r="E54" s="71"/>
      <c r="F54" s="72"/>
      <c r="G54" s="63">
        <v>10969500</v>
      </c>
      <c r="H54" s="63">
        <v>10872500</v>
      </c>
      <c r="I54" s="63">
        <f>4247311-I53-I55</f>
        <v>4096929</v>
      </c>
      <c r="J54" s="19">
        <f>H54-I54</f>
        <v>6775571</v>
      </c>
      <c r="K54" s="27">
        <f>(I54)/H54</f>
        <v>0.37681572775350658</v>
      </c>
    </row>
    <row r="55" spans="2:14" ht="15" customHeight="1">
      <c r="B55" s="46"/>
      <c r="C55" s="22"/>
      <c r="D55" s="49" t="s">
        <v>11</v>
      </c>
      <c r="E55" s="22" t="s">
        <v>12</v>
      </c>
      <c r="G55" s="32">
        <v>-10207500</v>
      </c>
      <c r="H55" s="32">
        <v>-10207500</v>
      </c>
      <c r="I55" s="32">
        <f>-2321+-2348255</f>
        <v>-2350576</v>
      </c>
      <c r="J55" s="19">
        <f>H55-I55</f>
        <v>-7856924</v>
      </c>
      <c r="K55" s="67">
        <f>IF(H55=0, "- ", (I55)/H55)</f>
        <v>0.23027930443301495</v>
      </c>
    </row>
    <row r="56" spans="2:14">
      <c r="B56" s="68"/>
      <c r="C56" s="51" t="s">
        <v>31</v>
      </c>
      <c r="D56" s="51"/>
      <c r="E56" s="52"/>
      <c r="F56" s="53"/>
      <c r="G56" s="37">
        <f>G53+G54+G55</f>
        <v>19717300</v>
      </c>
      <c r="H56" s="37">
        <f>H53+H54+H55</f>
        <v>19337000</v>
      </c>
      <c r="I56" s="37">
        <f>I53+I54+I55</f>
        <v>4247311</v>
      </c>
      <c r="J56" s="37">
        <f>J53+J54+J55</f>
        <v>15089689</v>
      </c>
      <c r="K56" s="38">
        <f>(I56)/H56</f>
        <v>0.21964684284015101</v>
      </c>
    </row>
    <row r="57" spans="2:14" ht="18" customHeight="1">
      <c r="B57" s="70"/>
      <c r="C57" s="41" t="s">
        <v>32</v>
      </c>
      <c r="D57" s="41"/>
      <c r="E57" s="71"/>
      <c r="F57" s="72"/>
      <c r="G57" s="73"/>
      <c r="H57" s="44"/>
      <c r="I57" s="44"/>
      <c r="J57" s="44"/>
      <c r="K57" s="20"/>
    </row>
    <row r="58" spans="2:14">
      <c r="B58" s="70"/>
      <c r="C58" s="22"/>
      <c r="D58" s="23" t="s">
        <v>7</v>
      </c>
      <c r="E58" s="71"/>
      <c r="F58" s="72"/>
      <c r="G58" s="32">
        <v>5796900</v>
      </c>
      <c r="H58" s="32">
        <v>5746000</v>
      </c>
      <c r="I58" s="32">
        <v>3486420</v>
      </c>
      <c r="J58" s="19">
        <f>H58-I58</f>
        <v>2259580</v>
      </c>
      <c r="K58" s="27">
        <f>(I58)/H58</f>
        <v>0.60675600417681863</v>
      </c>
    </row>
    <row r="59" spans="2:14">
      <c r="B59" s="70"/>
      <c r="C59" s="22"/>
      <c r="D59" s="29" t="s">
        <v>8</v>
      </c>
      <c r="E59" s="71"/>
      <c r="F59" s="72"/>
      <c r="G59" s="63">
        <v>6950411</v>
      </c>
      <c r="H59" s="63">
        <v>6950411</v>
      </c>
      <c r="I59" s="63">
        <f>3456630-I58-I60</f>
        <v>1581710</v>
      </c>
      <c r="J59" s="19">
        <f>H59-I59</f>
        <v>5368701</v>
      </c>
      <c r="K59" s="27">
        <f>(I59)/H59</f>
        <v>0.22757071488290403</v>
      </c>
    </row>
    <row r="60" spans="2:14" ht="15" customHeight="1">
      <c r="B60" s="46"/>
      <c r="C60" s="22"/>
      <c r="D60" s="49" t="s">
        <v>11</v>
      </c>
      <c r="E60" s="22" t="s">
        <v>12</v>
      </c>
      <c r="G60" s="32">
        <v>-1611500</v>
      </c>
      <c r="H60" s="32">
        <v>-1611500</v>
      </c>
      <c r="I60" s="32">
        <f>-1611500</f>
        <v>-1611500</v>
      </c>
      <c r="J60" s="19">
        <f>H60-I60</f>
        <v>0</v>
      </c>
      <c r="K60" s="67">
        <f>IF(H60=0, "- ", (I60)/H60)</f>
        <v>1</v>
      </c>
    </row>
    <row r="61" spans="2:14">
      <c r="B61" s="68"/>
      <c r="C61" s="51" t="s">
        <v>33</v>
      </c>
      <c r="D61" s="51"/>
      <c r="E61" s="52"/>
      <c r="F61" s="53"/>
      <c r="G61" s="37">
        <f>G58+G59+G60</f>
        <v>11135811</v>
      </c>
      <c r="H61" s="37">
        <f>H58+H59+H60</f>
        <v>11084911</v>
      </c>
      <c r="I61" s="37">
        <f>I58+I59+I60</f>
        <v>3456630</v>
      </c>
      <c r="J61" s="37">
        <f>J58+J59+J60</f>
        <v>7628281</v>
      </c>
      <c r="K61" s="38">
        <f>(I61)/H61</f>
        <v>0.31183200298135005</v>
      </c>
      <c r="N61" s="3"/>
    </row>
    <row r="62" spans="2:14" ht="15" hidden="1" customHeight="1">
      <c r="B62" s="74" t="s">
        <v>34</v>
      </c>
      <c r="C62" s="60"/>
      <c r="D62" s="60"/>
      <c r="E62" s="61"/>
      <c r="F62" s="61"/>
      <c r="G62" s="62">
        <f>G51+G61+G46</f>
        <v>62047437</v>
      </c>
      <c r="H62" s="62">
        <f>H51+H61+H46</f>
        <v>62340337</v>
      </c>
      <c r="I62" s="62">
        <f>I51+I61+I46</f>
        <v>25660914</v>
      </c>
      <c r="J62" s="62">
        <f>J51+J61+J46</f>
        <v>36679423</v>
      </c>
      <c r="K62" s="65" t="e">
        <f>(I62+#REF!)/H62</f>
        <v>#REF!</v>
      </c>
    </row>
    <row r="63" spans="2:14" ht="20.100000000000001" customHeight="1">
      <c r="B63" s="46"/>
      <c r="C63" s="41" t="s">
        <v>35</v>
      </c>
      <c r="D63" s="49"/>
      <c r="E63" s="29"/>
      <c r="F63" s="42"/>
      <c r="G63" s="43"/>
      <c r="H63" s="44"/>
      <c r="I63" s="44"/>
      <c r="J63" s="44"/>
      <c r="K63" s="20"/>
    </row>
    <row r="64" spans="2:14" ht="12.75" customHeight="1">
      <c r="B64" s="46"/>
      <c r="C64" s="22"/>
      <c r="D64" s="23" t="s">
        <v>7</v>
      </c>
      <c r="E64" s="71"/>
      <c r="F64" s="72"/>
      <c r="G64" s="44">
        <f t="shared" ref="G64:J65" si="0">G7+G11+G43+G48+G53+G16+G21+G26+G31+G36+G58</f>
        <v>240120600</v>
      </c>
      <c r="H64" s="44">
        <f>H7+H11+H43+H48+H53+H16+H21+H26+H31+H36+H58</f>
        <v>240120600</v>
      </c>
      <c r="I64" s="44">
        <f t="shared" si="0"/>
        <v>105406291</v>
      </c>
      <c r="J64" s="44">
        <f t="shared" si="0"/>
        <v>134714309</v>
      </c>
      <c r="K64" s="27">
        <f>(I64)/H64</f>
        <v>0.43897229558813361</v>
      </c>
    </row>
    <row r="65" spans="2:17" ht="12.75" customHeight="1">
      <c r="B65" s="46"/>
      <c r="C65" s="75"/>
      <c r="D65" s="29" t="s">
        <v>8</v>
      </c>
      <c r="E65" s="71"/>
      <c r="F65" s="76"/>
      <c r="G65" s="44">
        <f t="shared" si="0"/>
        <v>46224237</v>
      </c>
      <c r="H65" s="44">
        <f>H8+H12+H44+H49+H54+H17+H22+H27+H32+H37+H59</f>
        <v>46224237</v>
      </c>
      <c r="I65" s="44">
        <f t="shared" si="0"/>
        <v>17650348</v>
      </c>
      <c r="J65" s="44">
        <f t="shared" si="0"/>
        <v>28573889</v>
      </c>
      <c r="K65" s="27">
        <f t="shared" ref="K65:K66" si="1">(I65)/H65</f>
        <v>0.38184184630240625</v>
      </c>
      <c r="L65" s="13"/>
    </row>
    <row r="66" spans="2:17" ht="15" customHeight="1">
      <c r="B66" s="46"/>
      <c r="C66" s="22"/>
      <c r="D66" s="49" t="s">
        <v>11</v>
      </c>
      <c r="E66" s="22" t="s">
        <v>12</v>
      </c>
      <c r="G66" s="77">
        <f>G13+G45+G50+G55+G18+G23+G28+G33+G38+G60</f>
        <v>-22463800</v>
      </c>
      <c r="H66" s="77">
        <f>H13+H45+H50+H55+H18+H23+H28+H33+H38+H60</f>
        <v>-22463800</v>
      </c>
      <c r="I66" s="77">
        <f>I13+I45+I50+I55+I18+I23+I28+I33+I38+I60</f>
        <v>-8944556</v>
      </c>
      <c r="J66" s="77">
        <f>J13+J45+J50+J55+J18+J23+J28+J33+J38+J60</f>
        <v>-13519244</v>
      </c>
      <c r="K66" s="27">
        <f t="shared" si="1"/>
        <v>0.3981764438785958</v>
      </c>
      <c r="L66" s="13"/>
      <c r="M66" s="78"/>
    </row>
    <row r="67" spans="2:17" ht="18.75" customHeight="1" thickBot="1">
      <c r="B67" s="79"/>
      <c r="C67" s="80" t="s">
        <v>35</v>
      </c>
      <c r="D67" s="81"/>
      <c r="E67" s="82"/>
      <c r="F67" s="82"/>
      <c r="G67" s="83">
        <f>G64+G65+G66</f>
        <v>263881037</v>
      </c>
      <c r="H67" s="83">
        <f>H64+H65+H66</f>
        <v>263881037</v>
      </c>
      <c r="I67" s="83">
        <f>I64+I65+I66</f>
        <v>114112083</v>
      </c>
      <c r="J67" s="83">
        <f>J64+J65+J66</f>
        <v>149768954</v>
      </c>
      <c r="K67" s="84">
        <f>(I67)/H67</f>
        <v>0.43243760255497254</v>
      </c>
      <c r="M67" s="85"/>
    </row>
    <row r="68" spans="2:17" ht="6.75" customHeight="1" thickTop="1">
      <c r="B68" s="2"/>
      <c r="C68" s="86"/>
      <c r="D68" s="86"/>
      <c r="E68" s="2"/>
      <c r="F68" s="2"/>
      <c r="G68" s="2"/>
      <c r="H68" s="4"/>
      <c r="I68" s="4"/>
      <c r="J68" s="49"/>
      <c r="K68" s="4"/>
      <c r="L68" s="4"/>
      <c r="M68" s="87"/>
      <c r="N68" s="4"/>
      <c r="O68" s="88"/>
      <c r="P68" s="2"/>
      <c r="Q68" s="49"/>
    </row>
    <row r="69" spans="2:17" ht="5.25" customHeight="1"/>
    <row r="70" spans="2:17" ht="26.25" customHeight="1">
      <c r="B70" s="93" t="s">
        <v>39</v>
      </c>
      <c r="C70" s="94"/>
      <c r="D70" s="94"/>
      <c r="E70" s="94"/>
      <c r="F70" s="94"/>
      <c r="G70" s="94"/>
      <c r="H70" s="94"/>
      <c r="I70" s="94"/>
      <c r="J70" s="94"/>
      <c r="K70" s="94"/>
    </row>
  </sheetData>
  <mergeCells count="5">
    <mergeCell ref="B1:J1"/>
    <mergeCell ref="B2:J2"/>
    <mergeCell ref="K2:K4"/>
    <mergeCell ref="B3:J3"/>
    <mergeCell ref="B70:K70"/>
  </mergeCells>
  <printOptions horizontalCentered="1"/>
  <pageMargins left="0.25" right="0.16" top="0.57999999999999996" bottom="0.39" header="0.33" footer="0.17"/>
  <pageSetup scale="74" orientation="portrait" r:id="rId1"/>
  <headerFooter differentOddEven="1" alignWithMargins="0">
    <oddHeader xml:space="preserve">&amp;C&amp;"Arial,Bold"&amp;12 194&amp;R&amp;12&amp;UANNEX A&amp;10&amp;U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</vt:lpstr>
      <vt:lpstr>Annex!Print_Area</vt:lpstr>
      <vt:lpstr>Annex!Print_Titles</vt:lpstr>
    </vt:vector>
  </TitlesOfParts>
  <Company>Ottawa Police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McCallVA</dc:creator>
  <cp:lastModifiedBy>ITS</cp:lastModifiedBy>
  <cp:lastPrinted>2014-07-23T13:09:37Z</cp:lastPrinted>
  <dcterms:created xsi:type="dcterms:W3CDTF">2012-07-03T15:43:17Z</dcterms:created>
  <dcterms:modified xsi:type="dcterms:W3CDTF">2014-07-23T14:33:55Z</dcterms:modified>
</cp:coreProperties>
</file>