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armstronca\Desktop\Financial Planning Changes 2017 Budget Accessible\"/>
    </mc:Choice>
  </mc:AlternateContent>
  <bookViews>
    <workbookView xWindow="120" yWindow="120" windowWidth="19032" windowHeight="11052" firstSheet="1" activeTab="4"/>
  </bookViews>
  <sheets>
    <sheet name="Screen Reader Message" sheetId="2" r:id="rId1"/>
    <sheet name="Capital Summary New Auth" sheetId="3" r:id="rId2"/>
    <sheet name="Transfers and Reserves" sheetId="4" r:id="rId3"/>
    <sheet name="DC Continuities " sheetId="23" r:id="rId4"/>
    <sheet name="Debt Model" sheetId="16" r:id="rId5"/>
    <sheet name="Debt Models (Tax, Rate Police)" sheetId="17" r:id="rId6"/>
    <sheet name="2017Corp Forecast by Department" sheetId="19" r:id="rId7"/>
    <sheet name="2017 Projects &amp; Narratives" sheetId="1" r:id="rId8"/>
    <sheet name="2017 New Authority and Funding" sheetId="20" r:id="rId9"/>
    <sheet name="2017 Project List by Budget Typ" sheetId="21" r:id="rId10"/>
    <sheet name="2017 Project Listing Source" sheetId="22" r:id="rId11"/>
    <sheet name="Sheet5" sheetId="8" r:id="rId12"/>
  </sheets>
  <externalReferences>
    <externalReference r:id="rId13"/>
    <externalReference r:id="rId14"/>
    <externalReference r:id="rId15"/>
    <externalReference r:id="rId16"/>
  </externalReferences>
  <definedNames>
    <definedName name="_xlnm._FilterDatabase" localSheetId="7" hidden="1">'2017 Projects &amp; Narratives'!$A$7:$J$326</definedName>
    <definedName name="InterestRate">[1]Assumptions!$C$4</definedName>
    <definedName name="_xlnm.Print_Area" localSheetId="8">'2017 New Authority and Funding'!$A$2:$J$580</definedName>
    <definedName name="_xlnm.Print_Area" localSheetId="9">'2017 Project List by Budget Typ'!$A$2:$G$691</definedName>
    <definedName name="_xlnm.Print_Area" localSheetId="7">'2017 Projects &amp; Narratives'!$A$1:$J$326</definedName>
    <definedName name="_xlnm.Print_Area" localSheetId="6">'2017Corp Forecast by Department'!$A$2:$F$603</definedName>
    <definedName name="_xlnm.Print_Area" localSheetId="1">'Capital Summary New Auth'!$A$2:$J$86</definedName>
    <definedName name="_xlnm.Print_Area" localSheetId="3">'DC Continuities '!$A$2:$J$26</definedName>
    <definedName name="_xlnm.Print_Area" localSheetId="4">'Debt Model'!$A$2:$E$93</definedName>
    <definedName name="_xlnm.Print_Area" localSheetId="5">'Debt Models (Tax, Rate Police)'!$A$2:$E$229</definedName>
    <definedName name="_xlnm.Print_Area" localSheetId="2">'Transfers and Reserves'!$A$2:$K$52</definedName>
    <definedName name="Print_Area_MI" localSheetId="3">#REF!</definedName>
    <definedName name="Print_Area_MI" localSheetId="4">#REF!</definedName>
    <definedName name="Print_Area_MI" localSheetId="5">#REF!</definedName>
    <definedName name="Print_Area_MI">#REF!</definedName>
    <definedName name="_xlnm.Print_Titles" localSheetId="8">'2017 New Authority and Funding'!$2:$7</definedName>
    <definedName name="_xlnm.Print_Titles" localSheetId="9">'2017 Project List by Budget Typ'!$2:$5</definedName>
    <definedName name="_xlnm.Print_Titles" localSheetId="10">'2017 Project Listing Source'!$2:$6</definedName>
    <definedName name="_xlnm.Print_Titles" localSheetId="6">'2017Corp Forecast by Department'!$2:$6</definedName>
    <definedName name="_xlnm.Print_Titles" localSheetId="1">'Capital Summary New Auth'!$2:$6</definedName>
    <definedName name="_xlnm.Print_Titles" localSheetId="4">'Debt Model'!$2:$6</definedName>
    <definedName name="_xlnm.Print_Titles" localSheetId="5">'Debt Models (Tax, Rate Police)'!$2:$6</definedName>
    <definedName name="Title1">'Capital Summary New Auth'!$A$6</definedName>
    <definedName name="Title2">'Transfers and Reserves'!$A$7</definedName>
    <definedName name="Title3" localSheetId="3">#REF!</definedName>
    <definedName name="Title3">#REF!</definedName>
    <definedName name="Title4" localSheetId="3">#REF!</definedName>
    <definedName name="Title4">#REF!</definedName>
    <definedName name="Title5">'2017 Projects &amp; Narratives'!$A$7</definedName>
    <definedName name="Year">[1]Assumptions!$C$5</definedName>
    <definedName name="Z_09CD447D_E8C1_4195_A755_0DB0ECA0117E_.wvu.Cols" localSheetId="2" hidden="1">'Transfers and Reserves'!#REF!</definedName>
    <definedName name="Z_09CD447D_E8C1_4195_A755_0DB0ECA0117E_.wvu.PrintArea" localSheetId="2" hidden="1">'Transfers and Reserves'!$A$2:$K$50</definedName>
    <definedName name="Z_3301D398_3AA5_4ADC_B78B_9A301A087C39_.wvu.Cols" localSheetId="2" hidden="1">'Transfers and Reserves'!#REF!</definedName>
    <definedName name="Z_3301D398_3AA5_4ADC_B78B_9A301A087C39_.wvu.PrintArea" localSheetId="2" hidden="1">'Transfers and Reserves'!$A$2:$K$50</definedName>
  </definedNames>
  <calcPr calcId="162913"/>
</workbook>
</file>

<file path=xl/calcChain.xml><?xml version="1.0" encoding="utf-8"?>
<calcChain xmlns="http://schemas.openxmlformats.org/spreadsheetml/2006/main">
  <c r="I21" i="23" l="1"/>
  <c r="H21" i="23"/>
  <c r="G21" i="23"/>
  <c r="G15" i="23"/>
  <c r="H10" i="23"/>
  <c r="I22" i="23" l="1"/>
  <c r="B21" i="23"/>
  <c r="D20" i="23"/>
  <c r="J20" i="23" s="1"/>
  <c r="D19" i="23"/>
  <c r="J19" i="23" s="1"/>
  <c r="D18" i="23"/>
  <c r="J18" i="23" s="1"/>
  <c r="D17" i="23"/>
  <c r="J17" i="23" s="1"/>
  <c r="D16" i="23"/>
  <c r="J16" i="23" s="1"/>
  <c r="D15" i="23"/>
  <c r="J15" i="23" s="1"/>
  <c r="D14" i="23"/>
  <c r="J14" i="23" s="1"/>
  <c r="D13" i="23"/>
  <c r="J13" i="23" s="1"/>
  <c r="J12" i="23"/>
  <c r="D12" i="23"/>
  <c r="D11" i="23"/>
  <c r="J11" i="23" s="1"/>
  <c r="D10" i="23"/>
  <c r="J10" i="23" s="1"/>
  <c r="D9" i="23"/>
  <c r="J9" i="23" s="1"/>
  <c r="C21" i="23"/>
  <c r="D8" i="23"/>
  <c r="J8" i="23" s="1"/>
  <c r="D7" i="23"/>
  <c r="J7" i="23" s="1"/>
  <c r="J21" i="23" l="1"/>
  <c r="D21" i="23"/>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8" i="1"/>
  <c r="H9" i="1"/>
  <c r="H10" i="1"/>
  <c r="H11" i="1"/>
  <c r="H12" i="1"/>
  <c r="H13" i="1"/>
  <c r="H14" i="1"/>
  <c r="H15" i="1"/>
  <c r="H16" i="1"/>
  <c r="H17" i="1"/>
  <c r="H18" i="1"/>
  <c r="H19" i="1"/>
  <c r="H21" i="1"/>
  <c r="H22" i="1"/>
  <c r="H23" i="1"/>
  <c r="H24" i="1"/>
  <c r="H25" i="1"/>
  <c r="H26" i="1"/>
  <c r="H27" i="1"/>
  <c r="H28" i="1"/>
  <c r="H29" i="1"/>
  <c r="H30" i="1"/>
  <c r="H31" i="1"/>
  <c r="H32" i="1"/>
  <c r="H33" i="1"/>
  <c r="H34" i="1"/>
  <c r="H35" i="1"/>
  <c r="H36" i="1"/>
  <c r="H37" i="1"/>
  <c r="H38" i="1"/>
  <c r="H39" i="1"/>
  <c r="H40" i="1"/>
  <c r="H41"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7" i="1"/>
  <c r="H108" i="1"/>
  <c r="H109" i="1"/>
  <c r="H110" i="1"/>
  <c r="H111" i="1"/>
  <c r="H112" i="1"/>
  <c r="H113"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8" i="1"/>
  <c r="H269" i="1"/>
  <c r="H270" i="1"/>
  <c r="H271" i="1"/>
  <c r="H272" i="1"/>
  <c r="H273" i="1"/>
  <c r="H274" i="1"/>
  <c r="H275" i="1"/>
  <c r="H276" i="1"/>
  <c r="H277" i="1"/>
  <c r="H278" i="1"/>
  <c r="H279" i="1"/>
  <c r="H280" i="1"/>
  <c r="H281" i="1"/>
  <c r="H282" i="1"/>
  <c r="H284" i="1"/>
  <c r="H285" i="1"/>
  <c r="H286" i="1"/>
  <c r="H287" i="1"/>
  <c r="H288" i="1"/>
  <c r="H289" i="1"/>
  <c r="H290" i="1"/>
  <c r="H291" i="1"/>
  <c r="H292" i="1"/>
  <c r="H293" i="1"/>
  <c r="H294" i="1"/>
  <c r="H295" i="1"/>
  <c r="H296"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8" i="1"/>
  <c r="E49" i="4" l="1"/>
  <c r="E46" i="4"/>
  <c r="H46" i="4" s="1"/>
  <c r="K46" i="4" s="1"/>
  <c r="D45" i="4"/>
  <c r="C42" i="4"/>
  <c r="C41" i="4"/>
  <c r="D40" i="4"/>
  <c r="D39" i="4"/>
  <c r="I37" i="4"/>
  <c r="G37" i="4"/>
  <c r="D37" i="4"/>
  <c r="C37" i="4"/>
  <c r="B37" i="4"/>
  <c r="C36" i="4"/>
  <c r="C33" i="4"/>
  <c r="J31" i="4"/>
  <c r="C31" i="4"/>
  <c r="D31" i="4"/>
  <c r="J28" i="4"/>
  <c r="D28" i="4"/>
  <c r="J27" i="4"/>
  <c r="D27" i="4"/>
  <c r="D21" i="4"/>
  <c r="I25" i="4" l="1"/>
  <c r="C22" i="4"/>
  <c r="E22" i="4"/>
  <c r="D22" i="4"/>
  <c r="D20" i="4"/>
  <c r="J15" i="4"/>
  <c r="D15" i="4"/>
  <c r="E15" i="4" s="1"/>
  <c r="C14" i="4"/>
  <c r="J13" i="4"/>
  <c r="C13" i="4"/>
  <c r="E13" i="4" s="1"/>
  <c r="D13" i="4"/>
  <c r="C12" i="4"/>
  <c r="C11" i="4"/>
  <c r="E11" i="4" s="1"/>
  <c r="D10" i="4"/>
  <c r="J9" i="4"/>
  <c r="J18" i="4" s="1"/>
  <c r="D9" i="4"/>
  <c r="E9" i="4" s="1"/>
  <c r="H9" i="4" s="1"/>
  <c r="E227" i="17" l="1"/>
  <c r="D227" i="17"/>
  <c r="C227" i="17"/>
  <c r="B227" i="17"/>
  <c r="E226" i="17"/>
  <c r="E228" i="17" s="1"/>
  <c r="D226" i="17"/>
  <c r="C226" i="17"/>
  <c r="C228" i="17" s="1"/>
  <c r="B226" i="17"/>
  <c r="B228" i="17" s="1"/>
  <c r="E220" i="17"/>
  <c r="D220" i="17"/>
  <c r="C220" i="17"/>
  <c r="B220" i="17"/>
  <c r="E219" i="17"/>
  <c r="D219" i="17"/>
  <c r="C219" i="17"/>
  <c r="B219" i="17"/>
  <c r="B218" i="17"/>
  <c r="E215" i="17"/>
  <c r="D215" i="17"/>
  <c r="C215" i="17"/>
  <c r="B215" i="17"/>
  <c r="E214" i="17"/>
  <c r="D214" i="17"/>
  <c r="C214" i="17"/>
  <c r="B214" i="17"/>
  <c r="B213" i="17"/>
  <c r="E210" i="17"/>
  <c r="D210" i="17"/>
  <c r="C210" i="17"/>
  <c r="B210" i="17"/>
  <c r="E209" i="17"/>
  <c r="E211" i="17" s="1"/>
  <c r="D209" i="17"/>
  <c r="D211" i="17" s="1"/>
  <c r="C209" i="17"/>
  <c r="C211" i="17" s="1"/>
  <c r="B209" i="17"/>
  <c r="B211" i="17" s="1"/>
  <c r="E203" i="17"/>
  <c r="D203" i="17"/>
  <c r="C203" i="17"/>
  <c r="B203" i="17"/>
  <c r="E202" i="17"/>
  <c r="D202" i="17"/>
  <c r="C202" i="17"/>
  <c r="B202" i="17"/>
  <c r="B201" i="17"/>
  <c r="E198" i="17"/>
  <c r="D198" i="17"/>
  <c r="C198" i="17"/>
  <c r="B198" i="17"/>
  <c r="E197" i="17"/>
  <c r="D197" i="17"/>
  <c r="C197" i="17"/>
  <c r="B197" i="17"/>
  <c r="B196" i="17"/>
  <c r="E193" i="17"/>
  <c r="D193" i="17"/>
  <c r="C193" i="17"/>
  <c r="B193" i="17"/>
  <c r="E192" i="17"/>
  <c r="E194" i="17" s="1"/>
  <c r="D192" i="17"/>
  <c r="D194" i="17" s="1"/>
  <c r="C192" i="17"/>
  <c r="C194" i="17" s="1"/>
  <c r="B192" i="17"/>
  <c r="B194" i="17" s="1"/>
  <c r="E186" i="17"/>
  <c r="D186" i="17"/>
  <c r="C186" i="17"/>
  <c r="B186" i="17"/>
  <c r="E185" i="17"/>
  <c r="D185" i="17"/>
  <c r="C185" i="17"/>
  <c r="B185" i="17"/>
  <c r="B184" i="17"/>
  <c r="E181" i="17"/>
  <c r="D181" i="17"/>
  <c r="C181" i="17"/>
  <c r="B181" i="17"/>
  <c r="E180" i="17"/>
  <c r="D180" i="17"/>
  <c r="C180" i="17"/>
  <c r="B180" i="17"/>
  <c r="B179" i="17"/>
  <c r="E176" i="17"/>
  <c r="D176" i="17"/>
  <c r="C176" i="17"/>
  <c r="B176" i="17"/>
  <c r="E175" i="17"/>
  <c r="E177" i="17" s="1"/>
  <c r="D175" i="17"/>
  <c r="D177" i="17" s="1"/>
  <c r="C175" i="17"/>
  <c r="C177" i="17" s="1"/>
  <c r="B175" i="17"/>
  <c r="B177" i="17" s="1"/>
  <c r="E169" i="17"/>
  <c r="D169" i="17"/>
  <c r="C169" i="17"/>
  <c r="B169" i="17"/>
  <c r="E168" i="17"/>
  <c r="D168" i="17"/>
  <c r="C168" i="17"/>
  <c r="B168" i="17"/>
  <c r="B167" i="17"/>
  <c r="E164" i="17"/>
  <c r="D164" i="17"/>
  <c r="C164" i="17"/>
  <c r="B164" i="17"/>
  <c r="E163" i="17"/>
  <c r="D163" i="17"/>
  <c r="C163" i="17"/>
  <c r="B163" i="17"/>
  <c r="B162" i="17"/>
  <c r="E159" i="17"/>
  <c r="D159" i="17"/>
  <c r="C159" i="17"/>
  <c r="B159" i="17"/>
  <c r="E158" i="17"/>
  <c r="E160" i="17" s="1"/>
  <c r="D158" i="17"/>
  <c r="D160" i="17" s="1"/>
  <c r="C158" i="17"/>
  <c r="C160" i="17" s="1"/>
  <c r="B158" i="17"/>
  <c r="B160" i="17" s="1"/>
  <c r="E152" i="17"/>
  <c r="D152" i="17"/>
  <c r="C152" i="17"/>
  <c r="B152" i="17"/>
  <c r="E151" i="17"/>
  <c r="D151" i="17"/>
  <c r="C151" i="17"/>
  <c r="B151" i="17"/>
  <c r="B150" i="17"/>
  <c r="E147" i="17"/>
  <c r="D147" i="17"/>
  <c r="C147" i="17"/>
  <c r="B147" i="17"/>
  <c r="E146" i="17"/>
  <c r="D146" i="17"/>
  <c r="C146" i="17"/>
  <c r="B146" i="17"/>
  <c r="B145" i="17"/>
  <c r="E142" i="17"/>
  <c r="D142" i="17"/>
  <c r="C142" i="17"/>
  <c r="B142" i="17"/>
  <c r="E141" i="17"/>
  <c r="E143" i="17" s="1"/>
  <c r="D141" i="17"/>
  <c r="D143" i="17" s="1"/>
  <c r="C141" i="17"/>
  <c r="C143" i="17" s="1"/>
  <c r="B141" i="17"/>
  <c r="E135" i="17"/>
  <c r="D135" i="17"/>
  <c r="C135" i="17"/>
  <c r="B135" i="17"/>
  <c r="E134" i="17"/>
  <c r="D134" i="17"/>
  <c r="C134" i="17"/>
  <c r="B134" i="17"/>
  <c r="B133" i="17"/>
  <c r="E130" i="17"/>
  <c r="D130" i="17"/>
  <c r="C130" i="17"/>
  <c r="B130" i="17"/>
  <c r="E129" i="17"/>
  <c r="D129" i="17"/>
  <c r="C129" i="17"/>
  <c r="B129" i="17"/>
  <c r="B128" i="17"/>
  <c r="E125" i="17"/>
  <c r="D125" i="17"/>
  <c r="C125" i="17"/>
  <c r="B125" i="17"/>
  <c r="E124" i="17"/>
  <c r="E126" i="17" s="1"/>
  <c r="D124" i="17"/>
  <c r="D126" i="17" s="1"/>
  <c r="C124" i="17"/>
  <c r="C126" i="17" s="1"/>
  <c r="B124" i="17"/>
  <c r="B126" i="17" s="1"/>
  <c r="E118" i="17"/>
  <c r="D118" i="17"/>
  <c r="C118" i="17"/>
  <c r="B118" i="17"/>
  <c r="E117" i="17"/>
  <c r="D117" i="17"/>
  <c r="C117" i="17"/>
  <c r="B117" i="17"/>
  <c r="B116" i="17"/>
  <c r="E113" i="17"/>
  <c r="D113" i="17"/>
  <c r="C113" i="17"/>
  <c r="B113" i="17"/>
  <c r="E112" i="17"/>
  <c r="D112" i="17"/>
  <c r="C112" i="17"/>
  <c r="B112" i="17"/>
  <c r="B111" i="17"/>
  <c r="E108" i="17"/>
  <c r="D108" i="17"/>
  <c r="C108" i="17"/>
  <c r="B108" i="17"/>
  <c r="E107" i="17"/>
  <c r="E109" i="17" s="1"/>
  <c r="D107" i="17"/>
  <c r="D109" i="17" s="1"/>
  <c r="C107" i="17"/>
  <c r="C109" i="17" s="1"/>
  <c r="B107" i="17"/>
  <c r="B109" i="17" s="1"/>
  <c r="E101" i="17"/>
  <c r="D101" i="17"/>
  <c r="C101" i="17"/>
  <c r="B101" i="17"/>
  <c r="E100" i="17"/>
  <c r="D100" i="17"/>
  <c r="C100" i="17"/>
  <c r="B100" i="17"/>
  <c r="B99" i="17"/>
  <c r="E96" i="17"/>
  <c r="D96" i="17"/>
  <c r="C96" i="17"/>
  <c r="B96" i="17"/>
  <c r="E95" i="17"/>
  <c r="D95" i="17"/>
  <c r="C95" i="17"/>
  <c r="B95" i="17"/>
  <c r="B94" i="17"/>
  <c r="E91" i="17"/>
  <c r="D91" i="17"/>
  <c r="C91" i="17"/>
  <c r="B91" i="17"/>
  <c r="E90" i="17"/>
  <c r="E92" i="17" s="1"/>
  <c r="D90" i="17"/>
  <c r="D92" i="17" s="1"/>
  <c r="C90" i="17"/>
  <c r="C92" i="17" s="1"/>
  <c r="B90" i="17"/>
  <c r="B92" i="17" s="1"/>
  <c r="E84" i="17"/>
  <c r="D84" i="17"/>
  <c r="C84" i="17"/>
  <c r="B84" i="17"/>
  <c r="E83" i="17"/>
  <c r="D83" i="17"/>
  <c r="C83" i="17"/>
  <c r="B83" i="17"/>
  <c r="B82" i="17"/>
  <c r="E79" i="17"/>
  <c r="D79" i="17"/>
  <c r="C79" i="17"/>
  <c r="B79" i="17"/>
  <c r="E78" i="17"/>
  <c r="D78" i="17"/>
  <c r="C78" i="17"/>
  <c r="B78" i="17"/>
  <c r="B77" i="17"/>
  <c r="E74" i="17"/>
  <c r="D74" i="17"/>
  <c r="C74" i="17"/>
  <c r="B74" i="17"/>
  <c r="E73" i="17"/>
  <c r="E75" i="17" s="1"/>
  <c r="D73" i="17"/>
  <c r="D75" i="17" s="1"/>
  <c r="C73" i="17"/>
  <c r="C75" i="17" s="1"/>
  <c r="B73" i="17"/>
  <c r="B75" i="17" s="1"/>
  <c r="E67" i="17"/>
  <c r="D67" i="17"/>
  <c r="C67" i="17"/>
  <c r="B67" i="17"/>
  <c r="E66" i="17"/>
  <c r="D66" i="17"/>
  <c r="C66" i="17"/>
  <c r="B66" i="17"/>
  <c r="B65" i="17"/>
  <c r="E62" i="17"/>
  <c r="D62" i="17"/>
  <c r="C62" i="17"/>
  <c r="B62" i="17"/>
  <c r="E61" i="17"/>
  <c r="D61" i="17"/>
  <c r="C61" i="17"/>
  <c r="B61" i="17"/>
  <c r="B60" i="17"/>
  <c r="E57" i="17"/>
  <c r="D57" i="17"/>
  <c r="C57" i="17"/>
  <c r="B57" i="17"/>
  <c r="E56" i="17"/>
  <c r="E58" i="17" s="1"/>
  <c r="D56" i="17"/>
  <c r="D58" i="17" s="1"/>
  <c r="C56" i="17"/>
  <c r="C58" i="17" s="1"/>
  <c r="B56" i="17"/>
  <c r="B58" i="17" s="1"/>
  <c r="E50" i="17"/>
  <c r="D50" i="17"/>
  <c r="C50" i="17"/>
  <c r="B50" i="17"/>
  <c r="E49" i="17"/>
  <c r="D49" i="17"/>
  <c r="C49" i="17"/>
  <c r="B49" i="17"/>
  <c r="B48" i="17"/>
  <c r="E45" i="17"/>
  <c r="D45" i="17"/>
  <c r="C45" i="17"/>
  <c r="B45" i="17"/>
  <c r="E44" i="17"/>
  <c r="D44" i="17"/>
  <c r="C44" i="17"/>
  <c r="B44" i="17"/>
  <c r="B43" i="17"/>
  <c r="E40" i="17"/>
  <c r="D40" i="17"/>
  <c r="C40" i="17"/>
  <c r="B40" i="17"/>
  <c r="B23" i="17" s="1"/>
  <c r="E39" i="17"/>
  <c r="D39" i="17"/>
  <c r="D41" i="17" s="1"/>
  <c r="C39" i="17"/>
  <c r="C41" i="17" s="1"/>
  <c r="B39" i="17"/>
  <c r="B41" i="17" s="1"/>
  <c r="E33" i="17"/>
  <c r="D33" i="17"/>
  <c r="C33" i="17"/>
  <c r="B33" i="17"/>
  <c r="E32" i="17"/>
  <c r="D32" i="17"/>
  <c r="C32" i="17"/>
  <c r="B32" i="17"/>
  <c r="B31" i="17"/>
  <c r="E28" i="17"/>
  <c r="D28" i="17"/>
  <c r="C28" i="17"/>
  <c r="B28" i="17"/>
  <c r="E27" i="17"/>
  <c r="D27" i="17"/>
  <c r="C27" i="17"/>
  <c r="B27" i="17"/>
  <c r="B26" i="17"/>
  <c r="E92" i="16"/>
  <c r="D92" i="16"/>
  <c r="C92" i="16"/>
  <c r="B92" i="16"/>
  <c r="E91" i="16"/>
  <c r="E93" i="16" s="1"/>
  <c r="D91" i="16"/>
  <c r="C91" i="16"/>
  <c r="C93" i="16" s="1"/>
  <c r="B91" i="16"/>
  <c r="B93" i="16" s="1"/>
  <c r="E85" i="16"/>
  <c r="D85" i="16"/>
  <c r="C85" i="16"/>
  <c r="B85" i="16"/>
  <c r="E84" i="16"/>
  <c r="D84" i="16"/>
  <c r="C84" i="16"/>
  <c r="B84" i="16"/>
  <c r="E83" i="16"/>
  <c r="E86" i="16" s="1"/>
  <c r="D83" i="16"/>
  <c r="C83" i="16"/>
  <c r="C86" i="16" s="1"/>
  <c r="B83" i="16"/>
  <c r="B86" i="16" s="1"/>
  <c r="E80" i="16"/>
  <c r="D80" i="16"/>
  <c r="C80" i="16"/>
  <c r="B80" i="16"/>
  <c r="E79" i="16"/>
  <c r="D79" i="16"/>
  <c r="C79" i="16"/>
  <c r="B79" i="16"/>
  <c r="E78" i="16"/>
  <c r="E81" i="16" s="1"/>
  <c r="E88" i="16" s="1"/>
  <c r="D78" i="16"/>
  <c r="D81" i="16" s="1"/>
  <c r="C78" i="16"/>
  <c r="C81" i="16" s="1"/>
  <c r="C88" i="16" s="1"/>
  <c r="B78" i="16"/>
  <c r="B81" i="16" s="1"/>
  <c r="B88" i="16" s="1"/>
  <c r="E75" i="16"/>
  <c r="D75" i="16"/>
  <c r="C75" i="16"/>
  <c r="B75" i="16"/>
  <c r="E74" i="16"/>
  <c r="E76" i="16" s="1"/>
  <c r="D74" i="16"/>
  <c r="C74" i="16"/>
  <c r="C76" i="16" s="1"/>
  <c r="B74" i="16"/>
  <c r="B76" i="16" s="1"/>
  <c r="E68" i="16"/>
  <c r="D68" i="16"/>
  <c r="C68" i="16"/>
  <c r="B68" i="16"/>
  <c r="E67" i="16"/>
  <c r="D67" i="16"/>
  <c r="C67" i="16"/>
  <c r="B67" i="16"/>
  <c r="E66" i="16"/>
  <c r="E69" i="16" s="1"/>
  <c r="D66" i="16"/>
  <c r="C66" i="16"/>
  <c r="B66" i="16"/>
  <c r="B69" i="16" s="1"/>
  <c r="E63" i="16"/>
  <c r="D63" i="16"/>
  <c r="C63" i="16"/>
  <c r="B63" i="16"/>
  <c r="E62" i="16"/>
  <c r="D62" i="16"/>
  <c r="C62" i="16"/>
  <c r="B62" i="16"/>
  <c r="E61" i="16"/>
  <c r="E64" i="16" s="1"/>
  <c r="E71" i="16" s="1"/>
  <c r="D61" i="16"/>
  <c r="D64" i="16" s="1"/>
  <c r="C61" i="16"/>
  <c r="C64" i="16" s="1"/>
  <c r="B61" i="16"/>
  <c r="B64" i="16" s="1"/>
  <c r="B71" i="16" s="1"/>
  <c r="E58" i="16"/>
  <c r="D58" i="16"/>
  <c r="C58" i="16"/>
  <c r="B58" i="16"/>
  <c r="E57" i="16"/>
  <c r="D57" i="16"/>
  <c r="C57" i="16"/>
  <c r="C59" i="16" s="1"/>
  <c r="B57" i="16"/>
  <c r="B59" i="16" s="1"/>
  <c r="E51" i="16"/>
  <c r="D51" i="16"/>
  <c r="C51" i="16"/>
  <c r="B51" i="16"/>
  <c r="E50" i="16"/>
  <c r="D50" i="16"/>
  <c r="C50" i="16"/>
  <c r="B50" i="16"/>
  <c r="E49" i="16"/>
  <c r="E52" i="16" s="1"/>
  <c r="D49" i="16"/>
  <c r="D52" i="16" s="1"/>
  <c r="C49" i="16"/>
  <c r="C52" i="16" s="1"/>
  <c r="B49" i="16"/>
  <c r="B52" i="16" s="1"/>
  <c r="E46" i="16"/>
  <c r="D46" i="16"/>
  <c r="C46" i="16"/>
  <c r="B46" i="16"/>
  <c r="E45" i="16"/>
  <c r="D45" i="16"/>
  <c r="C45" i="16"/>
  <c r="B45" i="16"/>
  <c r="E44" i="16"/>
  <c r="E47" i="16" s="1"/>
  <c r="E54" i="16" s="1"/>
  <c r="D44" i="16"/>
  <c r="D47" i="16" s="1"/>
  <c r="D54" i="16" s="1"/>
  <c r="C44" i="16"/>
  <c r="C47" i="16" s="1"/>
  <c r="C54" i="16" s="1"/>
  <c r="B44" i="16"/>
  <c r="B47" i="16" s="1"/>
  <c r="B54" i="16" s="1"/>
  <c r="E41" i="16"/>
  <c r="D41" i="16"/>
  <c r="D23" i="16" s="1"/>
  <c r="C41" i="16"/>
  <c r="C23" i="16" s="1"/>
  <c r="B41" i="16"/>
  <c r="B23" i="16" s="1"/>
  <c r="E40" i="16"/>
  <c r="E42" i="16" s="1"/>
  <c r="D40" i="16"/>
  <c r="D42" i="16" s="1"/>
  <c r="C40" i="16"/>
  <c r="C22" i="16" s="1"/>
  <c r="B40" i="16"/>
  <c r="B42" i="16" s="1"/>
  <c r="E34" i="16"/>
  <c r="E16" i="16" s="1"/>
  <c r="D34" i="16"/>
  <c r="D16" i="16" s="1"/>
  <c r="C34" i="16"/>
  <c r="C16" i="16" s="1"/>
  <c r="B34" i="16"/>
  <c r="B16" i="16" s="1"/>
  <c r="E33" i="16"/>
  <c r="E15" i="16" s="1"/>
  <c r="D33" i="16"/>
  <c r="C33" i="16"/>
  <c r="C15" i="16" s="1"/>
  <c r="B33" i="16"/>
  <c r="B15" i="16" s="1"/>
  <c r="E32" i="16"/>
  <c r="E35" i="16" s="1"/>
  <c r="D32" i="16"/>
  <c r="D35" i="16" s="1"/>
  <c r="C32" i="16"/>
  <c r="C35" i="16" s="1"/>
  <c r="B32" i="16"/>
  <c r="B35" i="16" s="1"/>
  <c r="E29" i="16"/>
  <c r="E11" i="16" s="1"/>
  <c r="D29" i="16"/>
  <c r="D11" i="16" s="1"/>
  <c r="C29" i="16"/>
  <c r="C11" i="16" s="1"/>
  <c r="B29" i="16"/>
  <c r="B11" i="16" s="1"/>
  <c r="E28" i="16"/>
  <c r="E10" i="16" s="1"/>
  <c r="D28" i="16"/>
  <c r="D10" i="16" s="1"/>
  <c r="C28" i="16"/>
  <c r="C10" i="16" s="1"/>
  <c r="B28" i="16"/>
  <c r="B10" i="16" s="1"/>
  <c r="E27" i="16"/>
  <c r="E30" i="16" s="1"/>
  <c r="E37" i="16" s="1"/>
  <c r="D27" i="16"/>
  <c r="C27" i="16"/>
  <c r="B27" i="16"/>
  <c r="B30" i="16" s="1"/>
  <c r="B37" i="16" s="1"/>
  <c r="D76" i="16" l="1"/>
  <c r="B143" i="17"/>
  <c r="C30" i="16"/>
  <c r="C37" i="16" s="1"/>
  <c r="C9" i="16"/>
  <c r="C12" i="16" s="1"/>
  <c r="D228" i="17"/>
  <c r="C14" i="16"/>
  <c r="C17" i="16" s="1"/>
  <c r="D30" i="16"/>
  <c r="D37" i="16" s="1"/>
  <c r="D59" i="16"/>
  <c r="D93" i="16"/>
  <c r="E41" i="17"/>
  <c r="C16" i="17"/>
  <c r="C10" i="17"/>
  <c r="C11" i="17"/>
  <c r="B15" i="17"/>
  <c r="B16" i="17"/>
  <c r="C24" i="16"/>
  <c r="D22" i="16"/>
  <c r="D24" i="16" s="1"/>
  <c r="D11" i="17"/>
  <c r="C23" i="17"/>
  <c r="B14" i="16"/>
  <c r="B17" i="16" s="1"/>
  <c r="B22" i="16"/>
  <c r="B24" i="16" s="1"/>
  <c r="B9" i="16"/>
  <c r="B12" i="16" s="1"/>
  <c r="D10" i="17"/>
  <c r="C15" i="17"/>
  <c r="E23" i="16"/>
  <c r="D15" i="16"/>
  <c r="B80" i="17"/>
  <c r="C77" i="17" s="1"/>
  <c r="C80" i="17" s="1"/>
  <c r="B114" i="17"/>
  <c r="C111" i="17" s="1"/>
  <c r="C114" i="17" s="1"/>
  <c r="B148" i="17"/>
  <c r="C145" i="17" s="1"/>
  <c r="C148" i="17" s="1"/>
  <c r="B182" i="17"/>
  <c r="C179" i="17" s="1"/>
  <c r="C182" i="17" s="1"/>
  <c r="B216" i="17"/>
  <c r="C213" i="17" s="1"/>
  <c r="C216" i="17" s="1"/>
  <c r="E9" i="16"/>
  <c r="E12" i="16" s="1"/>
  <c r="E14" i="16"/>
  <c r="E17" i="16" s="1"/>
  <c r="C22" i="17"/>
  <c r="C24" i="17" s="1"/>
  <c r="B10" i="17"/>
  <c r="B11" i="17"/>
  <c r="B34" i="17"/>
  <c r="C31" i="17" s="1"/>
  <c r="C34" i="17" s="1"/>
  <c r="D31" i="17" s="1"/>
  <c r="E15" i="17"/>
  <c r="E16" i="17"/>
  <c r="E23" i="17"/>
  <c r="B68" i="17"/>
  <c r="C65" i="17" s="1"/>
  <c r="C68" i="17" s="1"/>
  <c r="D65" i="17" s="1"/>
  <c r="D68" i="17" s="1"/>
  <c r="E65" i="17" s="1"/>
  <c r="E68" i="17" s="1"/>
  <c r="B102" i="17"/>
  <c r="C99" i="17" s="1"/>
  <c r="C102" i="17" s="1"/>
  <c r="D99" i="17" s="1"/>
  <c r="D102" i="17" s="1"/>
  <c r="E99" i="17" s="1"/>
  <c r="E102" i="17" s="1"/>
  <c r="B136" i="17"/>
  <c r="C133" i="17" s="1"/>
  <c r="C136" i="17" s="1"/>
  <c r="D133" i="17" s="1"/>
  <c r="D136" i="17" s="1"/>
  <c r="E133" i="17" s="1"/>
  <c r="E136" i="17" s="1"/>
  <c r="D9" i="16"/>
  <c r="D12" i="16" s="1"/>
  <c r="D14" i="16"/>
  <c r="E22" i="16"/>
  <c r="B22" i="17"/>
  <c r="B24" i="17" s="1"/>
  <c r="B29" i="17"/>
  <c r="C26" i="17" s="1"/>
  <c r="C29" i="17" s="1"/>
  <c r="E10" i="17"/>
  <c r="E11" i="17"/>
  <c r="D15" i="17"/>
  <c r="D16" i="17"/>
  <c r="D23" i="17"/>
  <c r="B63" i="17"/>
  <c r="C60" i="17" s="1"/>
  <c r="C63" i="17" s="1"/>
  <c r="B97" i="17"/>
  <c r="C94" i="17" s="1"/>
  <c r="C97" i="17" s="1"/>
  <c r="B131" i="17"/>
  <c r="B165" i="17"/>
  <c r="C162" i="17" s="1"/>
  <c r="C165" i="17" s="1"/>
  <c r="B199" i="17"/>
  <c r="C196" i="17" s="1"/>
  <c r="C199" i="17" s="1"/>
  <c r="E59" i="16"/>
  <c r="D69" i="16"/>
  <c r="D71" i="16" s="1"/>
  <c r="B14" i="17"/>
  <c r="E22" i="17"/>
  <c r="B51" i="17"/>
  <c r="C48" i="17" s="1"/>
  <c r="C51" i="17" s="1"/>
  <c r="D48" i="17" s="1"/>
  <c r="D51" i="17" s="1"/>
  <c r="E48" i="17" s="1"/>
  <c r="E51" i="17" s="1"/>
  <c r="B85" i="17"/>
  <c r="C82" i="17" s="1"/>
  <c r="C85" i="17" s="1"/>
  <c r="D82" i="17" s="1"/>
  <c r="D85" i="17" s="1"/>
  <c r="E82" i="17" s="1"/>
  <c r="E85" i="17" s="1"/>
  <c r="B119" i="17"/>
  <c r="C116" i="17" s="1"/>
  <c r="C119" i="17" s="1"/>
  <c r="D116" i="17" s="1"/>
  <c r="D119" i="17" s="1"/>
  <c r="E116" i="17" s="1"/>
  <c r="E119" i="17" s="1"/>
  <c r="B153" i="17"/>
  <c r="C150" i="17" s="1"/>
  <c r="C153" i="17" s="1"/>
  <c r="D150" i="17" s="1"/>
  <c r="D153" i="17" s="1"/>
  <c r="E150" i="17" s="1"/>
  <c r="E153" i="17" s="1"/>
  <c r="B187" i="17"/>
  <c r="C184" i="17" s="1"/>
  <c r="C187" i="17" s="1"/>
  <c r="D184" i="17" s="1"/>
  <c r="D187" i="17" s="1"/>
  <c r="E184" i="17" s="1"/>
  <c r="E187" i="17" s="1"/>
  <c r="B221" i="17"/>
  <c r="C218" i="17" s="1"/>
  <c r="C221" i="17" s="1"/>
  <c r="D218" i="17" s="1"/>
  <c r="D221" i="17" s="1"/>
  <c r="E218" i="17" s="1"/>
  <c r="E221" i="17" s="1"/>
  <c r="D86" i="16"/>
  <c r="D88" i="16" s="1"/>
  <c r="B9" i="17"/>
  <c r="D22" i="17"/>
  <c r="B46" i="17"/>
  <c r="C43" i="17" s="1"/>
  <c r="C46" i="17" s="1"/>
  <c r="D34" i="17"/>
  <c r="E31" i="17" s="1"/>
  <c r="E34" i="17" s="1"/>
  <c r="B170" i="17"/>
  <c r="C167" i="17" s="1"/>
  <c r="C170" i="17" s="1"/>
  <c r="D167" i="17" s="1"/>
  <c r="D170" i="17" s="1"/>
  <c r="E167" i="17" s="1"/>
  <c r="E170" i="17" s="1"/>
  <c r="B204" i="17"/>
  <c r="C201" i="17" s="1"/>
  <c r="C204" i="17" s="1"/>
  <c r="D201" i="17" s="1"/>
  <c r="D204" i="17" s="1"/>
  <c r="E201" i="17" s="1"/>
  <c r="E204" i="17" s="1"/>
  <c r="C42" i="16"/>
  <c r="C69" i="16"/>
  <c r="C71" i="16" s="1"/>
  <c r="B155" i="17" l="1"/>
  <c r="B17" i="17"/>
  <c r="C14" i="17" s="1"/>
  <c r="C17" i="17" s="1"/>
  <c r="D14" i="17" s="1"/>
  <c r="D17" i="17" s="1"/>
  <c r="E14" i="17" s="1"/>
  <c r="E17" i="17" s="1"/>
  <c r="D17" i="16"/>
  <c r="D19" i="16" s="1"/>
  <c r="B70" i="17"/>
  <c r="B206" i="17"/>
  <c r="B121" i="17"/>
  <c r="B138" i="17"/>
  <c r="C19" i="16"/>
  <c r="C128" i="17"/>
  <c r="C131" i="17" s="1"/>
  <c r="D128" i="17" s="1"/>
  <c r="D131" i="17" s="1"/>
  <c r="B19" i="16"/>
  <c r="B87" i="17"/>
  <c r="E19" i="16"/>
  <c r="B223" i="17"/>
  <c r="B12" i="17"/>
  <c r="E24" i="17"/>
  <c r="E24" i="16"/>
  <c r="B172" i="17"/>
  <c r="B104" i="17"/>
  <c r="B36" i="17"/>
  <c r="B189" i="17"/>
  <c r="B53" i="17"/>
  <c r="D24" i="17"/>
  <c r="C172" i="17"/>
  <c r="D162" i="17"/>
  <c r="D165" i="17" s="1"/>
  <c r="C104" i="17"/>
  <c r="D94" i="17"/>
  <c r="D97" i="17" s="1"/>
  <c r="C36" i="17"/>
  <c r="D26" i="17"/>
  <c r="D29" i="17" s="1"/>
  <c r="D179" i="17"/>
  <c r="D182" i="17" s="1"/>
  <c r="C189" i="17"/>
  <c r="C121" i="17"/>
  <c r="D111" i="17"/>
  <c r="D114" i="17" s="1"/>
  <c r="C53" i="17"/>
  <c r="D43" i="17"/>
  <c r="D46" i="17" s="1"/>
  <c r="D196" i="17"/>
  <c r="D199" i="17" s="1"/>
  <c r="C206" i="17"/>
  <c r="C138" i="17"/>
  <c r="D60" i="17"/>
  <c r="D63" i="17" s="1"/>
  <c r="C70" i="17"/>
  <c r="C223" i="17"/>
  <c r="D213" i="17"/>
  <c r="D216" i="17" s="1"/>
  <c r="D145" i="17"/>
  <c r="D148" i="17" s="1"/>
  <c r="C155" i="17"/>
  <c r="C87" i="17"/>
  <c r="D77" i="17"/>
  <c r="D80" i="17" s="1"/>
  <c r="C9" i="17" l="1"/>
  <c r="C12" i="17" s="1"/>
  <c r="B19" i="17"/>
  <c r="E77" i="17"/>
  <c r="E80" i="17" s="1"/>
  <c r="E87" i="17" s="1"/>
  <c r="D87" i="17"/>
  <c r="D223" i="17"/>
  <c r="E213" i="17"/>
  <c r="E216" i="17" s="1"/>
  <c r="E223" i="17" s="1"/>
  <c r="D138" i="17"/>
  <c r="E128" i="17"/>
  <c r="E131" i="17" s="1"/>
  <c r="E138" i="17" s="1"/>
  <c r="D53" i="17"/>
  <c r="E43" i="17"/>
  <c r="E46" i="17" s="1"/>
  <c r="E53" i="17" s="1"/>
  <c r="D104" i="17"/>
  <c r="E94" i="17"/>
  <c r="E97" i="17" s="1"/>
  <c r="E104" i="17" s="1"/>
  <c r="D155" i="17"/>
  <c r="E145" i="17"/>
  <c r="E148" i="17" s="1"/>
  <c r="E155" i="17" s="1"/>
  <c r="D70" i="17"/>
  <c r="E60" i="17"/>
  <c r="E63" i="17" s="1"/>
  <c r="E70" i="17" s="1"/>
  <c r="E196" i="17"/>
  <c r="E199" i="17" s="1"/>
  <c r="E206" i="17" s="1"/>
  <c r="D206" i="17"/>
  <c r="E111" i="17"/>
  <c r="E114" i="17" s="1"/>
  <c r="E121" i="17" s="1"/>
  <c r="D121" i="17"/>
  <c r="D36" i="17"/>
  <c r="E26" i="17"/>
  <c r="E29" i="17" s="1"/>
  <c r="E36" i="17" s="1"/>
  <c r="D172" i="17"/>
  <c r="E162" i="17"/>
  <c r="E165" i="17" s="1"/>
  <c r="E172" i="17" s="1"/>
  <c r="E179" i="17"/>
  <c r="E182" i="17" s="1"/>
  <c r="E189" i="17" s="1"/>
  <c r="D189" i="17"/>
  <c r="D9" i="17" l="1"/>
  <c r="D12" i="17" s="1"/>
  <c r="C19" i="17"/>
  <c r="D44" i="3"/>
  <c r="C65" i="3"/>
  <c r="H62" i="3"/>
  <c r="D62" i="3"/>
  <c r="J62" i="3"/>
  <c r="I62" i="3"/>
  <c r="G62" i="3"/>
  <c r="F62" i="3"/>
  <c r="E62" i="3"/>
  <c r="C61" i="3"/>
  <c r="I54" i="3"/>
  <c r="J54" i="3"/>
  <c r="H54" i="3"/>
  <c r="E54" i="3"/>
  <c r="F54" i="3"/>
  <c r="G54" i="3"/>
  <c r="D54" i="3"/>
  <c r="C53" i="3"/>
  <c r="H44" i="3"/>
  <c r="I44" i="3"/>
  <c r="J44" i="3"/>
  <c r="E44" i="3"/>
  <c r="F44" i="3"/>
  <c r="G44" i="3"/>
  <c r="C43" i="3"/>
  <c r="C41" i="3"/>
  <c r="C38" i="3"/>
  <c r="C37" i="3"/>
  <c r="C27" i="3"/>
  <c r="C19" i="3"/>
  <c r="C54" i="3" l="1"/>
  <c r="E9" i="17"/>
  <c r="E12" i="17" s="1"/>
  <c r="E19" i="17" s="1"/>
  <c r="D19" i="17"/>
  <c r="C44" i="3"/>
  <c r="J50" i="4" l="1"/>
  <c r="G50" i="4"/>
  <c r="F50" i="4"/>
  <c r="C50" i="4"/>
  <c r="B50" i="4"/>
  <c r="H49" i="4"/>
  <c r="K49" i="4" s="1"/>
  <c r="E48" i="4"/>
  <c r="H48" i="4" s="1"/>
  <c r="K48" i="4" s="1"/>
  <c r="E47" i="4"/>
  <c r="H47" i="4" s="1"/>
  <c r="K47" i="4" s="1"/>
  <c r="E45" i="4"/>
  <c r="H45" i="4" s="1"/>
  <c r="K45" i="4" s="1"/>
  <c r="E44" i="4"/>
  <c r="H44" i="4" s="1"/>
  <c r="K44" i="4" s="1"/>
  <c r="E43" i="4"/>
  <c r="H43" i="4" s="1"/>
  <c r="K43" i="4" s="1"/>
  <c r="E42" i="4"/>
  <c r="H42" i="4" s="1"/>
  <c r="K42" i="4" s="1"/>
  <c r="H41" i="4"/>
  <c r="K41" i="4" s="1"/>
  <c r="E41" i="4"/>
  <c r="E40" i="4"/>
  <c r="H40" i="4" s="1"/>
  <c r="K40" i="4" s="1"/>
  <c r="E39" i="4"/>
  <c r="H39" i="4" s="1"/>
  <c r="K39" i="4" s="1"/>
  <c r="E38" i="4"/>
  <c r="H38" i="4" s="1"/>
  <c r="K38" i="4" s="1"/>
  <c r="I50" i="4"/>
  <c r="D50" i="4"/>
  <c r="E37" i="4"/>
  <c r="H36" i="4"/>
  <c r="E36" i="4"/>
  <c r="G34" i="4"/>
  <c r="F34" i="4"/>
  <c r="D34" i="4"/>
  <c r="C34" i="4"/>
  <c r="B34" i="4"/>
  <c r="J34" i="4"/>
  <c r="E33" i="4"/>
  <c r="H33" i="4" s="1"/>
  <c r="K33" i="4" s="1"/>
  <c r="E32" i="4"/>
  <c r="H32" i="4" s="1"/>
  <c r="K32" i="4" s="1"/>
  <c r="I34" i="4"/>
  <c r="E31" i="4"/>
  <c r="J29" i="4"/>
  <c r="I29" i="4"/>
  <c r="G29" i="4"/>
  <c r="F29" i="4"/>
  <c r="D29" i="4"/>
  <c r="C29" i="4"/>
  <c r="B29" i="4"/>
  <c r="E28" i="4"/>
  <c r="H28" i="4" s="1"/>
  <c r="K28" i="4" s="1"/>
  <c r="E27" i="4"/>
  <c r="H27" i="4" s="1"/>
  <c r="G25" i="4"/>
  <c r="F25" i="4"/>
  <c r="D25" i="4"/>
  <c r="C25" i="4"/>
  <c r="B25" i="4"/>
  <c r="E24" i="4"/>
  <c r="H24" i="4" s="1"/>
  <c r="K24" i="4" s="1"/>
  <c r="E23" i="4"/>
  <c r="H23" i="4" s="1"/>
  <c r="K23" i="4" s="1"/>
  <c r="H22" i="4"/>
  <c r="E21" i="4"/>
  <c r="H21" i="4" s="1"/>
  <c r="K21" i="4" s="1"/>
  <c r="J25" i="4"/>
  <c r="E20" i="4"/>
  <c r="G18" i="4"/>
  <c r="F18" i="4"/>
  <c r="B18" i="4"/>
  <c r="E17" i="4"/>
  <c r="H17" i="4" s="1"/>
  <c r="K17" i="4" s="1"/>
  <c r="E16" i="4"/>
  <c r="H16" i="4" s="1"/>
  <c r="K16" i="4" s="1"/>
  <c r="H15" i="4"/>
  <c r="K15" i="4" s="1"/>
  <c r="E14" i="4"/>
  <c r="H14" i="4" s="1"/>
  <c r="K14" i="4" s="1"/>
  <c r="H13" i="4"/>
  <c r="K13" i="4" s="1"/>
  <c r="I18" i="4"/>
  <c r="E12" i="4"/>
  <c r="H12" i="4" s="1"/>
  <c r="K12" i="4" s="1"/>
  <c r="D18" i="4"/>
  <c r="C18" i="4"/>
  <c r="E10" i="4"/>
  <c r="H10" i="4" s="1"/>
  <c r="K10" i="4" s="1"/>
  <c r="G51" i="4" l="1"/>
  <c r="I51" i="4"/>
  <c r="K37" i="4"/>
  <c r="H37" i="4"/>
  <c r="J51" i="4"/>
  <c r="E34" i="4"/>
  <c r="H31" i="4"/>
  <c r="K31" i="4" s="1"/>
  <c r="E25" i="4"/>
  <c r="H20" i="4"/>
  <c r="K20" i="4" s="1"/>
  <c r="B51" i="4"/>
  <c r="F51" i="4"/>
  <c r="C51" i="4"/>
  <c r="H29" i="4"/>
  <c r="K29" i="4" s="1"/>
  <c r="K27" i="4"/>
  <c r="K9" i="4"/>
  <c r="K22" i="4"/>
  <c r="H50" i="4"/>
  <c r="E50" i="4"/>
  <c r="D51" i="4"/>
  <c r="E29" i="4"/>
  <c r="H11" i="4"/>
  <c r="K11" i="4" s="1"/>
  <c r="K18" i="4" s="1"/>
  <c r="K36" i="4"/>
  <c r="K50" i="4" s="1"/>
  <c r="H25" i="4" l="1"/>
  <c r="K25" i="4"/>
  <c r="H34" i="4"/>
  <c r="E18" i="4"/>
  <c r="E51" i="4" s="1"/>
  <c r="H18" i="4"/>
  <c r="H51" i="4" s="1"/>
  <c r="K34" i="4" l="1"/>
  <c r="K51" i="4" s="1"/>
  <c r="G85" i="3"/>
  <c r="E85" i="3"/>
  <c r="E70" i="3"/>
  <c r="E66" i="3"/>
  <c r="E49" i="3"/>
  <c r="E34" i="3"/>
  <c r="E29" i="3"/>
  <c r="E22" i="3"/>
  <c r="E10" i="3"/>
  <c r="J85" i="3"/>
  <c r="I85" i="3"/>
  <c r="H85" i="3"/>
  <c r="F85" i="3"/>
  <c r="D85" i="3"/>
  <c r="B89" i="3"/>
  <c r="C84" i="3"/>
  <c r="C83" i="3"/>
  <c r="C82" i="3"/>
  <c r="C81" i="3"/>
  <c r="C79" i="3"/>
  <c r="C78" i="3"/>
  <c r="C77" i="3"/>
  <c r="C76" i="3"/>
  <c r="J70" i="3"/>
  <c r="I70" i="3"/>
  <c r="H70" i="3"/>
  <c r="G70" i="3"/>
  <c r="F70" i="3"/>
  <c r="D70" i="3"/>
  <c r="C69" i="3"/>
  <c r="J66" i="3"/>
  <c r="I66" i="3"/>
  <c r="H66" i="3"/>
  <c r="G66" i="3"/>
  <c r="F66" i="3"/>
  <c r="D66" i="3"/>
  <c r="C60" i="3"/>
  <c r="C59" i="3"/>
  <c r="C58" i="3"/>
  <c r="C57" i="3"/>
  <c r="C52" i="3"/>
  <c r="J49" i="3"/>
  <c r="I49" i="3"/>
  <c r="H49" i="3"/>
  <c r="G49" i="3"/>
  <c r="F49" i="3"/>
  <c r="D49" i="3"/>
  <c r="C48" i="3"/>
  <c r="C47" i="3"/>
  <c r="C42" i="3"/>
  <c r="C40" i="3"/>
  <c r="C39" i="3"/>
  <c r="J34" i="3"/>
  <c r="I34" i="3"/>
  <c r="H34" i="3"/>
  <c r="F34" i="3"/>
  <c r="D34" i="3"/>
  <c r="C33" i="3"/>
  <c r="C32" i="3"/>
  <c r="J29" i="3"/>
  <c r="I29" i="3"/>
  <c r="H29" i="3"/>
  <c r="F29" i="3"/>
  <c r="D29" i="3"/>
  <c r="C28" i="3"/>
  <c r="C26" i="3"/>
  <c r="C25" i="3"/>
  <c r="J22" i="3"/>
  <c r="I22" i="3"/>
  <c r="H22" i="3"/>
  <c r="G22" i="3"/>
  <c r="F22" i="3"/>
  <c r="D22" i="3"/>
  <c r="C21" i="3"/>
  <c r="C20" i="3"/>
  <c r="C18" i="3"/>
  <c r="C17" i="3"/>
  <c r="C16" i="3"/>
  <c r="C15" i="3"/>
  <c r="C14" i="3"/>
  <c r="C13" i="3"/>
  <c r="J10" i="3"/>
  <c r="I10" i="3"/>
  <c r="H10" i="3"/>
  <c r="G10" i="3"/>
  <c r="F10" i="3"/>
  <c r="D10" i="3"/>
  <c r="C9" i="3"/>
  <c r="C8" i="3"/>
  <c r="H72" i="3" l="1"/>
  <c r="H89" i="3" s="1"/>
  <c r="E72" i="3"/>
  <c r="E89" i="3" s="1"/>
  <c r="C34" i="3"/>
  <c r="C70" i="3"/>
  <c r="C49" i="3"/>
  <c r="I72" i="3"/>
  <c r="I89" i="3" s="1"/>
  <c r="C10" i="3"/>
  <c r="G34" i="3"/>
  <c r="C62" i="3"/>
  <c r="F72" i="3"/>
  <c r="F89" i="3" s="1"/>
  <c r="J72" i="3"/>
  <c r="J89" i="3" s="1"/>
  <c r="C66" i="3"/>
  <c r="C22" i="3"/>
  <c r="C29" i="3"/>
  <c r="G29" i="3"/>
  <c r="D72" i="3"/>
  <c r="D89" i="3" s="1"/>
  <c r="C75" i="3"/>
  <c r="C85" i="3" s="1"/>
  <c r="G72" i="3" l="1"/>
  <c r="G89" i="3" s="1"/>
  <c r="C72" i="3"/>
  <c r="C89" i="3" s="1"/>
</calcChain>
</file>

<file path=xl/comments1.xml><?xml version="1.0" encoding="utf-8"?>
<comments xmlns="http://schemas.openxmlformats.org/spreadsheetml/2006/main">
  <authors>
    <author>City of Ottawa</author>
  </authors>
  <commentList>
    <comment ref="A26" authorId="0" shapeId="0">
      <text>
        <r>
          <rPr>
            <b/>
            <sz val="8"/>
            <color indexed="81"/>
            <rFont val="Tahoma"/>
            <family val="2"/>
          </rPr>
          <t>City of Ottawa:
Inlcudes Solid Waste debt of $12.2M</t>
        </r>
      </text>
    </comment>
  </commentList>
</comments>
</file>

<file path=xl/sharedStrings.xml><?xml version="1.0" encoding="utf-8"?>
<sst xmlns="http://schemas.openxmlformats.org/spreadsheetml/2006/main" count="5988" uniqueCount="1310">
  <si>
    <t xml:space="preserve">City of Ottawa </t>
  </si>
  <si>
    <t>All Committees, Commission &amp; Boards</t>
  </si>
  <si>
    <t>Capital Program Summary &amp; Narratives</t>
  </si>
  <si>
    <t>In Thousands ($000)</t>
  </si>
  <si>
    <t>Project Description</t>
  </si>
  <si>
    <t>Committee</t>
  </si>
  <si>
    <t>Department</t>
  </si>
  <si>
    <t>Service Area</t>
  </si>
  <si>
    <t>Category</t>
  </si>
  <si>
    <t>Ward</t>
  </si>
  <si>
    <t>Completion Date</t>
  </si>
  <si>
    <t>Program Description</t>
  </si>
  <si>
    <t>Renewal of City Assets</t>
  </si>
  <si>
    <t>Growth</t>
  </si>
  <si>
    <t>Strategic Initiatives</t>
  </si>
  <si>
    <t>Emergency &amp; Protective Service</t>
  </si>
  <si>
    <t>Fire Services</t>
  </si>
  <si>
    <t>Paramedic Services</t>
  </si>
  <si>
    <t>By-Law &amp; Regulatory Services</t>
  </si>
  <si>
    <t>Security &amp; Emergency Management</t>
  </si>
  <si>
    <t>The guiderail upgrade/installation program provides the necessary funding required to upgrade sub-standard systems, and/or new installations where warranted.</t>
  </si>
  <si>
    <t>Child Care Services</t>
  </si>
  <si>
    <t>Environmental Services</t>
  </si>
  <si>
    <t>Wastewater Services</t>
  </si>
  <si>
    <t>Regulatory</t>
  </si>
  <si>
    <t>Drinking Water Services</t>
  </si>
  <si>
    <t>Solid Waste</t>
  </si>
  <si>
    <t>Environment</t>
  </si>
  <si>
    <t>Information Technology</t>
  </si>
  <si>
    <t>Planning Committee</t>
  </si>
  <si>
    <t>Housing</t>
  </si>
  <si>
    <t>Transportation Committee</t>
  </si>
  <si>
    <t>Public Works</t>
  </si>
  <si>
    <t>908056 2016 Ice &amp; Snow Control Technologies</t>
  </si>
  <si>
    <t>Transit Services</t>
  </si>
  <si>
    <t>Transit Commission</t>
  </si>
  <si>
    <t>Ottawa Public Library</t>
  </si>
  <si>
    <t>Library</t>
  </si>
  <si>
    <t>Screen reader users: On this sheet the Table starts on A9. Column Titles are in Row 8, Row titles are in Column A, City of Ottawa, 2016  capital listing and narratives by Committee, Department, Service Area, Category, Ward, expenditure authority are in Thousands of Dollars.  Row titles consisting of the project numbers and description begin with 9 hundred thousand number. The data set ends on cell K279.</t>
  </si>
  <si>
    <t>Forecast</t>
  </si>
  <si>
    <t>Agriculture &amp; Rural Affairs Committee</t>
  </si>
  <si>
    <t>Parks, Recreation, &amp; Culture</t>
  </si>
  <si>
    <t>Transportation Services</t>
  </si>
  <si>
    <t>Agriculture &amp; Rural Affairs Committee Total</t>
  </si>
  <si>
    <t>Community &amp; Protective Services Committee</t>
  </si>
  <si>
    <t>Child Care</t>
  </si>
  <si>
    <t>Community &amp; Social Services</t>
  </si>
  <si>
    <t>Long Term Care</t>
  </si>
  <si>
    <t>Parks, Buildings, &amp; Grounds</t>
  </si>
  <si>
    <t>Parks, Recreation &amp; Culture</t>
  </si>
  <si>
    <t>Community &amp; Protective Services Committee Total</t>
  </si>
  <si>
    <t>Integrated Water &amp; Wastewater</t>
  </si>
  <si>
    <t>Fleet Services</t>
  </si>
  <si>
    <t>Finance &amp; Economic Development Committee</t>
  </si>
  <si>
    <t>Finance &amp; Economic Development Committee Total</t>
  </si>
  <si>
    <t>Planning &amp; Development</t>
  </si>
  <si>
    <t>Planning Committee Total</t>
  </si>
  <si>
    <t>Transit Commission Total</t>
  </si>
  <si>
    <t>Integrated Roads, Water &amp; Wastewater* 
Note: Amounts include the tax and rate supported portions.</t>
  </si>
  <si>
    <t>Transportation Committee Total</t>
  </si>
  <si>
    <t>Ottawa Public Library Board</t>
  </si>
  <si>
    <t>Ottawa Public Library Board Total</t>
  </si>
  <si>
    <t>Police Services Board</t>
  </si>
  <si>
    <t>Police Services</t>
  </si>
  <si>
    <t>Police Services Board Total</t>
  </si>
  <si>
    <t>Grand Total</t>
  </si>
  <si>
    <t>Financing</t>
  </si>
  <si>
    <t>Revenues</t>
  </si>
  <si>
    <t>Tax Supported/ Dedicated Reserves</t>
  </si>
  <si>
    <t>Rate Supported Reserves</t>
  </si>
  <si>
    <t>Gas Tax</t>
  </si>
  <si>
    <t>Development Charges</t>
  </si>
  <si>
    <t>Debt:</t>
  </si>
  <si>
    <t xml:space="preserve">Tax Supported/ Dedicated </t>
  </si>
  <si>
    <t xml:space="preserve">Rate Supported </t>
  </si>
  <si>
    <t>*Includes the tax and rate supported portions.</t>
  </si>
  <si>
    <t xml:space="preserve">
Total 
2016</t>
  </si>
  <si>
    <t xml:space="preserve">
Renewal of City Assets 
2016</t>
  </si>
  <si>
    <t xml:space="preserve">
Regulatory
2016</t>
  </si>
  <si>
    <t xml:space="preserve">
Growth
2016</t>
  </si>
  <si>
    <t>Strategic Initiatives/ Regulatory 
2016</t>
  </si>
  <si>
    <t>City of Ottawa</t>
  </si>
  <si>
    <t>Transfers and Reserves</t>
  </si>
  <si>
    <t xml:space="preserve">
Opening Cash Balance
2014 Actuals</t>
  </si>
  <si>
    <t xml:space="preserve">
Contributions
2014 Actuals</t>
  </si>
  <si>
    <t xml:space="preserve">
Transfers (to) from Operating/ Capital
2014 Actuals</t>
  </si>
  <si>
    <t xml:space="preserve">
Closing Cash Balance
2014 Actuals</t>
  </si>
  <si>
    <t>Prior Year (Commitments)/ Transfers</t>
  </si>
  <si>
    <t xml:space="preserve">
Contributions
2015 Forecast</t>
  </si>
  <si>
    <t xml:space="preserve">
Transfers (to) from Operating/ Capital/ Other
2015 Forecast</t>
  </si>
  <si>
    <t xml:space="preserve">
Projected Closing Balance
2015</t>
  </si>
  <si>
    <t xml:space="preserve">
Tax Supported
Reserves</t>
  </si>
  <si>
    <t xml:space="preserve">City Wide </t>
  </si>
  <si>
    <t>Social Housing</t>
  </si>
  <si>
    <t>Corporate Fleet</t>
  </si>
  <si>
    <t>Transit*</t>
  </si>
  <si>
    <t>Para Transpo Fleet</t>
  </si>
  <si>
    <t>Environmental</t>
  </si>
  <si>
    <t xml:space="preserve">Tax Rate Stabilization </t>
  </si>
  <si>
    <t xml:space="preserve">
Total Capital Reserves</t>
  </si>
  <si>
    <t>Rate Supported</t>
  </si>
  <si>
    <t>Water*</t>
  </si>
  <si>
    <t>Wastewater*</t>
  </si>
  <si>
    <t>Water Fleet</t>
  </si>
  <si>
    <t>Wastewater Fleet</t>
  </si>
  <si>
    <t xml:space="preserve">
Total Rate Supported</t>
  </si>
  <si>
    <t>Gas Taxes</t>
  </si>
  <si>
    <t>Provincial*</t>
  </si>
  <si>
    <t>Federal*</t>
  </si>
  <si>
    <t xml:space="preserve">
Total Gas Tax</t>
  </si>
  <si>
    <t xml:space="preserve">
Ottawa Police Services
Reserves</t>
  </si>
  <si>
    <t>Police Capital</t>
  </si>
  <si>
    <t>Police Fleet</t>
  </si>
  <si>
    <t>Police Facilities Strategic</t>
  </si>
  <si>
    <t xml:space="preserve">
Total Ottawa Police Services Reserves</t>
  </si>
  <si>
    <t xml:space="preserve">Other </t>
  </si>
  <si>
    <t>Cash-in-Lieu of Parking</t>
  </si>
  <si>
    <t>Cash-in-Lieu of Parkland</t>
  </si>
  <si>
    <t>Winter Maintenance</t>
  </si>
  <si>
    <t>Parking</t>
  </si>
  <si>
    <t>Solid Waste Compensation</t>
  </si>
  <si>
    <t>Centrepointe Theatre</t>
  </si>
  <si>
    <t>Shenkman Arts Centre</t>
  </si>
  <si>
    <t>Self Insurance</t>
  </si>
  <si>
    <t>Vested Employee Benefits</t>
  </si>
  <si>
    <t>Election Expenses</t>
  </si>
  <si>
    <t>Building Code Capital</t>
  </si>
  <si>
    <t>Building Code Stabailization</t>
  </si>
  <si>
    <t>Building Code Insurance Fund</t>
  </si>
  <si>
    <t xml:space="preserve">
Total Other Reserves</t>
  </si>
  <si>
    <t xml:space="preserve">
Grand Total 
of all reserves</t>
  </si>
  <si>
    <t>Affordable Housing</t>
  </si>
  <si>
    <t>Emergency Medical Services</t>
  </si>
  <si>
    <t>Library Services</t>
  </si>
  <si>
    <t>Parks Development</t>
  </si>
  <si>
    <t>Public Transit**</t>
  </si>
  <si>
    <t>Recreation</t>
  </si>
  <si>
    <t>Roads &amp; Related Services</t>
  </si>
  <si>
    <t>Sanitary Wastewater Services</t>
  </si>
  <si>
    <t>Storm Sewers (Stormwater Drainage)</t>
  </si>
  <si>
    <t>Stormwater Management (Ponds)</t>
  </si>
  <si>
    <t>Studies</t>
  </si>
  <si>
    <t>Water Services</t>
  </si>
  <si>
    <t>Total</t>
  </si>
  <si>
    <t xml:space="preserve">*Debt Service Charges includes both Long-term Debt Service Charges and Estimated Debt Service Charges for new issues. </t>
  </si>
  <si>
    <t>**Projected uncommitted closing balances reflect the commitments on Council approved capital projects however, for the Confederation Line which span a number of years only the forecasted cashflow have been applied.</t>
  </si>
  <si>
    <t>Total Debt Summary</t>
  </si>
  <si>
    <t>Opening Issued Net Debt</t>
  </si>
  <si>
    <t>Estimated New Issues</t>
  </si>
  <si>
    <t>Principal Payments and Sinking Fund Increases</t>
  </si>
  <si>
    <t>Closing Issued Net Debt</t>
  </si>
  <si>
    <t>Opening Unissued Net Debt</t>
  </si>
  <si>
    <t>New Authority</t>
  </si>
  <si>
    <t>New Issues</t>
  </si>
  <si>
    <t>Closing Unissued Net Debt</t>
  </si>
  <si>
    <t>Total Debt Issued and Unissued</t>
  </si>
  <si>
    <t>Debt Service Charges</t>
  </si>
  <si>
    <t>Principal</t>
  </si>
  <si>
    <t>Interest</t>
  </si>
  <si>
    <t>Tax Supported</t>
  </si>
  <si>
    <t/>
  </si>
  <si>
    <t>Tax Development Charge Supported</t>
  </si>
  <si>
    <t>Transit Tax Supported</t>
  </si>
  <si>
    <t>Transit Development Charge Supported</t>
  </si>
  <si>
    <t>Federal Gas Tax Supported</t>
  </si>
  <si>
    <t>Provincial Gas Tax Supported</t>
  </si>
  <si>
    <t>Water Rate Supported</t>
  </si>
  <si>
    <t>Water Development Charge Supported</t>
  </si>
  <si>
    <t>Wastewater Rate Supported</t>
  </si>
  <si>
    <t>Wastewater Development Charge Supported</t>
  </si>
  <si>
    <t>Police Tax Supported</t>
  </si>
  <si>
    <t>Police Development Charge Supported</t>
  </si>
  <si>
    <t>Ottawa Public Library Total</t>
  </si>
  <si>
    <t>Ottawa Police Services Total</t>
  </si>
  <si>
    <t>Ottawa Police Services</t>
  </si>
  <si>
    <t>Finance Total</t>
  </si>
  <si>
    <t>Finance</t>
  </si>
  <si>
    <t>In thousands ($000)</t>
  </si>
  <si>
    <t>Strategic Initiatives Total</t>
  </si>
  <si>
    <t>Growth Total</t>
  </si>
  <si>
    <t>907807 N5 Sanitary Pumping Station Overflow</t>
  </si>
  <si>
    <t>Regulatory Total</t>
  </si>
  <si>
    <t>Renewal of City Assets Total</t>
  </si>
  <si>
    <t>Tax Supported/ Dedicated Debt</t>
  </si>
  <si>
    <t>Rate Supported Debt</t>
  </si>
  <si>
    <t>Develop. Charges Debt</t>
  </si>
  <si>
    <t>Tax Supported/ Dedicated</t>
  </si>
  <si>
    <t>Ottawa Police Services Board Total</t>
  </si>
  <si>
    <t>Ottawa Police Services Board</t>
  </si>
  <si>
    <t>Transit</t>
  </si>
  <si>
    <t>Police</t>
  </si>
  <si>
    <t>Rate</t>
  </si>
  <si>
    <t>Tax</t>
  </si>
  <si>
    <t>Transit Debt Total</t>
  </si>
  <si>
    <t>908234 Bus Refurbishment - 2016</t>
  </si>
  <si>
    <t>908228 Transit Priority Road &amp; Signal Project</t>
  </si>
  <si>
    <t>908225 Bus Stops and Shelters - 2016</t>
  </si>
  <si>
    <t>907926 Stage 2 LRT-Preliminary Plan-Procurement</t>
  </si>
  <si>
    <t>907478 Tunney's Pasture Bus Staging Area</t>
  </si>
  <si>
    <t>Transit Debt</t>
  </si>
  <si>
    <t>908175 Crichton St (Keefer-Dufferin)</t>
  </si>
  <si>
    <t>908139 Montreal Rd (N River Rd-St Laurent)</t>
  </si>
  <si>
    <t>908134 Iona - Broadhead</t>
  </si>
  <si>
    <t>907455 Hurdman Bridge/Billings BridgePS Upgrade</t>
  </si>
  <si>
    <t>906900 Concord - Echo - Greenfield</t>
  </si>
  <si>
    <t>906884 Glengarry-Onslow-Beckwith-Belgrade</t>
  </si>
  <si>
    <t>904916 DCA-Kanata West Feedermain</t>
  </si>
  <si>
    <t>908133 Crystal Beach Drive</t>
  </si>
  <si>
    <t>907787 Prince of Wales - Dynes</t>
  </si>
  <si>
    <t>907060 ROPEC Secondary Clarifier Upgrades</t>
  </si>
  <si>
    <t>906099 Trunk Sewer Reliability</t>
  </si>
  <si>
    <t>904986 Tri-Township/March Ridge Replacement</t>
  </si>
  <si>
    <t>903324 Kennedy Burnett SW Pond</t>
  </si>
  <si>
    <t>Tax Supported Debt Total</t>
  </si>
  <si>
    <t>908249 Centrum Boulevard Ext. Land Acquisition</t>
  </si>
  <si>
    <t>908158 Hall Rd Bridge [SN223180]</t>
  </si>
  <si>
    <t>908157 McLean Bridge [SN112110]</t>
  </si>
  <si>
    <t>908030 Cyrville Fire Station</t>
  </si>
  <si>
    <t>907132 Brian Cobourn (Navan to Mer Bleue)</t>
  </si>
  <si>
    <t>907037 Sarsfield Rd Bridge SN897710</t>
  </si>
  <si>
    <t>907019 Harmer Ave Ped Bridge over Hwy 417</t>
  </si>
  <si>
    <t>905937 2016 Natural Area Acquisition</t>
  </si>
  <si>
    <t>905399 Greenbank Rd (Chapman Mills to Cambrian)</t>
  </si>
  <si>
    <t>Tax Supported Debt</t>
  </si>
  <si>
    <t>907114 Stittsville/Fernbank Intercept-Diversion</t>
  </si>
  <si>
    <t>908257 O/S Kanata West Transmission Mains</t>
  </si>
  <si>
    <t>907008 Treatment Plant Process Expansion</t>
  </si>
  <si>
    <t>902206 Ottawa South Pumping Station Upgrade</t>
  </si>
  <si>
    <t>905384 DC By-Law - 2014 Study Update</t>
  </si>
  <si>
    <t>907809 Richmond PS &amp; Forcemain Expansion Phase1</t>
  </si>
  <si>
    <t>905423 DCA-O/S - Riverside S Community Sanitary</t>
  </si>
  <si>
    <t>907254 Winter Materials Storage Facility</t>
  </si>
  <si>
    <t>906920 Kanata South Link (Hope Side to Hwy 416)</t>
  </si>
  <si>
    <t>Protection Services</t>
  </si>
  <si>
    <t>907413 Cardinal Creek Park (18A)</t>
  </si>
  <si>
    <t>908265 Accessibility Technology</t>
  </si>
  <si>
    <t>908253 Technology Lifecycle</t>
  </si>
  <si>
    <t>905105 Central Library Development</t>
  </si>
  <si>
    <t>Ottawa PublicLibrary Capital Total</t>
  </si>
  <si>
    <t>Ottawa PublicLibrary Capital</t>
  </si>
  <si>
    <t>906565 IAH Rental Housing</t>
  </si>
  <si>
    <t>906169 OLRT Transition</t>
  </si>
  <si>
    <t>908013 Trail Road Scalehouse Rehabilitation</t>
  </si>
  <si>
    <t>907815 Trail Road Landfill - Exp &amp; Development</t>
  </si>
  <si>
    <t>907353 Trail Rd Gas Collection System Expansion</t>
  </si>
  <si>
    <t>Water Capital Total</t>
  </si>
  <si>
    <t>Water Capital</t>
  </si>
  <si>
    <t>908252 Stormwater Mgmt Retrofit Master Plan</t>
  </si>
  <si>
    <t>908250 Infrastructure Planning Information Mgmt</t>
  </si>
  <si>
    <t>906022 DCA-O/S KW Collector Sewers</t>
  </si>
  <si>
    <t>Solid Waste Rate Total</t>
  </si>
  <si>
    <t>Solid Waste Rate</t>
  </si>
  <si>
    <t>908017 Green Fleet - 2016</t>
  </si>
  <si>
    <t>City Wide Capital Total</t>
  </si>
  <si>
    <t>908258 Comprehensive Asset Management</t>
  </si>
  <si>
    <t>908050 Safer Roads Ottawa - SI</t>
  </si>
  <si>
    <t>907913 SEM-Closed Circuit TV (CCTV) Equip.</t>
  </si>
  <si>
    <t>907811 Infrastruct Support - Outdoor Rinks 2016</t>
  </si>
  <si>
    <t>907810 Tennis Court Redevelopment 2016</t>
  </si>
  <si>
    <t>907003 Mooney's Bay Upgrade/Renewal</t>
  </si>
  <si>
    <t>906161 Paramedic Defibrillator Replacement</t>
  </si>
  <si>
    <t>City Wide Capital</t>
  </si>
  <si>
    <t>Project List by Funding Source</t>
  </si>
  <si>
    <t>Project List by Category with Funding</t>
  </si>
  <si>
    <t>Projected Uncommitted Balance</t>
  </si>
  <si>
    <t>Debt Service Charges*/ Other Transfers</t>
  </si>
  <si>
    <t>Prior Year Commitments</t>
  </si>
  <si>
    <t>Deferred Revenue Account</t>
  </si>
  <si>
    <t>Development Charge Continuity</t>
  </si>
  <si>
    <t>Development Charge Supported</t>
  </si>
  <si>
    <t>Gas Tax Supported</t>
  </si>
  <si>
    <t>Screen Reader users: This workbook contains the 2017 Adopted Capital summaries. This workbook contains 10 worksheets including this one. Screeb reader messages are in cell A1 of each worksheet.</t>
  </si>
  <si>
    <t>2017 Capital Budget - Summary of New Authority &amp; Forecast</t>
  </si>
  <si>
    <t>Screen reader users: On this sheet the Table starts on A7. Column Titles are in Row 6, Row titles are in Column A, City of Ottawa, 2017 Capital Budget Summary of New Authorty by Committee and Service Areas, 2018 to 2020 Forecast, numbers are in Thousands of Dollars.  The data set ends on cell J80.</t>
  </si>
  <si>
    <t>Parks, Buildings &amp; Grounds</t>
  </si>
  <si>
    <t>Stormwater Services</t>
  </si>
  <si>
    <t>General Government</t>
  </si>
  <si>
    <t>Service Ottawa</t>
  </si>
  <si>
    <t>Public Transit Infrastructure Funding</t>
  </si>
  <si>
    <t>2017 Budget -  Capital Debt Model Summary (Tax, Rate, and Police)</t>
  </si>
  <si>
    <t>Screen reader users: On this sheet the Table starts on A7. Column Titles are in Row 6, Row titles are in Column A, City of Ottawa, 2017 Capital Debt Models for Tax, Rate, and Police with 2018 to 2020 forceast, numbers are in Thousands of Dollars.  The data set ends on cell E93.</t>
  </si>
  <si>
    <t>Screen reader users: On this sheet the Table starts on A7. Column Titles are in Row 6, Row titles are in Column A, City of Ottawa, 2017 Capital Debt Models for Tax, Rate, and Police with 2018 to 2020 forceast, numbers are in Thousands of Dollars.  The data set ends on cell E228.</t>
  </si>
  <si>
    <t>Transportation Services Department Total</t>
  </si>
  <si>
    <t>908774 PTIF 039 - Rideau River Crossing</t>
  </si>
  <si>
    <t>908772 PTIF 030 Aboriginal Consultation</t>
  </si>
  <si>
    <t>908771 PTIF 028 LRT Stage2 - Bridge VIA/O-Train</t>
  </si>
  <si>
    <t>908766 PTIF 035 Acquisition of (17) new buses</t>
  </si>
  <si>
    <t>908765 PTIF 007 Modern Signal &amp;Control Trillium</t>
  </si>
  <si>
    <t>908764 PTIF 005 Walkley Interlock Refurb &amp; Repl</t>
  </si>
  <si>
    <t>908763 PTIF 025 Transport Demand Mgmt - detours</t>
  </si>
  <si>
    <t>908762 PTIF 019Smartbus Infrastructure on board</t>
  </si>
  <si>
    <t>908761 PTIF 018 Passenger Information Display</t>
  </si>
  <si>
    <t>908760 PTIF 034 Transit Priority Projects</t>
  </si>
  <si>
    <t>908759 PTIF 024 Transit Operator room Hawthorne</t>
  </si>
  <si>
    <t>908758 PTIF 023 Fare Gate Entrances Transitway</t>
  </si>
  <si>
    <t>908757 PTIF 020 Merivale Driver facil&amp; Elevator</t>
  </si>
  <si>
    <t>908756 PTIF 017 Emergency Phone Upgr at Twy Stn</t>
  </si>
  <si>
    <t>908755 PTIF 016 Concrete Bus Pads</t>
  </si>
  <si>
    <t>908754 PTIF 015 Bus Shelters</t>
  </si>
  <si>
    <t>908753 PTIF 014 Rural Bus Stop Improvements</t>
  </si>
  <si>
    <t>908752 PTIF 001 Mann Ave Transit Structure Repl</t>
  </si>
  <si>
    <t>908709 PTIF 026 Acquisition of 2 train sets</t>
  </si>
  <si>
    <t>908704 Non Revenue Vehicle Replacement - 2017</t>
  </si>
  <si>
    <t>908703 Growth Non Revenue Vehicles</t>
  </si>
  <si>
    <t>908702 Trillium Line &amp; Rail Lifecycle - 2017</t>
  </si>
  <si>
    <t>908701 Heavy Overhaul Lint Trains</t>
  </si>
  <si>
    <t>908700 IT Transit Infrastructure Lifecycle 2017</t>
  </si>
  <si>
    <t>908699 IT Scheduling Platform</t>
  </si>
  <si>
    <t>908698 IT Operations &amp; Control Centre Platform</t>
  </si>
  <si>
    <t>908697 IT On - Board Platform (Smartbus)</t>
  </si>
  <si>
    <t>908696 IT Corporate Support Platform - 2017</t>
  </si>
  <si>
    <t>908695 Unplanned Infrastructure Response - 2017</t>
  </si>
  <si>
    <t>908682 PTIF-008 Elevator Tremblay Station</t>
  </si>
  <si>
    <t>908681 PTIF-Rideau R Path light&amp;link thru park</t>
  </si>
  <si>
    <t>908680 PTIF-McArthur Street Bike Lane (052)</t>
  </si>
  <si>
    <t>908679 PTIF-Rural cycling routes (040)</t>
  </si>
  <si>
    <t>908678 PTIF-Multi-Use PathW Michael-St-Laurent</t>
  </si>
  <si>
    <t>908677 PTIF-Kanata N CycleLink Herzberg/MarchRd</t>
  </si>
  <si>
    <t>908676 PTIF-Kanata N cycle link Carling/MarchRd</t>
  </si>
  <si>
    <t>908675 PTIF-Hunt Club Cycl Riverside-PaulBenoit</t>
  </si>
  <si>
    <t>908674 PTIF-Heron Rd Bike Trk HeronStn-Bank 41</t>
  </si>
  <si>
    <t>908673 PTIF-Heron Rd Bike Trk Colbert-Jefferson</t>
  </si>
  <si>
    <t>908671 PTIF-AODA Enhancements of Intersections</t>
  </si>
  <si>
    <t>908670 PTIF-Rideau R Cross-Confed-Carleton U</t>
  </si>
  <si>
    <t>908669 PTIF-Public Transit s'walk connection 51</t>
  </si>
  <si>
    <t>908668 PTIF-Cycle&amp;Ped Links at MTO o/p (031)</t>
  </si>
  <si>
    <t>908667 PTIF-Kanata LRT Extension - Env Assess29</t>
  </si>
  <si>
    <t>908666 PTIF-Chapman Mills Beatrice-Longfields36</t>
  </si>
  <si>
    <t>908665 PTIF-Baseline Trt Corr-Bayshore-Billings</t>
  </si>
  <si>
    <t>908664 Transitway Yearly Rehab - 2017</t>
  </si>
  <si>
    <t>908663 Station Accessiblity Improvements</t>
  </si>
  <si>
    <t>908662 Renewal of Operational Assets - 2017</t>
  </si>
  <si>
    <t>908661 Rapid Transit Syst Cust Improvemts 2017</t>
  </si>
  <si>
    <t>908653 PTIF 003 Tunney's Pasture Bus Loop</t>
  </si>
  <si>
    <t>908651 PTIF 002 Transit Op Crew room Bayview</t>
  </si>
  <si>
    <t>908648 PTIF 006 Customer waiting area Confed St</t>
  </si>
  <si>
    <t>908644 2017 Pedestrian Missing Links Studies</t>
  </si>
  <si>
    <t>908629 PTIF-Trillium PathPh3(Carling-Dows Lake)</t>
  </si>
  <si>
    <t>908628 PTIF-Trans Orleans Pathway align Mod-53</t>
  </si>
  <si>
    <t>908627 PTIF-CC5 QED Crossing CommPark/QEPl(049)</t>
  </si>
  <si>
    <t>908565 PTIF 004 Carleton Siding - Spring switch</t>
  </si>
  <si>
    <t>908564 2017 TMP Transit Priority Network</t>
  </si>
  <si>
    <t>908561 2017 Transportation Demand Management</t>
  </si>
  <si>
    <t>908560 2017 Pedestrian Access-Intersect &amp; Ramp.</t>
  </si>
  <si>
    <t>908559 2020 Cycling &amp; Ped Major Structures Prog</t>
  </si>
  <si>
    <t>908554 2017 Rapid Transit EA Studies</t>
  </si>
  <si>
    <t>908553 Albert/Slater/Mackenzie King Bridge</t>
  </si>
  <si>
    <t>908552 2019 Origin-Destination Survey (Transit)</t>
  </si>
  <si>
    <t>908551 2017 Transportation Master Plan</t>
  </si>
  <si>
    <t>908550 2017 Transit Corridor Protection</t>
  </si>
  <si>
    <t>908549 2017 Park and Ride Facilities</t>
  </si>
  <si>
    <t>908527 2017 EA Studies Arterial Rds</t>
  </si>
  <si>
    <t>908526 Downtown Traffic Tunnel - Planning</t>
  </si>
  <si>
    <t>908415 2017 Traffic Incident Management</t>
  </si>
  <si>
    <t>908414 2017 Safety Improvement Program</t>
  </si>
  <si>
    <t>908413 2017 New Traffic Control Devices</t>
  </si>
  <si>
    <t>908410 2017 Pedestrian Countdown Signals-SI</t>
  </si>
  <si>
    <t>908409 2017 Audible Signal Program-SI</t>
  </si>
  <si>
    <t>908408 2017 Advanced Traffic management Program</t>
  </si>
  <si>
    <t>908407 2017 LCR Traffic Monitoring System</t>
  </si>
  <si>
    <t>908406 2017 LCR Traffic Control Signals</t>
  </si>
  <si>
    <t>908405 2017 New Street Lighting</t>
  </si>
  <si>
    <t>908404 2017 Street Lighting Major Replacements</t>
  </si>
  <si>
    <t>908248 Goulbourn Forced Rd/Second Line Realign.</t>
  </si>
  <si>
    <t>907984 Traffic&amp;Ped. Safety Enh Prog-Ward Ini.SI</t>
  </si>
  <si>
    <t>907983 Pedestrian Safety Enhancement Prog.SI</t>
  </si>
  <si>
    <t>907982 Cycling Safety Program SI</t>
  </si>
  <si>
    <t>907847 2015-2018 Community Connectivity SI</t>
  </si>
  <si>
    <t>907830 IT Security Platform</t>
  </si>
  <si>
    <t>907828 IT Para Transpo Platform</t>
  </si>
  <si>
    <t>907479 Blackburn Hamlet By-Pass (Orleans-Navan)</t>
  </si>
  <si>
    <t>907436 Baseline Transit Corr(Baseline-HeronStn)</t>
  </si>
  <si>
    <t>907399 2015-2018 Pedestrian Facilities Program</t>
  </si>
  <si>
    <t>907398 2015-2018 Cycling Facilities Program SI</t>
  </si>
  <si>
    <t>907338 Blackburn Hamlet By-Pass (Orleans-Navan)</t>
  </si>
  <si>
    <t>907067 PTIF-Rideau Canal Crossing-Fifth - Clegg</t>
  </si>
  <si>
    <t>907002 Growth Buses</t>
  </si>
  <si>
    <t>907001 Bus Replacement</t>
  </si>
  <si>
    <t>906936 2017 to 2022 TRANS Projects</t>
  </si>
  <si>
    <t>906542 2019 Origin-Destination Survey (Roads)</t>
  </si>
  <si>
    <t>906527 IT Maintenance Platform</t>
  </si>
  <si>
    <t>906433 IT Transit Customer Svce Platform</t>
  </si>
  <si>
    <t>905980 Transit Brand Renewal</t>
  </si>
  <si>
    <t>905931 2017 Area Traffic Management</t>
  </si>
  <si>
    <t>900300 IT Smartcard</t>
  </si>
  <si>
    <t>Transportation Services Department</t>
  </si>
  <si>
    <t>Service Innovation &amp; Performance Department Total</t>
  </si>
  <si>
    <t>908388 Digital Service Strategy &amp;Implementation</t>
  </si>
  <si>
    <t>Service Innovation &amp; Performance Department</t>
  </si>
  <si>
    <t>Publc Works &amp; Enviromental Services Department Total</t>
  </si>
  <si>
    <t>908748 CWWF [Construct] Munster PS Generator Up</t>
  </si>
  <si>
    <t>908747 CWWF Billings Bridge PS Diesel System Up</t>
  </si>
  <si>
    <t>908746 CWWF Drinking Water Pumping Stn Lighting</t>
  </si>
  <si>
    <t>908745 CWWF [Design] Lemieux Island WPP Intake</t>
  </si>
  <si>
    <t>908744 CWWF Lemieux Island High Lift Stn HVAC</t>
  </si>
  <si>
    <t>908743 CWWF Drinking Water Plants Lighting Upgr</t>
  </si>
  <si>
    <t>908742 CWWF [Construct] ROPEC Thicken &amp; Dewater</t>
  </si>
  <si>
    <t>908741 CWWF ROPEC Lighting Upgrades</t>
  </si>
  <si>
    <t>908740 CWWF Wastewater Pumping Stations Light</t>
  </si>
  <si>
    <t>908739 CWWF Shields Creek/Findlay Creek Rehab</t>
  </si>
  <si>
    <t>908738 CWWF Mud Creek Bank Stabilization</t>
  </si>
  <si>
    <t>908737 CWWF Graham Creek Slope Stabilization</t>
  </si>
  <si>
    <t>908736 CWWF Didsbury Stormwater Facility Rehab.</t>
  </si>
  <si>
    <t>908735 CWWF Carp Snow Disposal Facility</t>
  </si>
  <si>
    <t>908686 Solid Waste Fleet Growth</t>
  </si>
  <si>
    <t>908685 Solid Waste Fleet Growth - Landfill</t>
  </si>
  <si>
    <t>908683 Old Digester Decommissiong</t>
  </si>
  <si>
    <t>908660 Sewer Use Prog-Short Term Initiatives</t>
  </si>
  <si>
    <t>908643 Fleet Growth 2017</t>
  </si>
  <si>
    <t>908633 Enhanced Corrosion Control</t>
  </si>
  <si>
    <t>908455 ROPEC Process Facil - Enviro Sys Upgrade</t>
  </si>
  <si>
    <t>908454 ROPEC Ops &amp; Technical Bldg Space Upgrade</t>
  </si>
  <si>
    <t>908453 ROPEC - Sewage Treatment Rehab Prog 2017</t>
  </si>
  <si>
    <t>908452 ROPEC - SCADA Rehab. &amp; Upgrades 2017</t>
  </si>
  <si>
    <t>908451 Lab Equipment Purchase/Replacement 2017</t>
  </si>
  <si>
    <t>908450 Sewage Pumping Station Rehab Prog 2017</t>
  </si>
  <si>
    <t>908449 Sewer Lateral Repairs 2017</t>
  </si>
  <si>
    <t>908448 SCADA Rehab &amp; Upgrades-Remote Sewer 2017</t>
  </si>
  <si>
    <t>908447 Linear Sewage System Improve. Prog. 2017</t>
  </si>
  <si>
    <t>908446 Collection System Condition Assess. 2017</t>
  </si>
  <si>
    <t>908445 Wastewater Drainage Roofing 2017</t>
  </si>
  <si>
    <t>908444 Protective Plumbing Program 2017</t>
  </si>
  <si>
    <t>908443 Municipal Drain Improvements - 2017</t>
  </si>
  <si>
    <t>908442 Stream Restoration Projects - 2017</t>
  </si>
  <si>
    <t>908441 Stormwater Mgmt: Rehab&amp;Enviro Compliance</t>
  </si>
  <si>
    <t>908440 ORAP-Water Environment Strategy (WES)PH2</t>
  </si>
  <si>
    <t>908436 Cathodic Protection 2017</t>
  </si>
  <si>
    <t>908435 Water Facilities Roofing 2017</t>
  </si>
  <si>
    <t>908434 Water Efficiency 2017</t>
  </si>
  <si>
    <t>908433 Water Treatment Rehab 2017</t>
  </si>
  <si>
    <t>908432 Water Sys SCADA &amp; Instrument Rehab 2017</t>
  </si>
  <si>
    <t>908412 2017 Ice &amp; Snow Control Technologies</t>
  </si>
  <si>
    <t>908403 On &amp; Off Street Parking Sys P3 Cap Pymt</t>
  </si>
  <si>
    <t>908402 2017 Parking Studies DC</t>
  </si>
  <si>
    <t>908401 2017 On Street Facility Modification</t>
  </si>
  <si>
    <t>908400 2017 LifeCyle Renewal Parking Facilities</t>
  </si>
  <si>
    <t>908102 Wastewater Facilities Upgrade 2017</t>
  </si>
  <si>
    <t>908097 ROPEC - Concrete Rehab &amp; Repairs 2017</t>
  </si>
  <si>
    <t>908092 Flow Monitoring System Rehab. 2017</t>
  </si>
  <si>
    <t>908090 Water Env Protec Short Term Initiatives</t>
  </si>
  <si>
    <t>908080 Water Distribution Sys Improvements 2017</t>
  </si>
  <si>
    <t>908078 Proactive Lead Service Replace Prog 2017</t>
  </si>
  <si>
    <t>908077 Ops Condition Assess-Critical Sys Links</t>
  </si>
  <si>
    <t>908076 Meter Changeout 2017</t>
  </si>
  <si>
    <t>908075 Critical Links Risk Mitigation Meas 2017</t>
  </si>
  <si>
    <t>908073 Water Pumping Station Facility Rehab2017</t>
  </si>
  <si>
    <t>908068 Water System SCADA &amp; Instrument Rehab-16</t>
  </si>
  <si>
    <t>908029 South End Remote Facil. Corrosion/Odour</t>
  </si>
  <si>
    <t>907799 Landfill Disposal Stage 5 Development</t>
  </si>
  <si>
    <t>907795 Business Technology Opportunities</t>
  </si>
  <si>
    <t>907716 ROPEC Rehab of Digester</t>
  </si>
  <si>
    <t>907675 New Vehicles Waste Water - 2016</t>
  </si>
  <si>
    <t>907659 Leachate Recirculation</t>
  </si>
  <si>
    <t>907656 Communal Well System Rehab 2017</t>
  </si>
  <si>
    <t>907640 Water Storage Tanks &amp; Reservoir 2017</t>
  </si>
  <si>
    <t>907623 West End Remote Facility Corrosion/Odour</t>
  </si>
  <si>
    <t>907622 East End Remote Facility Corrosion/Odor</t>
  </si>
  <si>
    <t>907617 Critical Manholes- Electrical / Mechanic</t>
  </si>
  <si>
    <t>907388 ROPEC Disinfection Expansion</t>
  </si>
  <si>
    <t>907387 ROPEC Raw Sewage Pumping Station Expan.</t>
  </si>
  <si>
    <t>907383 ROPEC Digester Flare Expansion</t>
  </si>
  <si>
    <t>907382 ROPEC Aeration Blower Expansion</t>
  </si>
  <si>
    <t>907352 Landfill Stage 3 Capping</t>
  </si>
  <si>
    <t>907238 Landfill Disposal Stage 2 Capping</t>
  </si>
  <si>
    <t>907043 Springhill Site Management</t>
  </si>
  <si>
    <t>906670 ROPEC Treatment Facility Develop. Plan</t>
  </si>
  <si>
    <t>906665 Lemieux WPP Intake Ice Mgmt</t>
  </si>
  <si>
    <t>906662 CWWF Village/Carp Water Quality TreatFac</t>
  </si>
  <si>
    <t>906659 Water Facilities Space Upgrades</t>
  </si>
  <si>
    <t>906649 Hauled Waste/Septage Receiving Facility</t>
  </si>
  <si>
    <t>906648 ROPEC - Digester Gas Utilization</t>
  </si>
  <si>
    <t>906647 ROPEC - Scum Removal Facility Replacemnt</t>
  </si>
  <si>
    <t>906646 ROPEC Aeration Piping &amp;Diffusers Replace</t>
  </si>
  <si>
    <t>906642 Munster Well System Rehab</t>
  </si>
  <si>
    <t>906167 Leachate Treatment Facility</t>
  </si>
  <si>
    <t>906139 Lifecycle Renewal on/Off Street Payment</t>
  </si>
  <si>
    <t>906128 Lifecycle Renewal - Salt Storage</t>
  </si>
  <si>
    <t>905049 RWIS Infrastructure Renewal</t>
  </si>
  <si>
    <t>Publc Works &amp; Enviromental Services Department</t>
  </si>
  <si>
    <t>Planning, Infrastructure &amp; Economic Development Department Total</t>
  </si>
  <si>
    <t>908780 PTIF Cardinal Creek Park 18A MUP</t>
  </si>
  <si>
    <t>908773 2017 Accessibility - Arenas</t>
  </si>
  <si>
    <t>908734 CWWF SW Retrofit - Navaho Drive</t>
  </si>
  <si>
    <t>908733 CWWF SW Retrofit - Hemmingwood Way</t>
  </si>
  <si>
    <t>908732 CWWF Flood Protection - Craig Henry</t>
  </si>
  <si>
    <t>908731 CWWF Flood Protection - Bridlewood North</t>
  </si>
  <si>
    <t>908730 CWWF Flood Protection - Bilberry/Chatela</t>
  </si>
  <si>
    <t>908729 CWWF Inlet Control Device -Flood Protect</t>
  </si>
  <si>
    <t>908728 CWWF Inlet Control Devices - Craig Henry</t>
  </si>
  <si>
    <t>908727 CWWF Inlet Control Devices -Bridlewood N</t>
  </si>
  <si>
    <t>908726 CWWF Vanier Parkway Storm Sewer Renewal</t>
  </si>
  <si>
    <t>908725 CWWF Stillwater Creek Storm Sewer Upgrad</t>
  </si>
  <si>
    <t>908724 CWWF 2017 Drainage Culvert Renew-Design</t>
  </si>
  <si>
    <t>908723 CWWF 2017 Drainage Culvert Renewal</t>
  </si>
  <si>
    <t>908722 CWWF 2017 Buried Infrastruct-Bld &amp; Parks</t>
  </si>
  <si>
    <t>908721 CWWF 2017 Sewer Access Structure Upgrade</t>
  </si>
  <si>
    <t>908720 CWWF 2017 Trenchless Sewer Rehabilitate</t>
  </si>
  <si>
    <t>908714 PTIF-Sidewalk Renewal (058)</t>
  </si>
  <si>
    <t>908713 PTIF-Multi-Use Pathway Renewal (057)</t>
  </si>
  <si>
    <t>908712 PTIF-Manotick Pathway (Main St-River Rd)</t>
  </si>
  <si>
    <t>908672 PTIF-Richmond Rd-Sidewalk Reconstruct-43</t>
  </si>
  <si>
    <t>908654 PTIF-Transitway Resurfacing (022)</t>
  </si>
  <si>
    <t>908652 PTIF-Park &amp; Ride Lot Improvements (013)</t>
  </si>
  <si>
    <t>908649 PTIF-Advanced Renewal Proj-LRT Stage2-32</t>
  </si>
  <si>
    <t>908647 PTIF-Pinecrest Garage-sewer line replace</t>
  </si>
  <si>
    <t>908646 Integrated Program - Bulk Projects</t>
  </si>
  <si>
    <t>908645 St Denis - Lavergne</t>
  </si>
  <si>
    <t>908637 Peter Robinson Rd Bridge [547470]</t>
  </si>
  <si>
    <t>908625 2017 Stormwater Management Retrofit</t>
  </si>
  <si>
    <t>908624 2017 Infrastructure Master Plan (Sewer)</t>
  </si>
  <si>
    <t>908623 2017 Water &amp; Wastewater EA Studies</t>
  </si>
  <si>
    <t>908622 2017 Rural Servicing Strategy</t>
  </si>
  <si>
    <t>908621 2017 Infrastructure Master Plan (Water)</t>
  </si>
  <si>
    <t>908620 2017 Groundwater Studies</t>
  </si>
  <si>
    <t>908619 Graham Creek Storm Sewer</t>
  </si>
  <si>
    <t>908618 CWWF Convent Glen North Storm Sewer</t>
  </si>
  <si>
    <t>908617 Sherbourne Rd (Knightsbridge-Dovercourt)</t>
  </si>
  <si>
    <t>908616 Redenda Cres (Higgins)</t>
  </si>
  <si>
    <t>908615 Leitrim Rd (Bank-550m East)</t>
  </si>
  <si>
    <t>908614 Hwy 174 - Shefford Rd</t>
  </si>
  <si>
    <t>908613 Bank St (Rideau Rd-Mitch Owens)</t>
  </si>
  <si>
    <t>908611 Pathway Renewal Program</t>
  </si>
  <si>
    <t>908610 Costello Ave Sidewalk</t>
  </si>
  <si>
    <t>908609 Watters Road Bridge SN897070</t>
  </si>
  <si>
    <t>908608 Walkley Rd O/P Airport Pkwy [056640]</t>
  </si>
  <si>
    <t>908607 Transcanada Trail Ped Bridge / Robertson</t>
  </si>
  <si>
    <t>908606 Sweetnam Rd BCulvert [757280]</t>
  </si>
  <si>
    <t>908605 South Mississippi Bridge Mohrs Rd 432030</t>
  </si>
  <si>
    <t>908604 Ritchie Side Rd Bridge / Stream [437620]</t>
  </si>
  <si>
    <t>908603 Petrie Island N Bridge [Trim Rd] OttawaR</t>
  </si>
  <si>
    <t>908602 O'Toole Rd Bculver over Drain [897080]</t>
  </si>
  <si>
    <t>908601 OR 174 Bculvert over Cardinal Creek</t>
  </si>
  <si>
    <t>908600 Old Railawy Rideau River Ped Bridge</t>
  </si>
  <si>
    <t>908599 N Mississippi Bridge Mohrs Rd over River</t>
  </si>
  <si>
    <t>908598 Milton Rd Bridge over Bearbrook Creek</t>
  </si>
  <si>
    <t>908597 McKenzie King Bridge [012200-1]</t>
  </si>
  <si>
    <t>908596 Lemieux island Pipe Bridge SN017160</t>
  </si>
  <si>
    <t>908595 Kilmaurs Road Bridge SN 337080</t>
  </si>
  <si>
    <t>908594 Indian Creek Rd Twin Culvert [897510]</t>
  </si>
  <si>
    <t>908593 Flewellyn Road Bridge SN 757260</t>
  </si>
  <si>
    <t>908592 Emerald Meadow Brg-Culvert113100-1,2,3,4</t>
  </si>
  <si>
    <t>908591 Church Street Bridge Over Stevens Creek</t>
  </si>
  <si>
    <t>908590 Castor Road Bridge [882750]</t>
  </si>
  <si>
    <t>908589 Belfast Rd O/P VIA Rail [055980]</t>
  </si>
  <si>
    <t>908588 Beechfern Pk Pedestrian Bridge SN751090</t>
  </si>
  <si>
    <t>908587 Bank St Canal Bridge [012010]</t>
  </si>
  <si>
    <t>908586 Ashton Bridge/Jock River [Ashton Stn Rd]</t>
  </si>
  <si>
    <t>908585 Airport Pkwy U/P CNR [055240]</t>
  </si>
  <si>
    <t>908584 AirportPkwy NB WalkleyRamp Twin Bculvert</t>
  </si>
  <si>
    <t>908583 Bank St Sawmill Creek Bculvert SN057470</t>
  </si>
  <si>
    <t>908582 N River Rd (Montreal-Dead EndNof Coupal)</t>
  </si>
  <si>
    <t>908581 Valley Dr Storm Sewer</t>
  </si>
  <si>
    <t>908580 CWWF Queensway Terrace North Sewer</t>
  </si>
  <si>
    <t>908579 Scott St (Lanark-Holland)</t>
  </si>
  <si>
    <t>908578 Ryder - Featherston</t>
  </si>
  <si>
    <t>908577 Mailes Ave (Patricia-Oakdale)</t>
  </si>
  <si>
    <t>908576 Larkin-Larose-Lepage</t>
  </si>
  <si>
    <t>908575 Isabella-Chamberlain</t>
  </si>
  <si>
    <t>908574 Grove Ave</t>
  </si>
  <si>
    <t>908573 Gibson-Denver-Tampa-Orlando</t>
  </si>
  <si>
    <t>908572 Fairbairn-Bellwood-Willard-Belmont</t>
  </si>
  <si>
    <t>908571 Catherine St (Bronson-Elgin)</t>
  </si>
  <si>
    <t>908570 Byron-Highcroft-Athlone</t>
  </si>
  <si>
    <t>908569 Borthwick-Quebec-Gardenvale</t>
  </si>
  <si>
    <t>908568 Ashburn-Hogan-Wigan</t>
  </si>
  <si>
    <t>908567 Alta Vista - Summit</t>
  </si>
  <si>
    <t>908566 Accessibility - Long Term Care</t>
  </si>
  <si>
    <t>908563 2017 TMIP Richmond Rd/Westboro</t>
  </si>
  <si>
    <t>908562 2017 Network Modification Program</t>
  </si>
  <si>
    <t>908558 O/S N5 Trunk Sewer Oversizing</t>
  </si>
  <si>
    <t>908557 O/S Gloucester EUC San Sewer Oversizing</t>
  </si>
  <si>
    <t>908545 Quinn Farm Park: Cadieux Land &amp; Farm Sub</t>
  </si>
  <si>
    <t>908543 Onessa Springs Park</t>
  </si>
  <si>
    <t>908541 Manotick Estates Park</t>
  </si>
  <si>
    <t>908538 Humanics Linear Park</t>
  </si>
  <si>
    <t>908537 Hill Side Vista Park</t>
  </si>
  <si>
    <t>908534 Cobble Hill Park Strandherd Meadows</t>
  </si>
  <si>
    <t>908533 Cedar Lakes (1566 Stagecoach Rd-Ripley)</t>
  </si>
  <si>
    <t>908532 Carp Airport Community Park</t>
  </si>
  <si>
    <t>908531 Buckles St. Park</t>
  </si>
  <si>
    <t>908529 Vanguard Dr Ext EA &amp; Functional Design</t>
  </si>
  <si>
    <t>908528 2017 Intersection Control Measures</t>
  </si>
  <si>
    <t>908514 2017 ORAP Wet Weather IMP - Flow Reduct.</t>
  </si>
  <si>
    <t>908513 CWWF Inlet Control - Bilberry/Chatelaine</t>
  </si>
  <si>
    <t>908512 2017 Joint CA/City Renewal Activities</t>
  </si>
  <si>
    <t>908511 2017 Watermain Improvements</t>
  </si>
  <si>
    <t>908510 2017 Trenchless Rehab-Water</t>
  </si>
  <si>
    <t>908509 2017 Transmission Main Rehab</t>
  </si>
  <si>
    <t>908508 2017 Trillium Line Struc-Scoping Pre/Pos</t>
  </si>
  <si>
    <t>908507 2017 Twy Struc-Scoping Pre/Post Eng</t>
  </si>
  <si>
    <t>908506 2017 Twy Roads-Scoping Pre/Post Eng</t>
  </si>
  <si>
    <t>908505 2017 Transitway Structures-site specific</t>
  </si>
  <si>
    <t>908504 2017 Transitway Structures</t>
  </si>
  <si>
    <t>908503 2017 Transitway Roads</t>
  </si>
  <si>
    <t>908502 2017 Transit Structures - Drainage</t>
  </si>
  <si>
    <t>908501 2017 Drn Culverts-Scoping Pre/Post Eng</t>
  </si>
  <si>
    <t>908500 2017 Drn Culverts (1m-3m)</t>
  </si>
  <si>
    <t>908499 2017 Drn Culverts (&lt;=1m) Resurfacing</t>
  </si>
  <si>
    <t>908498 2017 Drn Culverts (&lt;=1m)</t>
  </si>
  <si>
    <t>908497 2017 Drn Culverts - Site-Specific</t>
  </si>
  <si>
    <t>908496 2017 Drn Culverts - Municipal</t>
  </si>
  <si>
    <t>908495 2017 Structures-Scoping Pre/Post Eng</t>
  </si>
  <si>
    <t>908494 2017 Structures - Site-Specific</t>
  </si>
  <si>
    <t>908493 2017 Retaining Walls</t>
  </si>
  <si>
    <t>908492 2017 Road Resurfacing - CW</t>
  </si>
  <si>
    <t>908491 2017 Resurfacing - Site Specific</t>
  </si>
  <si>
    <t>908490 2017 Preservation Treatments</t>
  </si>
  <si>
    <t>908489 2017 Rural Road Upgrades &amp; Op Impro</t>
  </si>
  <si>
    <t>908488 2017 Guiderail Renewal/Repl/Install</t>
  </si>
  <si>
    <t>908487 2017 Scoping Pre/Post Engineering</t>
  </si>
  <si>
    <t>908486 2017 Trenchless Rehab - Sanitary &amp; Storm</t>
  </si>
  <si>
    <t>908485 2017 Sewer Access &amp; Outfalls</t>
  </si>
  <si>
    <t>908484 2017 Sewer &amp; Water Repairs/Improvements</t>
  </si>
  <si>
    <t>908483 2017 Surveys &amp; Mapping</t>
  </si>
  <si>
    <t>908482 2017 Scoping Pre/Post Engineering</t>
  </si>
  <si>
    <t>908481 2017 R-O-W / Easement Adjustments</t>
  </si>
  <si>
    <t>908480 2017 Infrastructure Assess &amp; Data Coll</t>
  </si>
  <si>
    <t>908477 Roads Asset Management System</t>
  </si>
  <si>
    <t>908475 2017 Parks - Parks &amp; Rec</t>
  </si>
  <si>
    <t>908474 2017 Buildings-Water Services</t>
  </si>
  <si>
    <t>908473 2017 Buildings-Transit Services</t>
  </si>
  <si>
    <t>908472 2017 Buildings-Social Services</t>
  </si>
  <si>
    <t>908470 2017 Buildings-Road Services</t>
  </si>
  <si>
    <t>908469 2017 Buildings-Parks &amp; Rec</t>
  </si>
  <si>
    <t>908468 2017 Buildings-Long Term Care</t>
  </si>
  <si>
    <t>908467 2017 Buildings-Library</t>
  </si>
  <si>
    <t>908466 2017 Buildings-General Government</t>
  </si>
  <si>
    <t>908465 2017 Buildings-Fire Services</t>
  </si>
  <si>
    <t>908464 2017 Buildings-Cultural Services</t>
  </si>
  <si>
    <t>908463 2017 Buildings-Child Care Services</t>
  </si>
  <si>
    <t>908462 2017 Buildings-By-Law Services</t>
  </si>
  <si>
    <t>908461 2017 Accessibility - Social Services</t>
  </si>
  <si>
    <t>908460 2017 Accessibility - Parks &amp; Rec</t>
  </si>
  <si>
    <t>908459 2017 Accessibility - Library</t>
  </si>
  <si>
    <t>908458 2017 Accessibility - General Government</t>
  </si>
  <si>
    <t>908457 2017 Accessibility - Cultural Services</t>
  </si>
  <si>
    <t>908456 2017 Accessibility - Child Care</t>
  </si>
  <si>
    <t>908431 2017 Sidewalk &amp; Curb Rehabilitation</t>
  </si>
  <si>
    <t>908424 Environmental Time Series Database</t>
  </si>
  <si>
    <t>908373 Diamond Jubilee Park Phase 2</t>
  </si>
  <si>
    <t>908370 Project Information Management Systems</t>
  </si>
  <si>
    <t>908247 Richmond PS &amp; Forcemain Expansion Ph2</t>
  </si>
  <si>
    <t>908237 2017 Development Sidewalks</t>
  </si>
  <si>
    <t>908192 Rideau River Trillium Line Bridge</t>
  </si>
  <si>
    <t>908180 CWWF Helena St (Clarendon-Mayfair)</t>
  </si>
  <si>
    <t>908179 CWWF Glynn Ave (Edith-Lola)</t>
  </si>
  <si>
    <t>908164 8th Line Rd bridge at Dagleish MD</t>
  </si>
  <si>
    <t>908163 Mitch Owens Rd North Castor E Bridge</t>
  </si>
  <si>
    <t>908162 Rideau Rd Bridge over Findlay Creek</t>
  </si>
  <si>
    <t>908161 Prince of Wales Bridge</t>
  </si>
  <si>
    <t>908160 Peter Robinson Rd Bridge [547540]</t>
  </si>
  <si>
    <t>908159 Mitch Owens Rd Twin Culvert</t>
  </si>
  <si>
    <t>908156 2017 Noise Barriers</t>
  </si>
  <si>
    <t>908154 2017 Minor Structural Rehab</t>
  </si>
  <si>
    <t>908144 Bronson (Arlington-Canal)</t>
  </si>
  <si>
    <t>908143 Range-Mann-Russell</t>
  </si>
  <si>
    <t>908142 CWWF McLeod - Florence</t>
  </si>
  <si>
    <t>908141 ORAP Albert St-Slater-Bronson</t>
  </si>
  <si>
    <t>908140 Carling (Bronson - Trillium Line)</t>
  </si>
  <si>
    <t>908138 CWWF Avenue P-Q-R-S-T-U</t>
  </si>
  <si>
    <t>908137 CWWF Hillard-Millbrk-Deerpk-Farlane-Wall</t>
  </si>
  <si>
    <t>908121 2017 Accessibilty Barrier Removal</t>
  </si>
  <si>
    <t>907906 Emerald Links Phase 1-3</t>
  </si>
  <si>
    <t>907872 2017 Infrastructure Master Plan (Storm)</t>
  </si>
  <si>
    <t>907862 2015 Off-Site Reliability Links</t>
  </si>
  <si>
    <t>907792 CWWF Maplehurst Ave-Carling intersection</t>
  </si>
  <si>
    <t>907784 CWWF Cody-Mance-Levis-Cyr-Kendall-Savard</t>
  </si>
  <si>
    <t>907754 Transportation Rehab - Stand Alone</t>
  </si>
  <si>
    <t>907535 DCA-Leitrim Pond 2 Trunk Storm Sewer</t>
  </si>
  <si>
    <t>907529 DCA-Leitrim SW Pond 2</t>
  </si>
  <si>
    <t>907485 2017 Stormwater Master Planning</t>
  </si>
  <si>
    <t>907467 SUC Greenbank</t>
  </si>
  <si>
    <t>907463 Stittsville PS Gravity Connect &amp;Decommis</t>
  </si>
  <si>
    <t>907462 Pump Stations Capacity Increase</t>
  </si>
  <si>
    <t>907456 Manotick North Island Link</t>
  </si>
  <si>
    <t>907453 Britannia WPP Capacity Upgrade</t>
  </si>
  <si>
    <t>907417 Dr. Taite Linear Park</t>
  </si>
  <si>
    <t>907324 St Patrick St Bridge</t>
  </si>
  <si>
    <t>907322 Carling Ave (Churchill-Kirkwood)</t>
  </si>
  <si>
    <t>907300 2017 Trillium Line Structures</t>
  </si>
  <si>
    <t>907108 Carp Wastewater PS 2nd FM</t>
  </si>
  <si>
    <t>907107 Acres Road PS Upgrade</t>
  </si>
  <si>
    <t>907101 River Ridge 3C Elevated Tank</t>
  </si>
  <si>
    <t>907033 Richmond Bridge [McBean St] SN753070</t>
  </si>
  <si>
    <t>907031 Porters Island Bridge SN013250</t>
  </si>
  <si>
    <t>907028 Monaghan Bridge Richmond Rd SN117320</t>
  </si>
  <si>
    <t>907016 Fitzroy Harbour Brdge Fitzroy St[433010]</t>
  </si>
  <si>
    <t>907015 Etienne Rd Becketts Creek Bridge[897140]</t>
  </si>
  <si>
    <t>906930 Legacy System Replacement - LMS</t>
  </si>
  <si>
    <t>906901 CWWF ORAP - Loretta Ave N &amp; S</t>
  </si>
  <si>
    <t>906890 CWWF Lavergne-Joliet-Ste Cecile</t>
  </si>
  <si>
    <t>906882 Elgin (Lisgar - Isabella)</t>
  </si>
  <si>
    <t>906875 Aylmer - Fulton - Carlyle - Rosedale</t>
  </si>
  <si>
    <t>906735 Bank St (Riverside-Belanger)</t>
  </si>
  <si>
    <t>906632 Flood Plain Mapping</t>
  </si>
  <si>
    <t>906103 Renewal Transit Park &amp; Ride</t>
  </si>
  <si>
    <t>906100 2017 Sanitary Sewer Improvements</t>
  </si>
  <si>
    <t>906087 Water Rehabilitation-Stand Alone</t>
  </si>
  <si>
    <t>906055 Dow's Lake Rd / Kippewa</t>
  </si>
  <si>
    <t>905964 DCA-O/S Jackson Trails Sewer</t>
  </si>
  <si>
    <t>905530 Bridges &amp; Culverts (&gt; 3m) Stand Alone</t>
  </si>
  <si>
    <t>905429 DCA-Mer Bleue Rd Reliability Links</t>
  </si>
  <si>
    <t>905421 DCA-O/S Orleans S Business Park SanSewer</t>
  </si>
  <si>
    <t>905416 South Nepean Collector Ph 3</t>
  </si>
  <si>
    <t>904988 March PS Conversion</t>
  </si>
  <si>
    <t>904987 Fernbank Collector Sewer &amp; Oversizing</t>
  </si>
  <si>
    <t>904982 Zone 2W West march Rd 406 to 610 Upgrade</t>
  </si>
  <si>
    <t>904972 Glen Cairn PS Upgrade</t>
  </si>
  <si>
    <t>903940 Carp River Restoration</t>
  </si>
  <si>
    <t>901144 Glen Cairn Reservoir Expansion</t>
  </si>
  <si>
    <t>900632 Strandherd Road Watermain</t>
  </si>
  <si>
    <t>900631 Carlington Heights Pumping Stn Expansion</t>
  </si>
  <si>
    <t>Planning, Infrastructure &amp; Economic Development Department</t>
  </si>
  <si>
    <t>Parks Recreation and Cultural Services Department Total</t>
  </si>
  <si>
    <t>908642 Cultural Services Building &amp; Equip. 2017</t>
  </si>
  <si>
    <t>908641 Centrepointe Theatre Cap Renewal Fund</t>
  </si>
  <si>
    <t>908640 Minor Capital Partnership 2017</t>
  </si>
  <si>
    <t>908639 Major Capital Partnership 2017</t>
  </si>
  <si>
    <t>908638 Park Redevelopment 2017</t>
  </si>
  <si>
    <t>908636 Minor Park Improvement 2017</t>
  </si>
  <si>
    <t>908635 PRCS Facility Upgrades 2017</t>
  </si>
  <si>
    <t>908423 Backflow Prevention Project</t>
  </si>
  <si>
    <t>908389 Booking &amp; Registration System Replace.</t>
  </si>
  <si>
    <t>907985 Energy Management &amp; Invest. Strategy SI</t>
  </si>
  <si>
    <t>907842 Community Centre South</t>
  </si>
  <si>
    <t>907804 Minor Park Improvement 2015</t>
  </si>
  <si>
    <t>907803 Fitness &amp; Recreation Equip. Replace 2015</t>
  </si>
  <si>
    <t>907360 Community Centre Upgrades</t>
  </si>
  <si>
    <t>904835 Artifact &amp; Art Collection Restore &amp;Maint</t>
  </si>
  <si>
    <t>904151 Museum Sustainability Plan</t>
  </si>
  <si>
    <t>903919 Park Pathway Lighting 2010</t>
  </si>
  <si>
    <t>903622 Riverside South Recreation Complex Land</t>
  </si>
  <si>
    <t>Parks Recreation and Cultural Services Department</t>
  </si>
  <si>
    <t>908711 New Vehicle 2020 - Sprinter</t>
  </si>
  <si>
    <t>908710 New Materials Delivery Vehicle 2018</t>
  </si>
  <si>
    <t>908694 New Library Depots</t>
  </si>
  <si>
    <t>908693 Kiosk lockers rural</t>
  </si>
  <si>
    <t>908692 North Gower Library</t>
  </si>
  <si>
    <t>908691 New Kiosks - City Wide 2018</t>
  </si>
  <si>
    <t>908212 OPL Vehicle Replacement</t>
  </si>
  <si>
    <t>908211 Centennial Renovations</t>
  </si>
  <si>
    <t>907464 Collections - 2017</t>
  </si>
  <si>
    <t>907351 Rosemount - Planning/Retrofits</t>
  </si>
  <si>
    <t>907057 Library Retrofits 2013</t>
  </si>
  <si>
    <t>907052 2018 Collections (DC)</t>
  </si>
  <si>
    <t>904671 Bookmobile 2014</t>
  </si>
  <si>
    <t>904629 South Urban Library</t>
  </si>
  <si>
    <t>903608 East Urban Facility</t>
  </si>
  <si>
    <t>908718 Central Patrol Facility</t>
  </si>
  <si>
    <t>908717 Corporate Services - South</t>
  </si>
  <si>
    <t>908708 Facility Security Initiatives 2017</t>
  </si>
  <si>
    <t>908707 Queensview 2</t>
  </si>
  <si>
    <t>908706 Facility Initiatives 2017</t>
  </si>
  <si>
    <t>908705 Facility Lifecycle 2017</t>
  </si>
  <si>
    <t>908690 Fleet Replacement Program 2017</t>
  </si>
  <si>
    <t>908689 IM/IT Roadmap 2017</t>
  </si>
  <si>
    <t>908688 Telecommunications 2017</t>
  </si>
  <si>
    <t>908687 Infrastructure Support 2017</t>
  </si>
  <si>
    <t>907927 Comms Centre Equipment - Comms1</t>
  </si>
  <si>
    <t>907922 Infrastructure Support 2015</t>
  </si>
  <si>
    <t>907919 Courts</t>
  </si>
  <si>
    <t>907492 Swansea Refit</t>
  </si>
  <si>
    <t>907491 Elgin Refit - 2014</t>
  </si>
  <si>
    <t>903447 South Facility</t>
  </si>
  <si>
    <t>902456 SI Envelope Unallocated</t>
  </si>
  <si>
    <t>Emergency &amp; Protective Services Total</t>
  </si>
  <si>
    <t>908684 Emergency Operations Equipment Replacemt</t>
  </si>
  <si>
    <t>908632 Paramedic Vehicles &amp; Equipment (2017)</t>
  </si>
  <si>
    <t>908631 Paramedic Technology &amp; Equipment (2017)</t>
  </si>
  <si>
    <t>908630 Paramedic Equipment Replacement (2017)</t>
  </si>
  <si>
    <t>908525 Bylaw Equipment Replacement (2017)</t>
  </si>
  <si>
    <t>908422 CBRN Grant-2017</t>
  </si>
  <si>
    <t>908421 Specialty Fire Equip. Replacement-2017</t>
  </si>
  <si>
    <t>908420 Fire Safety Equipment Replacement-2017</t>
  </si>
  <si>
    <t>908419 Fire Facility Equipment Replacement-2017</t>
  </si>
  <si>
    <t>908418 Fire Equipment Replacement Prog.-2017</t>
  </si>
  <si>
    <t>908417 Fire Tech. Development &amp; Equipment-2017</t>
  </si>
  <si>
    <t>908031 Kanata North Fire Station</t>
  </si>
  <si>
    <t>Emergency &amp; Protective Services</t>
  </si>
  <si>
    <t>Corporate Services Department Total</t>
  </si>
  <si>
    <t>908655 Microsoft Upgrade</t>
  </si>
  <si>
    <t>908522 Technology Infrastructure - 2017</t>
  </si>
  <si>
    <t>908064 Lifecycle Renewal Fleet - Transportation</t>
  </si>
  <si>
    <t>908063 Municipal Fleet UpFits, Facilities&amp;Tools</t>
  </si>
  <si>
    <t>908062 Lifecycle Renewal Fleet - Water Services</t>
  </si>
  <si>
    <t>908061 Lifecycle Renewal Fleet - Wastewater</t>
  </si>
  <si>
    <t>908060 Lifecycle Renewal Fleet - Solid Waste</t>
  </si>
  <si>
    <t>908059 Lifecycle Renewal Fleet - Paramedic Svcs</t>
  </si>
  <si>
    <t>908058 Lifecycle Renewal Fleet - General</t>
  </si>
  <si>
    <t>908057 Lifecycle Renewal Fleet - Fire Services</t>
  </si>
  <si>
    <t>907698 Lifecycle Renewal Fleet - By-Law Service</t>
  </si>
  <si>
    <t>Corporate Services Department</t>
  </si>
  <si>
    <t>Community and Social Services Department Total</t>
  </si>
  <si>
    <t>908416 2017 Furniture &amp; Equipment LTC</t>
  </si>
  <si>
    <t>Community and Social Services Department</t>
  </si>
  <si>
    <t>City Clerk and Solicitor Department Total</t>
  </si>
  <si>
    <t>908634 Fleet Growth - Mail Delivery - 2017</t>
  </si>
  <si>
    <t>City Clerk and Solicitor Department</t>
  </si>
  <si>
    <t xml:space="preserve"> 2020</t>
  </si>
  <si>
    <t xml:space="preserve"> 2018</t>
  </si>
  <si>
    <t xml:space="preserve"> 2017</t>
  </si>
  <si>
    <t>2017 Capital Budget - 4 Year Plan</t>
  </si>
  <si>
    <t>Project List by Department</t>
  </si>
  <si>
    <t>Project Description by Department</t>
  </si>
  <si>
    <t xml:space="preserve">  2019</t>
  </si>
  <si>
    <t xml:space="preserve"> Total</t>
  </si>
  <si>
    <t>908376 Montreal Road PS Lifecycle Replacement</t>
  </si>
  <si>
    <t>908795 PTIF 011 Bicycle Shelter Tway Stations</t>
  </si>
  <si>
    <t>908796 PTIF 012 Enclosed Bicycle parking areas</t>
  </si>
  <si>
    <t>908797 PTIF-Booth St Bike JohnAMacDonald-Albert</t>
  </si>
  <si>
    <t>Screen reader users: On this sheet the Table starts on A7 Column Titles are in Row 6, Row titles are in Column A, City of Ottawa, 2017 Capital Budget 4 year plan project listing by  Department. Expenditure authority are in Thousands of Dollars.  Row titles consisting of the project numbers and description begin with 9 hundred thousand number. Table ends in cell F603.</t>
  </si>
  <si>
    <t>2017 Capital Budget</t>
  </si>
  <si>
    <t>Capital Reserves</t>
  </si>
  <si>
    <t>Debt funding</t>
  </si>
  <si>
    <t>Develop. Charges</t>
  </si>
  <si>
    <t>Screen reader users: On this sheet the Table starts on A8. Column Titles are in Row 7, Row titles are in Column A, City of Ottawa, 2017 Capital Budget project listing by Category and funding sources. Expenditure authority are in Thousands of Dollars.  Row titles consisting of the project numbers and description begin with 9 hundred thousand number. Data sets ends at J580.</t>
  </si>
  <si>
    <t>Project List by Committee, Department and Budget Type</t>
  </si>
  <si>
    <t>Project Description by Committee and Department</t>
  </si>
  <si>
    <t>Environment and Climate Protection Committee-Rate</t>
  </si>
  <si>
    <t>Environment and Climate Protection Committee-Rate Total</t>
  </si>
  <si>
    <t xml:space="preserve">Environment and Climate Protection Committee-Tax </t>
  </si>
  <si>
    <t>Environment and Climate Protection Committee-Tax  Total</t>
  </si>
  <si>
    <t>Screen reader users: On this sheet the Table starts on A6 Column Titles are in Row 15, Row titles are in Column A, City of Ottawa, 2017 Capital Budget project listing by Committee, Department, and Budget Type. Expenditure authority are in Thousands of Dollars.  Row titles consisting of the project numbers and description begin with 9 hundred thousand number. Data set ends G682</t>
  </si>
  <si>
    <t>New Authority 2017</t>
  </si>
  <si>
    <t xml:space="preserve"> Federal Capital Revenue</t>
  </si>
  <si>
    <t xml:space="preserve"> Federal Capital Revenue Total</t>
  </si>
  <si>
    <t>Fed Public Transit InfrastructureFunding</t>
  </si>
  <si>
    <t>Fed Public Transit InfrastructureFunding Total</t>
  </si>
  <si>
    <t xml:space="preserve"> Federal Clean Water Waste Water Fund</t>
  </si>
  <si>
    <t xml:space="preserve"> Federal Clean Water Waste Water Fund Total</t>
  </si>
  <si>
    <t>Provincial Revenue</t>
  </si>
  <si>
    <t>Provincial Revenue Total</t>
  </si>
  <si>
    <t xml:space="preserve"> Prov Public Transit Infrastructure Fundi</t>
  </si>
  <si>
    <t xml:space="preserve"> Prov Public Transit Infrastructure Fundi Total</t>
  </si>
  <si>
    <t>Provincial Clean Water Waste Water Fund</t>
  </si>
  <si>
    <t>Provincial Clean Water Waste Water Fund Total</t>
  </si>
  <si>
    <t>General Revenue</t>
  </si>
  <si>
    <t>General Revenue Total</t>
  </si>
  <si>
    <t>D/R - Building Code Capital</t>
  </si>
  <si>
    <t>D/R - Building Code Capital Total</t>
  </si>
  <si>
    <t>Revenues Total</t>
  </si>
  <si>
    <t xml:space="preserve"> R/F -Centrepointe Theatre Capital</t>
  </si>
  <si>
    <t xml:space="preserve"> R/F -Centrepointe Theatre Capital Total</t>
  </si>
  <si>
    <t xml:space="preserve">  Transit Capital</t>
  </si>
  <si>
    <t xml:space="preserve">  Transit Capital Total</t>
  </si>
  <si>
    <t xml:space="preserve"> Corporate Fleet</t>
  </si>
  <si>
    <t xml:space="preserve"> Corporate Fleet Total</t>
  </si>
  <si>
    <t xml:space="preserve"> Police Capital</t>
  </si>
  <si>
    <t xml:space="preserve"> Police Capital Total</t>
  </si>
  <si>
    <t xml:space="preserve"> Fleet Police</t>
  </si>
  <si>
    <t xml:space="preserve"> Fleet Police Total</t>
  </si>
  <si>
    <t>D/R - Cash In Lieu Parkland - City Wide</t>
  </si>
  <si>
    <t>D/R - Cash In Lieu Parkland - City Wide Total</t>
  </si>
  <si>
    <t xml:space="preserve"> Cash-in-Lieu - Parking</t>
  </si>
  <si>
    <t xml:space="preserve"> Cash-in-Lieu - Parking Total</t>
  </si>
  <si>
    <t xml:space="preserve"> R/F Parking Facilities</t>
  </si>
  <si>
    <t xml:space="preserve"> R/F Parking Facilities Total</t>
  </si>
  <si>
    <t xml:space="preserve">  OPS Facilities Strategic Reserve</t>
  </si>
  <si>
    <t xml:space="preserve">  OPS Facilities Strategic Reserve Total</t>
  </si>
  <si>
    <t>Tax Supported/ Dedicated Total</t>
  </si>
  <si>
    <t xml:space="preserve">  Sewer Capital</t>
  </si>
  <si>
    <t xml:space="preserve">  Sewer Capital Total</t>
  </si>
  <si>
    <t>Rate Supported Total</t>
  </si>
  <si>
    <t xml:space="preserve"> Federal Gas Tax</t>
  </si>
  <si>
    <t xml:space="preserve"> Federal Gas Tax Total</t>
  </si>
  <si>
    <t xml:space="preserve"> Provincial Gas Tax</t>
  </si>
  <si>
    <t xml:space="preserve"> Provincial Gas Tax Total</t>
  </si>
  <si>
    <t>Gas Tax Total</t>
  </si>
  <si>
    <t xml:space="preserve">  Stormwater Drainage (City Wide)</t>
  </si>
  <si>
    <t xml:space="preserve">  Stormwater Drainage (City Wide) Total</t>
  </si>
  <si>
    <t xml:space="preserve"> D/C  - Roads &amp; Structures (City Wide)</t>
  </si>
  <si>
    <t xml:space="preserve"> D/C  - Roads &amp; Structures (City Wide) Total</t>
  </si>
  <si>
    <t xml:space="preserve">  Sanitary Wastewater (City Wide)</t>
  </si>
  <si>
    <t xml:space="preserve">  Sanitary Wastewater (City Wide) Total</t>
  </si>
  <si>
    <t xml:space="preserve"> Sanitary Wastewater (Inside Green</t>
  </si>
  <si>
    <t xml:space="preserve"> Sanitary Wastewater (Inside Green Total</t>
  </si>
  <si>
    <t>Sanitary Wastewater (Outside Gree</t>
  </si>
  <si>
    <t>Sanitary Wastewater (Outside Gree Total</t>
  </si>
  <si>
    <t xml:space="preserve"> Sanitary Waste Water (Rural)</t>
  </si>
  <si>
    <t xml:space="preserve"> Sanitary Waste Water (Rural) Total</t>
  </si>
  <si>
    <t xml:space="preserve">  Water Services (City Wide)</t>
  </si>
  <si>
    <t xml:space="preserve">  Water Services (City Wide) Total</t>
  </si>
  <si>
    <t xml:space="preserve"> Water Services (Inside Greenbelt)</t>
  </si>
  <si>
    <t xml:space="preserve"> Water Services (Inside Greenbelt) Total</t>
  </si>
  <si>
    <t xml:space="preserve">  Water Services (Outside Greenbelt)</t>
  </si>
  <si>
    <t xml:space="preserve">  Water Services (Outside Greenbelt) Total</t>
  </si>
  <si>
    <t xml:space="preserve"> Library (City Wide)</t>
  </si>
  <si>
    <t xml:space="preserve"> Library (City Wide) Total</t>
  </si>
  <si>
    <t>Library (Outside Greenbelt)</t>
  </si>
  <si>
    <t>Library (Outside Greenbelt) Total</t>
  </si>
  <si>
    <t xml:space="preserve">  Transitway Services (Urban Area)</t>
  </si>
  <si>
    <t xml:space="preserve">  Transitway Services (Urban Area) Total</t>
  </si>
  <si>
    <t xml:space="preserve"> Recreation -ISGB</t>
  </si>
  <si>
    <t xml:space="preserve"> Recreation -ISGB Total</t>
  </si>
  <si>
    <t>Recreation -OSGB</t>
  </si>
  <si>
    <t>Recreation -OSGB Total</t>
  </si>
  <si>
    <t xml:space="preserve"> D/C Studies-2021-CW</t>
  </si>
  <si>
    <t xml:space="preserve"> D/C Studies-2021-CW Total</t>
  </si>
  <si>
    <t>D/C Studies2021Rural</t>
  </si>
  <si>
    <t>D/C Studies2021Rural Total</t>
  </si>
  <si>
    <t xml:space="preserve">  SUC Leitrim</t>
  </si>
  <si>
    <t xml:space="preserve">  SUC Leitrim Total</t>
  </si>
  <si>
    <t>Future DC Funding</t>
  </si>
  <si>
    <t>Future DC Funding Total</t>
  </si>
  <si>
    <t xml:space="preserve"> D/C - Parks Development(OutsidGreenbelt)</t>
  </si>
  <si>
    <t xml:space="preserve"> D/C - Parks Development(OutsidGreenbelt) Total</t>
  </si>
  <si>
    <t xml:space="preserve"> D/C - Water Services (Rural)</t>
  </si>
  <si>
    <t xml:space="preserve"> D/C - Water Services (Rural) Total</t>
  </si>
  <si>
    <t xml:space="preserve"> D/C - Parks Development(Rural)</t>
  </si>
  <si>
    <t xml:space="preserve"> D/C - Parks Development(Rural) Total</t>
  </si>
  <si>
    <t>D/C - Library (Rural)</t>
  </si>
  <si>
    <t>D/C - Library (Rural) Total</t>
  </si>
  <si>
    <t>D/C - Protection City Wide 2014</t>
  </si>
  <si>
    <t>D/C - Protection City Wide 2014 Total</t>
  </si>
  <si>
    <t xml:space="preserve"> D/C - Parks Development Legacy</t>
  </si>
  <si>
    <t xml:space="preserve"> D/C - Parks Development Legacy Total</t>
  </si>
  <si>
    <t xml:space="preserve">  Post Period Capacity Roads</t>
  </si>
  <si>
    <t xml:space="preserve">  Post Period Capacity Roads Total</t>
  </si>
  <si>
    <t xml:space="preserve"> Post Period Capacity Water</t>
  </si>
  <si>
    <t xml:space="preserve"> Post Period Capacity Water Total</t>
  </si>
  <si>
    <t xml:space="preserve"> Post Period Capacity Transit</t>
  </si>
  <si>
    <t xml:space="preserve"> Post Period Capacity Transit Total</t>
  </si>
  <si>
    <t>Develop. Charges Total</t>
  </si>
  <si>
    <t>Solid Waste Funded Debt</t>
  </si>
  <si>
    <t>Solid Waste Funded Debt Total</t>
  </si>
  <si>
    <t xml:space="preserve">  Police Debt</t>
  </si>
  <si>
    <t xml:space="preserve">  Police Debt Total</t>
  </si>
  <si>
    <t>Pub Transit Infrast Funding Transit Debt</t>
  </si>
  <si>
    <t>Pub Transit Infrast Funding Transit Debt Total</t>
  </si>
  <si>
    <t xml:space="preserve">  Pub Transit Infrast Fund City Wide Debt</t>
  </si>
  <si>
    <t xml:space="preserve">  Pub Transit Infrast Fund City Wide Debt Total</t>
  </si>
  <si>
    <t xml:space="preserve"> Pub Transit Infrast Funding City Wide Debt</t>
  </si>
  <si>
    <t xml:space="preserve"> Pub Transit Infrast Funding City Wide Debt Total</t>
  </si>
  <si>
    <t>Tax Supported/ Dedicated Debt Total</t>
  </si>
  <si>
    <t xml:space="preserve">  Sewer Funded Debt</t>
  </si>
  <si>
    <t xml:space="preserve">  Sewer Funded Debt Total</t>
  </si>
  <si>
    <t xml:space="preserve"> Water Funded Debt</t>
  </si>
  <si>
    <t xml:space="preserve"> Water Funded Debt Total</t>
  </si>
  <si>
    <t>Rate Supported Debt Total</t>
  </si>
  <si>
    <t xml:space="preserve"> Transit DC Debt  TBA</t>
  </si>
  <si>
    <t xml:space="preserve"> Transit DC Debt  TBA Total</t>
  </si>
  <si>
    <t xml:space="preserve"> Roads Rel Serv DC Debt TBA</t>
  </si>
  <si>
    <t xml:space="preserve"> Roads Rel Serv DC Debt TBA Total</t>
  </si>
  <si>
    <t xml:space="preserve"> Water DC Debt TBA</t>
  </si>
  <si>
    <t xml:space="preserve"> Water DC Debt TBA Total</t>
  </si>
  <si>
    <t>Sanitary Sewer DC Debt TBA</t>
  </si>
  <si>
    <t>Sanitary Sewer DC Debt TBA Total</t>
  </si>
  <si>
    <t xml:space="preserve">  Police DC Debt TBA</t>
  </si>
  <si>
    <t xml:space="preserve">  Police DC Debt TBA Total</t>
  </si>
  <si>
    <t>Recreation DC Debt TBA</t>
  </si>
  <si>
    <t>Recreation DC Debt TBA Total</t>
  </si>
  <si>
    <t xml:space="preserve">  Library DC Debt  TBA</t>
  </si>
  <si>
    <t xml:space="preserve">  Library DC Debt  TBA Total</t>
  </si>
  <si>
    <t>Develop. Charges Debt Total</t>
  </si>
  <si>
    <t>Screen reader users: On this sheet the Table starts on A7. Column Titles are in Row 6, Row titles are in Column A, City of Ottawa, 2016 Capital Budget project listing by funding sources. Expenditure authority are in Thousands of Dollars.  Row titles consisting of the project numbers and description begin with 9 hundred thousand number. Data set ends B1468.</t>
  </si>
  <si>
    <t xml:space="preserve">2017 Capital Budget </t>
  </si>
  <si>
    <t>2016 Actuals</t>
  </si>
  <si>
    <t>2016 Surplus/ (Deficit)</t>
  </si>
  <si>
    <t>2017 Uncommitted Opening Balance</t>
  </si>
  <si>
    <t>2017 Forecast</t>
  </si>
  <si>
    <t>Ottawa Public Health</t>
  </si>
  <si>
    <t>*Projected closing balances reflect the commitments on Council approved capital projects however, for the two major projects which span a number of years only the forecasted cashflows have been applied (OLRT and Ottawa on the Move Projects).
*Includes the recommendations of the Transit Commission's upcoming Closure &amp; Adjustment report. ** All funds in the Child Care reserve are fully committed over the ensuing years (2016-2020) as per the Council approved Child Care Service Plan Report.</t>
  </si>
  <si>
    <t>Child Care**</t>
  </si>
  <si>
    <t>Screen reader users: On this sheet the Table starts on A8. Column Titles are in Row 7, Row titles are in Column A, City of Ottawa, Summary of Transfers, Reserves, and Reserve Funds, numbers are in Thousands of Dollars.  The data set ends on cell K51.  Note: Projected closing balances reflect the commitments on Council approved capital projects however, for the two major projects which span a number of years only the forecasted cashflows have been applied (OLRT and Ottawa on the Move Projects). *Includes the recommendations of the Transit Commission's upcoming Closure &amp; Adjustment report. ** All funds in the Child Care reserve are fully committed over the ensuing years (2016-2020) as per the Council approved Child Care Service Plan Report.</t>
  </si>
  <si>
    <t>Planning, Infr, &amp; Economic Dev</t>
  </si>
  <si>
    <t xml:space="preserve">Ward 16 - River               </t>
  </si>
  <si>
    <t>Ward 10 - Gloucester-Southgate</t>
  </si>
  <si>
    <t>Community &amp; Protective Service</t>
  </si>
  <si>
    <t>Parks, Rec and Cultural Servic</t>
  </si>
  <si>
    <t xml:space="preserve">Ward 22 - Gloucester-S Nepean </t>
  </si>
  <si>
    <t xml:space="preserve">Ward 5 - West Carleton-March  </t>
  </si>
  <si>
    <t xml:space="preserve">Ward 7 - Bay                  </t>
  </si>
  <si>
    <t>S.I.-City Corporate Plan</t>
  </si>
  <si>
    <t xml:space="preserve">Ward 14 - Somerset            </t>
  </si>
  <si>
    <t>Planning</t>
  </si>
  <si>
    <t xml:space="preserve">City-Wide                     </t>
  </si>
  <si>
    <t>Multiple</t>
  </si>
  <si>
    <t>Transportation</t>
  </si>
  <si>
    <t>Transportation Services Depart</t>
  </si>
  <si>
    <t>Environment-Tax</t>
  </si>
  <si>
    <t xml:space="preserve">Ward 6 - Stittsville-Kanata W </t>
  </si>
  <si>
    <t>PW &amp; Enviromental Services Dep</t>
  </si>
  <si>
    <t>Emergency and Protective Serv.</t>
  </si>
  <si>
    <t>Integrated Roads, Water &amp; Wast</t>
  </si>
  <si>
    <t xml:space="preserve">Ward 17 - Capital             </t>
  </si>
  <si>
    <t xml:space="preserve">Ward 12 - Rideau-Vanier       </t>
  </si>
  <si>
    <t xml:space="preserve">Ward 15 - Kitchisippi         </t>
  </si>
  <si>
    <t>Agriculture &amp; Rural Affairs</t>
  </si>
  <si>
    <t xml:space="preserve">Ward 21 - Rideau-Goulbourn    </t>
  </si>
  <si>
    <t xml:space="preserve">Ward 19 - Cumberland          </t>
  </si>
  <si>
    <t xml:space="preserve">Ward 2 - Innes                </t>
  </si>
  <si>
    <t>S.I.-Regulatory</t>
  </si>
  <si>
    <t xml:space="preserve">Ward 1 - Orleans              </t>
  </si>
  <si>
    <t xml:space="preserve">Ward 3 - Barrhaven            </t>
  </si>
  <si>
    <t>Corportate Services Department</t>
  </si>
  <si>
    <t xml:space="preserve">Ward 20 - Osgoode             </t>
  </si>
  <si>
    <t>Security &amp; Emergency Mgmt</t>
  </si>
  <si>
    <t>Finance &amp; Economic Development</t>
  </si>
  <si>
    <t>Ward 11 - Beacon Hill-Cyrville</t>
  </si>
  <si>
    <t xml:space="preserve">Ward 18 - Alta Vista          </t>
  </si>
  <si>
    <t xml:space="preserve">Ward 9 - Knoxdale-Merivale    </t>
  </si>
  <si>
    <t xml:space="preserve">Ward 13 - Rideau-Rockcliffe   </t>
  </si>
  <si>
    <t>Service Innov. &amp; Performance</t>
  </si>
  <si>
    <t>Social Services</t>
  </si>
  <si>
    <t>Infrastructure Svcs &amp; Commty S</t>
  </si>
  <si>
    <t xml:space="preserve">Ward 8 - College              </t>
  </si>
  <si>
    <t>City Clerks &amp; Solicitor</t>
  </si>
  <si>
    <t xml:space="preserve">Ward 4 - Kanata North         </t>
  </si>
  <si>
    <t xml:space="preserve">Ward 23 - Kanata South        </t>
  </si>
  <si>
    <t>905937 2016 Rural Area Acquisitions</t>
  </si>
  <si>
    <t>907132 Brian Coburn (Navan to Mer Bleue)</t>
  </si>
  <si>
    <t>908160 Peter Robinson Rd Bridge  [547540]</t>
  </si>
  <si>
    <t>908257 O/S Kanata West  Transmission Mains</t>
  </si>
  <si>
    <t>908637 Peter Robinson Rd Bridge  [547470]</t>
  </si>
  <si>
    <t>908688 Telecommunications  2017</t>
  </si>
  <si>
    <t>Water Pumping Stations</t>
  </si>
  <si>
    <t>The City's roadway network includes gravel surfaced and low volume surface treated and paved rural roadways. Funding under this project provides forbase repairs, reconstruction, strengthening, hard surfacing and drainage improvements to reinstate the roadway to acceptable conditions.</t>
  </si>
  <si>
    <t>Funding is required for the design phase of an in-kind replacement. Funding request is based on a Class D cost estimate.</t>
  </si>
  <si>
    <t>Funding is required for the construction phase of a bridge replacement in line with recommendations from the 2016 functional design report. Funding request is based on a Class C cost estimate, including Public Art - $40K.</t>
  </si>
  <si>
    <t>Additional funding is required for the construction phase and related costs expected for a structure replacement in line with the recommendations obtained during the detailed design phase. Funding request is based on a Class B cost estimate.</t>
  </si>
  <si>
    <t>Funding is required for the construction phase and related costs expected for the rehabilitation of this structure in line with the recommendations obtained from the 2015 detailed condition assessment and renewal options analysis study. Funding request is based on a Class C cost estimate.</t>
  </si>
  <si>
    <t>Funding is required for the construction phase and related costs expected for the replacement of this structure. Funding request is based on a Class B construction cost estimate.</t>
  </si>
  <si>
    <t>Funding is required for the design phase of a structure replacement in line with the recommendations obtained from a 2014 detailed condition assessment and renewal options analysis study. Funding request is based on a Class C cost estimate.</t>
  </si>
  <si>
    <t>Funding is required for the design phase of a rehabilitation of the structure in line with the recommendations obtained from a 2015 detailed condition assessment and renewal options analysis study. Funding request is based on a Class C cost estimate.</t>
  </si>
  <si>
    <t>Funding is required for the design phase of a rehabilitation of the structure in line with the recommendations obtained from a 2015 detailed condition assessment and renewal options analysis study. Funding request is based on a Class C cost estimate. SN 753150</t>
  </si>
  <si>
    <t>Funding is required for the design phase of a rehabilitation of the structure in line with the recommendations obtained from a 2015 detailed condition assessment and renewal options analysis study. Funding request is based on a Class C cost estimate.SN 882750</t>
  </si>
  <si>
    <t>Funding is required for the design phase of a rehabilitation of the structure in line with the recommendations obtained from a 2015 detailed condition assessment and renewal options analysis study. Funding request is based on a Class C cost estimate.SN 432020</t>
  </si>
  <si>
    <t>Funding is required for the design phase of a rehabilitation of the structure in line with the recommendations obtained from a detailed condition assessment and renewal options analysis study. Funding request is based on a Class C cost estimate.SN 897240</t>
  </si>
  <si>
    <t>Funding is required for the design phase of a structure replacement in line with the recommendations obtained from a 2015 detailed condition assessment and renewal options analysis study. Funding request is based on a Class C cost estimate.</t>
  </si>
  <si>
    <t>Funding is required for the design phase of a rehabilitation of the structure in line with the recommendations obtained from a 2015 detailed condition assessment and renewal options analysis study. Funding request is based on a Class C cost estimate. SN 547470</t>
  </si>
  <si>
    <t xml:space="preserve">This program provides funding authority for Municipal vehicles and equipment scheduled for replacement, life extension, or major modification. The timely replacement of vehicles and equipment at the optimal point in their lifecycle (which is a combination of age and usage) has many benefits:  total funding is at its lowest point, which includes both capital and operating; vehicle reliability is protected which minimizes on-the-road failures and maximizes vehicle up-time / availability.   Vehicles and equipment replacement decisions are based upon such factors as vehicle age, vehicle usage, analysis of operating costs (including maintenance), as well as an assessment of the condition of the vehicles. Further information on the replacement plan is contained in the 2017 Municipal Vehicle and Equipment Replacement Plan which was approved by ACS2016-CSD-FLT-0001. </t>
  </si>
  <si>
    <t>This project is part of a program that flows across Service Areas which consists of the following:</t>
  </si>
  <si>
    <t xml:space="preserve">The scope of this project covers an annual replacement program, based on the life cycle of the asset, relating to By-Law &amp; Regulatory Services equipment. </t>
  </si>
  <si>
    <t>This program provides for life cycle renewal and replacement works to existing building assets and is a component of the corporate Building and Park program.</t>
  </si>
  <si>
    <t>This program provides for barrier removal works to existing building assets and is a component of the corporate Building and Park program.</t>
  </si>
  <si>
    <t xml:space="preserve">This project is used to support the Ottawa Fire Services' technological requirements.  Ottawa Fire Service has 8 large technological systems: Computer Aided Dispatch, Radio, Paging, Station Alerting, Records management for incident data collection, in-station training systems and Mobile Data Terminals (which include GPS-Global Positioning Systems and AVL-Automatic Vehicle Location). All of these systems require ongoing capital funding to support replacement of equipment, maintenance and development of systems to ensure effective day to day operations.  </t>
  </si>
  <si>
    <t>The scope of this project covers an annual replacement program relating to fire equipment such as hand tools, ladders, chain saws, pumps, accessory equipment, generators, hose equipment, hoses and nozzles.  The program includes testing and replacement based on the life cycle of the asset and unexpected loss due to operational incidents.  Effective replacement programs provide Fire Services with equipment that is both current and reliable which reduces the possibility of failure during operations.  This allows for the continued quality and reliable services in the area of emergency response while providing due consideration to the safety of fire personnel, the general public and the protection of property.</t>
  </si>
  <si>
    <t>This replacement project supports the on-going replacement of tables &amp; chairs for training purposes, appliances, blinds, health and wellness initiative etc.  Continued capital funding is allocated to support required replacement of station facility equipment in 45 fire stations and the 9 support facilities (Training centre, Communications centre, 2 Prevention offices, 4 rural administrative offices and Headquarters)</t>
  </si>
  <si>
    <t xml:space="preserve">This project is intended to enhance employee and public safety.  The scope of this project covers a replacement program relating to fire safety equipment.  This program includes funds that will be utilized for Rapid Intervention Team (RIT) training and Occupational Health and Safety issues.  Effective replacement programs provide Fire Services with equipment that is both current and reliable which reduces the possibility of failure during operations.  This allows for continued quality and reliable services in the area of emergency response while providing due consideration to the safety of fire personnel (in satisfying the provisions of the Occupational Health and Safety Act), the general public and the protection of property.   </t>
  </si>
  <si>
    <t>The scope of this project covers an annual replacement program relating to specialty fire equipment such as, ice rescue, water rescue, technical rescues, infra-red cameras, auto extrication, hazardous materials response equipment, other specialty equipment, etc. The program includes testing and replacement based on the life cycle of the asset and unexpected loss due to operational incidents. Effective replacement programs provide Fire Services with equipment that is both current and reliable which reduces the possibility of failure during operations.  This allows for continued quality and reliable services in the area of emergency response while providing due consideration to the safety of fire personnel, the general public and the protection of property.</t>
  </si>
  <si>
    <t>Ottawa Fire Services Station Location Study 2015, which was approved by Council on June 24, 2015 (ACS2015-COS-EPS-0021), identified an efficiency opportunity through consolidating Station 36 (Blair Road) and Station 55 (Industrial Road) to City owned land on Cyrville Road.  The funds requested will be put towards the construction of the new station.  Ottawa Fire Services is partnering with the Public Works Department who is currently using the land.</t>
  </si>
  <si>
    <t>This project is 100% Provincially funded for specialized equipment and training required for incidents involving Chemical, Biological, Radiological and Nuclear (CBRN) hazardous materials.</t>
  </si>
  <si>
    <t xml:space="preserve">The project includes the replacement of furniture and equipment as it becomes obsolete to ensure safety and compliance with Ministry of Health and Long-Term Care standards.  In addition, it relates to resident safety and security that requires completing minor renovations to meet Ministry of Health and Long-Term Care compliance standards. Regular replacement of furniture and equipment is also essential to maintain resident comfort and staff safety.
</t>
  </si>
  <si>
    <t xml:space="preserve">This project covers life cycle replacement of the assets relating to professional cardiac monitors/defibrillators as part of front-line paramedic care and the Public Access Defibrillation (PAD) Program.  The PAD program has placed over 800 defibrillators in our community.  The defibrillators are located in city facilities such as libraries, arenas, community centres and with first responders such as Ottawa Police, Fire Services and OC Transpo Security. An effective cardiac monitor/defibrillator replacement program that follows the Canadian Heart and Stroke Guidelines, provides the community with equipment that is current, safe and reliable which reduces the possibility of failure during the provision of life saving procedures. </t>
  </si>
  <si>
    <t xml:space="preserve">This project covers an annual life cycle replacement of the assets relating to Paramedic Service equipment.  The program includes, but is not limited to:  • medical equipment including: cardiac monitors, stretchers, back boards, ventilators; • Paramedic Posts and Headquarters equipment including: clinical diagnostic tools, shop equipment and office furniture.  </t>
  </si>
  <si>
    <t>This project covers an annual life cycle replacement of technology and infrastructure relating to Paramedic Service.  The program includes, but is not limited to technology equipment including: mobile and portable radios, in-vehicle laptops, automated vehicle locator (AVL) system, staff scheduling system (Telestaff) and asset and preventative maintenance tracking system (FDM). Effective replacement programs provides the branch with equipment that is current, safe and reliable which reduces the possibility of failure during the provision of service.</t>
  </si>
  <si>
    <t>This project covers the growth in call volume and the required vehicles and equipment in support of the request for additional staff in 2017 and 2018, per the Council approved report  ACS2016-EPS-GEN-0005 Ottawa Paramedic Service – 2016 Paramedic Service Review Report. Paramedics and Paramedic Superintendants provide direct patient care and are deployed and respond to calls for service in emergency response vehicles.   This project requires the purchase of emergency response vehicles and required equipment.  Provincial legislation stipulates stringent vehicle standards and equipment requirements.</t>
  </si>
  <si>
    <t xml:space="preserve">The City's Backflow Prevention Program will apply the requirements under the Ontario Building Code to all City buildings, including those that were built before the Building Code amendments. The implementation of the Program will allow the City to better mitigate risks to water customers from potential cross contamination within the drinking water system that can arise due to drops in watermain pressure or backpressure from individual customers.  The Program will see the installation of premise isolation backflow prevention devices at City owned buildings of which 58 are deemed severe, 6 moderate-severe and 218 moderate.      </t>
  </si>
  <si>
    <t>Funding to prepare redevelopment feasibility study to renew end of life Mooney’s Bay Beach Pavilion to provide a wide range of recreational programming to support popular park and aquatic activities to meet the needs of a regional and community clientele; and bring the facility up to City accessibility standards.</t>
  </si>
  <si>
    <t>The Minor Park Improvement Program enables staff to respond to priority community requests for minor capital improvements and to add specific elements to parks independent of full redevelopment.  Examples of minor elements would include park furniture such as benches, picnic tables, litter containers, bike racks or single park components such as a set of swings, spring toys, etc.  Examples of elements that would not be considered as minor improvements would include major capital expenditures such as new splash pads, community buildings or large play structures, etc. The program provides the flexibility required to respond promptly to community demands resulting from recreation trend changes, population increases or demographic evolution in the service area of a park.</t>
  </si>
  <si>
    <t>This program provides the ability to re-develop parks that no longer meet residents needs due to changes to the neighbourhood demographics and are not achievable through the Lifecycle Replacement Program that simply updates equipment and components already on site. This year's allocation will be available to improve sites that have environmental remediation projects running concurrently.</t>
  </si>
  <si>
    <t xml:space="preserve">Funded by reserve fund from fee on ticket sales or a flat rate on non-ticketed events. The establishment of Centrepointe Theatre's Capital Renewal Fund was approved by Council in 2005 (ACS2005-CPS-CSF-0008) to support the on-going needs for equipment replacement, building improvements,  theatre system upgrades and adopt new technologies in customer service and support to maintain a sustainable resource for continued revenue generation.  </t>
  </si>
  <si>
    <t xml:space="preserve">Supports the operation of cultural facilities/spaces that provide direct services to residents and allows for ongoing repair and maintenance to equipment and program building improvements to meet health and safety standards and accessibility requirements.  This funding includes program equipment replacement, artefact collection restoration/valuation, system upgrades, building program improvements and renovations.  </t>
  </si>
  <si>
    <t>The 2016 Council Approved Community Design Plan (CDP) for Riverside South identified a large parcel of land suitable for a large district park in the North East quadrant of the study area.  The park master plan for the site includes the provision of multiple sports fields and supporting parking lots and amenities.   Although much of the future park space is being provided through subdivision approval process (Planning Act park land dedication), a portion of the site is to be purchased and it is intended to become the site of the future Riverside South Recreation Complex.  The Recreational Facility Development Charge for areas outside of the Greenbelt includes the requirement of acquisition of 5.5 hectares of land in support of new facilities. With an approved CDP in place land values are expected to increase significantly over time therefore it is strategically beneficial to acquire the complimenting parcel within the future District Park now instead of in the future when the new facility is funded for construction.</t>
  </si>
  <si>
    <t>The current booking and registration system (CLASS) will be end of life November 2017.  PRCS requires a replacement solution that will allow them to maintain and enhance their business and the current level of service provided to the citizens of Ottawa. The project will provide a replacement solution that must provide a common registration, booking and payment experience for functions that are currently in CLASS.</t>
  </si>
  <si>
    <t>Planned facility improvements funded from strategic initiatives includes new splash pads in WC Bowes, Rivera in, Springhurst and North Bluff Parks, park improvements at multiple sites and support for another Sens RINC site.</t>
  </si>
  <si>
    <t xml:space="preserve">The Community Partnership Major Capital Program provides opportunities to enter into partnerships with community groups to implement major capital projects for new development, renovations and expansions to parks and recreation facilities.  Major capital projects in City-owned facilities are eligible for a maximum of 50% City contribution and non-City owned facilities are eligible for a maximum of 25% City contribution.  Included in HC2 Council Strategic Priorities. </t>
  </si>
  <si>
    <t xml:space="preserve">The Community Partnership Minor Capital Program is an initiative to implement minor capital improvements to parks and recreation facilities on a cost-sharing basis with the community.  This program enables the City to upgrade its recreational assets incrementally, as the community requires, thereby reducing the frequency for capital development projects.  As neighbourhoods change, socially and demographically, the program is able to respond quickly to the changing requirements of the local residents.  Community participation in fundraising, planning and installation of recreational facilities promotes community pride, ownership and stewardship of assets. </t>
  </si>
  <si>
    <t xml:space="preserve">Funds were committed in 2007 through the Orleans Town Centre P3 Agreement to construct a 0.24ha park in the Orleans Town Centre East neighbourhood. The site is now ready for park construction.  Due to inflation over the last 10 years, additional funds are needed to complete the design elements.  </t>
  </si>
  <si>
    <t xml:space="preserve">Design and construction of a 3.1ha park in the Cardinal Creek community.  Previous budget installments in 2014, 2015 and 2016 funded an access feasibility study, access pathway design and preliminary park design, all of which have been completed.  This 2017 budget request is the final installment.  </t>
  </si>
  <si>
    <t xml:space="preserve">A neighbourhood Park (1.61ha) located in Emerald Links Subdivision (Stage 2 Phase 3), Greely.  2017 budget funding is requested to be added to the existing remaining park budget from an earlier phase ($260,000) for the design and construction of the park block once the subdivision is registered and built out.  The park is comprised of 2 park blocks from the phase 1 and phase 3 development.  Registration of phase 3 of the subdivision will trigger a land swap for the phase 1 park block and Lot 12 (a lot adjacent to the park block in phase 3) in order to create a larger park for the community, help preserve some of the mature trees in the neighbourhood, and create a looped pathway system throughout the neighbourhood.  Park design will consider tree preservation as per the approved subdivision tree report, junior and senior playground equipment, asphalt and stone dust trails, seating, landscaping and fencing.  Timing of park construction will need to be coordinated with the Developer's on site works and park block responsibilities. </t>
  </si>
  <si>
    <t xml:space="preserve">The majority of the 2.7ha Cobble Hill Park was temporarily used as a stormwater management pond during subdivision construction.  The pond has now been decommissioned and the site is ready for park design followed by construction.  A temporary park with a play structure and swings was built on a small portion of the park block that was not required for storm water management and this will be incorporated into the new park design as much as possible. This 2017 budget request is to enable park design to move forward.  </t>
  </si>
  <si>
    <t>This program provides for barrier removal works to exisiting building assets and is a component of the corporate Building and Park program.</t>
  </si>
  <si>
    <t xml:space="preserve">
This program provides for barrier removal works to exisiting building assets and is a component of the corporate Building and Park program.</t>
  </si>
  <si>
    <t xml:space="preserve">
This program provides for life cycle renewal and replacement works to existing building assets and is a component of the corporate Building and Park program.</t>
  </si>
  <si>
    <t xml:space="preserve">
This program provides for barrier removal works to existing building assets and is a component of the corporate Building and Park program.</t>
  </si>
  <si>
    <t xml:space="preserve">The Security and Emergency Management Closed Circuit Television (CCTV) Equipment Renewal Project is a four year renewal project to ensure appropriate CCTV services for the City of Ottawa. Currently, the City of Ottawa operates ~800 cameras with supporting hardware.  The cameras are both a deterrent to crime (the possibility that a criminal act may be viewed or recorded) and a community service tool, wherein activity may be viewed or recorded to enhance the safety and security of staff and visitors to sites and facilities administered by the City of Ottawa.  The current inventory of cameras and supporting hardware have reached their useful end-of-life and the current video quality is inadequate.  The equipment will be replaced with current technology including video recording devices.  An existing CCTV assessment took place in 2015 to establish which facilities would have their CCTV replaced in which order.  CCTV Equipment replacement and upgrade has been completed at City Hall.  Over the next few years CCTV equipment will be renewed at all City sites and facilities. </t>
  </si>
  <si>
    <t>This multi-year project will provide the funding to conduct proactive condition assessment investigations of the water distribution system’s key transmission mains.  These are the backbone of the water system and are critical to the continued reliability of service to large portions of the urban population.  As the condition assessment technology can only occur under certain conditions, this work will require a number of years to complete.  This project is one of the three key capital projects which form the transmission main condition assessment program that focus on condition assessment, risk mitigation and transmission main repair and renewals.  This program will improve drinking water service reliability.</t>
  </si>
  <si>
    <t>The City produces and distributes drinking water that is lead-free. However, lead can enter drinking water through exposure to existing lead service lines.  As these services exist within public right-of-way and private property, the responsibility for these services is a shared City/property owner responsibility.  The City replaces lead services within the public right-of-way as part of the Integrated Watermain Rehabilitation Program. This program provides the funds to cover the costs of the City's portion of Lead Service Replacement (outside of the integrated program).  Customers are responsible for the cost of replacement on private property. The program offers residents deferred payment options on the tax bill.  Production and distribution costs for public information bulletins are provided by this account.</t>
  </si>
  <si>
    <t>The Lemieux Island WPP is supplied with raw water by an intake structure submerged several feet below the water surface in the Ottawa River. The intake pipe is located at intake screens in the low lift pump station.  The formation of frazil ice occurs unpredictably in the Ottawa River during cold weather months.  When it occurs, frazil clogs the screens and its disruption can and has forced a shutdown of the plant until the screens are cleared.  This project will provide funding for new intake piping that will be located deeper within the river which will prevent any future plant disruptions due to frazil ice. This requirement has already been identified in Council approved report ACS2016-COS-ESD-0010.</t>
  </si>
  <si>
    <t>The replacement value of the City's two (2) water facilities is estimated to be in excess of $550 million. This project addresses equipment upgrades; infrastructure life cycle replacement; and process changes resulting from operational, legislative and health and safety initiatives.  Work includes: valve and meter replacements, mechanical and electrical rehabilitation associated with the filter reconstruction (described below), pilot plant work, chemical tank replacement/rehab, chemical system control/operational improvements.  It also covers the costs related to condition assessment within the water purification plants.</t>
  </si>
  <si>
    <t>The City owns and operates 4 elevated and 5 ground level reservoirs, with a replacement value of over $65 million, distributed through the water distribution system. The purpose of this project is to establish a funding envelope required to sustain the continuous and reliable operation of the elevated tank and reservoir facilities which are critical in distributing drinking water to the City's customers. Typical projects include: equipment retrofits, rehabilitated or replaced due to age or condition failure; structural repairs at reservoirs; Health &amp; Safety retrofits and specialized inspections of elevated tanks.</t>
  </si>
  <si>
    <t>To establish a funding envelope for retrofit, rehabilitation or replacement of the infrastructure as it ages.  Projects for 2017 include:
· condition assessments activities, Arc flash hazard review, 
· Ottawa South Pumping Station rehab</t>
  </si>
  <si>
    <t xml:space="preserve">
The Montreal Road Pumping Station requires various rehabilitation and upgrades to ensure its reliability and operation.  This is critical since the area will be serviced solely from the Montreal Road Pumping Station during the time the Brittany Drive Pumping Station is off-line.  An initial budget was identified for the installation of an emergency generator at the Montreal Road Pumping Station during rehabilitation work at the Brittany Drive Pumping Station, however, through the investigation to finalize the scope of work, it was determined that other critical components are needed for the Montreal Road Pumping Station.  Additional critical components include the replacement of two pumps, pump discharge valves, and valve operators, adding variable frequency drives to the new pumps and a second emergency generator and automatic transfer switch, updating SCADA equipment, replacing the Motor Control Centre and replacing existing station pressure instrumentation and piping.</t>
  </si>
  <si>
    <t xml:space="preserve">This project involves the construction of a new drinking water pump station at the site of the existing Carlington Heights Pumping Station.  The scope of work also includes decommissioning of the existing station, and various on-site watermains.  This request is needed to supplement the existing authority for construction of the project, based on the most current estimate.  The project is expected to be tendered by early 2017.  (A Value Engineering workshop was recently completed to identify potential cost saving measures, but a new estimate based on the results of the workshop are not yet available.) $79,000 or 1% of the construction costs will be allocated to public art. </t>
  </si>
  <si>
    <t xml:space="preserve">This project involves major upgrades to the existing drinking water pumping station to accommodate future growth-related demands and the planned reconfiguration of the water distribution system in the South Urban Community.  The project phasing has been reviewed from a risk management perspective.  As a result of this review, additional measures that were to be deferred to a future date are now considered necessary in the current phase to increase post-construction system reliability.  These measures, which include upgrades to power and electrical systems and additional back-up pumping capacity, require an expansion to the existing structure.  This request is a result of the estimated capital cost increase associated with these measures.  The current project phase will be tendered by early 2017.  </t>
  </si>
  <si>
    <t xml:space="preserve">Funds are required for the repayment of a watermain on Mer Bleue Road required as a reliability link to service Cumberland and Gloucester East Urban Communities. </t>
  </si>
  <si>
    <t xml:space="preserve">This project involves an upgrade to certain facilities within the existing Hurdman Bridge drinking water pumping station to meet growth-related needs in drinking water Pressure Zone 2C.  The project is integrated with the renewal of the entire station, which is funded through a separate order number.  This request reflects a minor increase in the Class C cost estimate, based on the most recent design work.  The overall project is to be tendered in early 2017.  </t>
  </si>
  <si>
    <t>This project provides a key reliability link for water supply in the South Urban Community.  The new feedermain will connect the proposed Manotick Supply Watermain with the existing feedermain on Rideau Valley Road. This budget request is for engineering services related to the preliminary and detailed design stage of the project.</t>
  </si>
  <si>
    <t>Construction of a 610 mm diameter watermain along Greenbank Road between north of Jockvale Road to south of Jock River. This was identified in the 2013 City Infrastructure Master Plan as a necessary link to improve water supply and reliability in the Barrhaven South development area. This budget request is for the preliminary and detailed design stage of the project.</t>
  </si>
  <si>
    <t xml:space="preserve">The Infrastructure Master Plan and Development Charges Background Study have identified the need for transmission watermains to provide trunk services for the entire Kanata West development area as shown in the Kanata West Master Servicing Study (Stantec, June 2006). These funds are required to reimburse developers for construction of oversized watermains within this system at locations identified on an as-needed basis though the development review process. </t>
  </si>
  <si>
    <t>These funds will be used to further the City’s ongoing groundwater characterization efforts, which supports the Rural Servicing Strategy.  The work to be undertaken will be consistent with the City’s groundwater management strategy direction set by  Council in May 2003.   The approach involves a series of studies with the following goals: to characterize local groundwater resources to support decisions on rural growth and servicing; to assess existing well water supplies, private wastewater disposal, public health and environmental matters; to evaluate known problems; and to assess the need for communal services.</t>
  </si>
  <si>
    <t>This request is to fund ongoing master planning of the water supply system.  Requirements for 2017 include the review of potential system upgrades that would be required to support growth to 2036.  This is based on a 2016 decision by the Ontario Municipal Board regarding appeals of the City's Official Plan.</t>
  </si>
  <si>
    <t>The Rural Servicing Strategy is made up of a coordinated ongoing set of initiatives geared to the development of safe and sustainable plans for water supply and wastewater disposal for the rural area.  It builds on the findings of various groundwater studies and provides technical input on the serviceability of rural areas, and options for private and municipal servicing within the rural planning context.  There are a wide range of approaches to servicing across the rural area, and these are regularly reviewed for sustainability and future growth.</t>
  </si>
  <si>
    <t>Funds are required to support ongoing Class Environmental Assessment and other related studies to support the planning of water, wastewater, and stormwater infrastructure required to support City-Wide growth.</t>
  </si>
  <si>
    <t>A localized section of the watermain at the intersection of Maplehurst Ave and Carling Ave will be replaced to address a deficiency.  In addition, a 90m section of new watermain will be installed in the north end of Maplehurst to improve service and reliability. The authority request will provide for construction.</t>
  </si>
  <si>
    <t>The watermain in Crichton Street requires rehabilitation due to its condition.  Adjacent work on Dufferin Rd as well as a malfunctioning valve necessitated the replacement of the watermain on Dufferin Rd between Crichton St and River Ln. This authority request will provide for the additional construction of Dufferin Rd.</t>
  </si>
  <si>
    <t>The watermain in Bank St requires rehabilitation due to its condition.  The authority request will provide for design.  A future authority request will provide for construction.</t>
  </si>
  <si>
    <t xml:space="preserve">
The watermain in Leitrim Rd requires rehabilitation due to its condition.  The authority request will provide for design.  A future authority request will provide for construction.</t>
  </si>
  <si>
    <t>The watermain in Redenda Cres requires rehabilitation due to its condition.  The authority request will provide for design.  A future authority request will provide for construction.</t>
  </si>
  <si>
    <t>The watermain in Sherbourne Rd requires rehabilitation due to its condition.  The  authority request will provide for design. A future authority request will provide for construction.</t>
  </si>
  <si>
    <t>The watermain in Glynn Ave requires rehabilitation due to its condition. The authority request will provide for construction.</t>
  </si>
  <si>
    <t>The watermain in Helena St requires rehabilitation due to its age. The authority request will provide for construction.</t>
  </si>
  <si>
    <t>An assessment program to establish the condition of water transmission mains continues. This program provides for transmission main
rehabilitation or replacement of aging sections of the water transmission system as a result of corrosive attack, structural failures, and erosion or soil
movements.</t>
  </si>
  <si>
    <t xml:space="preserve">To provide for necessary reliability in the water system, this program will allow for construction of various watermain links and appurtenances.                         A portion of the works proposed in this project have  been advanced and incorporated into the Public Transit Infrastructure Fund (PTIF) submission IO 907067 Rideau Canal Crossing (Fifth to Clegg) .   Subject to Council adoption of the 2017 draft budget, the authority for this project  will be reduced by $1.0 million and the funding used to eliminate a portion of the PTIF project debt financing.” </t>
  </si>
  <si>
    <t>Upgrades to all fixtures to allow for new energy efficient lighting.</t>
  </si>
  <si>
    <t>Upgrade and install engineered ventilation systems that will provide adequate ventilation and humidity controls to the Lemieux Island High Lift pumping station building as well as address equipment maintenance access and serviceability.</t>
  </si>
  <si>
    <t>Construction of a new, deeper-water intake pipe at the Lemieux WPP to prevent further frazile ice blockages during cold weather months.</t>
  </si>
  <si>
    <t>This project is to design and build a new code compliant diesel system within the Annex Building. Modifications required include design of a fire proof room (complete with all required accessories e.g. heating, electrical wiring, ventilation, etc.) to house the storage tank and act as a containment, design a cooling system for the return fuel, reconfigure existing cooling water piping. The system will have a 9000L storage tank and a 750L day tank.</t>
  </si>
  <si>
    <t>Upgrades will include a new natural gas standby generator, a new emergency shower/eyewash system, structural upgrades to the chemical room floor, removing the communications tower, as well as coordination of the Hydro Ottawa pole-mounted transformer replacement.</t>
  </si>
  <si>
    <t>Design and construction of new Granular Activated Carbon (GAC) contactors at the Carp Wells to improve aesthetics of the drinking water.</t>
  </si>
  <si>
    <t>The Supervisory Control and Data Acquisition (SCADA) system is a computerized system that is used by Certified Operators to monitor and control the drinking water treatment system. The Operator monitors all critical components of the treatment process and is able to remotely operate equipment within the purification plants, communal well systems, pump stations, reservoirs and storage tanks. The SCADA system is crucial to the operation of the treatment system for monitoring key parameters required under provincial and federal legislation. The existing SCADA system is nearing the end of its lifecycle. Various components of the system either require to be upgraded or replaced to maintain reliability.</t>
  </si>
  <si>
    <t xml:space="preserve">The lifecycle maintenance of the Water Production facilities roofing systems involves 155 distinct roof structures on 39 separate facilities, consisting of an area of 44,582 square meters (approximately 11 acres) with a total replacement value of over eight million dollars.  Bi-annual inspections are performed on these facilities to produce a prioritized list of annual roofing repair and replacement projects to maintain these facilities' roofing envelopes. </t>
  </si>
  <si>
    <t>This funding will cover various fit-ups and required upgrades for existing water treatment and distribution vehicles.</t>
  </si>
  <si>
    <t>This project is to establish a funding envelope for the retrofit, rehabilitation or replacement of asset components at the five (5) communal well based drinking water systems serving: Munster Hamlet; Richmond - King's Park Subdivision; Carp; Vars; Greely - Shadow Ridge Subdivision.  Taken collectively, the asset value for the facilities associated with these communal systems (pumping stations, reservoirs, treatment process) is estimated at $24.8 million.
Typical projects include: condition assessment; control and instrumentation rehabilitations; water treatment and process upgrades; well condition and capacity testing.</t>
  </si>
  <si>
    <t xml:space="preserve">
The Valley Dr trunk storm sewer is in need of rehabilitation due to poor condition and inadequate hydraulic capacity.  The adjacent sanitary sewer will be replaced to improve the slope.  The watermain within the limit of the project does not need upgrading unless it will be impacted by the construction of the adjacent sewers. The 2017 authority will provide for design funding.</t>
  </si>
  <si>
    <t>The sanitary sewers in Larkin St, Larose Ave and Lepage Ave will be replaced due to their condition and ongoing maintenance issues.  The stormsewers will be replaced where required due to condition and/or proximity to the sanitary sewer.  There is no local watermain within Larkin St. The watermains in Larose Ave and Lepage Ave may be replaced if required to accommodate the construction of the sanitary sewer. The 2017 authority will provide for design funding.</t>
  </si>
  <si>
    <t>This project will design the rehabilitation of  the existing trunk storm sewer. The storm sewer runs primarily along local streets. A portion of the sewer that runs between homes will be re-aligned within the right of way. The recommended renewal option is open cut.  The adjacent sanitary sewer and watermain have no needs but may be impacted by construction. 
Project is subject to Federal and Provincial funding</t>
  </si>
  <si>
    <t>A number of locations have been identified to resolve surface flooding problems on private properties. Work could entail both trenchless and
conventional spot repairs as well as various hydraulic improvements such as installing catch basins and re-profiling driveways or road grading.
The authority provides for various drainage improvements throughout the City.
Project estimate is comprised of: Sanitary Sewers - $1.25M, Storm Drainage - $1.25M and Watermain - $1.5M.</t>
  </si>
  <si>
    <t>The authority will provide for the rehabilitation of the City's sewer outfalls and access structures.</t>
  </si>
  <si>
    <t>This project provides for relining of sewers, access structures, and spot repairs at various locations. The work will improve structural integrity, hydraulic performance, reduce basement flooding, extraneous flows, and improve the overall operation of the system.</t>
  </si>
  <si>
    <t>Environmental Time Series (ETS) is a data management and analysis system that houses time series data essential for the planning, design, and operation of the City of Ottawa water distribution system and the storm water and sewage collection systems. It stores water demands, sewer flows, precipitation data, and various other related data on a periodic short time interval. It has a simple and versatile database design that facilitates data mining and analysis. The existing ETS needs to be replaced because it is over 16 years old, and is built on technology that is no longer supported. There is a risk that it will fail due to its age and potential incompatibility with new computer infrastructure. This additional funding will provide the authority necessary to complete the acquisition and implementation of the replacement technology.
Project estimate is comprised of: Sanitary Sewers - $180K and Storm Drainage - $120K.</t>
  </si>
  <si>
    <t xml:space="preserve">This project provides for relining of sewers, access structures, and spot repairs at various locations. The work will improve structural integrity, hydraulic performance, reduce basement flooding, extraneous flows, and improve the overall operation of the system. Project is subject to Federal and Provincial funding
</t>
  </si>
  <si>
    <t xml:space="preserve">This project provides for the design of the rehabilitation and upgrades of existing sanitary and storm sewer structures. Project is subject to Federal and Provincial funding
</t>
  </si>
  <si>
    <t>This project provides for the assessment and design of the rehabilitation to the buried infrastructure under buildings, facilities and parks. Project is subject to Federal and Provincial funding</t>
  </si>
  <si>
    <t>The water mains in Montreal Rd from North River Rd to Ducharme Blvd require replacement due to their age, poor condition and the presence of lead services.  Sections of sanitary sewer require replacement due to their age and poor condition. The storm sewers in Montreal Rd are in fair condition and do not require rehabilitation.  The project will include road rehabilitation/resurfacing, curbs, boulevard and sidewalks..
The authority request will provide for design funding.
Project Estimate is comprised of: Roads - $410K, Sanitary Sewers -$110K, Storm Drainage - $10K and Watermains - $870K.</t>
  </si>
  <si>
    <t>The program is required to address modifications, improvements and construction of Municipal Drains in the City of Ottawa. Under Sections 4 and 78 of the Drainage Act, the municipality, whose duty it is to maintain and repair drainage works or any part thereof, may with or without a petition, undertake and complete such drainage works. The impetus for the majority of projects in this program is from land and road development mainly in the rural areas, and as such the timing of the works hinges on the particular development project, which can span several years. In most cases the entire cost of the drainage works, including engineering and construction costs, is paid by the developer and/or landowners and in all cases the costs are recovered by the City once the drainage works are completed.</t>
  </si>
  <si>
    <t>As part of the Water Environment Strategy (WES) Phase 2, this funding is primarily used to cover the City's contribution to the various conservation authorities.</t>
  </si>
  <si>
    <t>The City owns, operates and maintains over 200 stormwater facilities for the management of stormwater runoff. This number is increasing at the rate of 5-10 per year. The facilities provide flow attenuation and water quality treatment, ensuring that stream corridors and water quality are not degraded. In order to ensure combined compliance with environmental regulations and MOE C. of A. discharge criteria, these facilities require non-maintenance activities such as the removal and disposal of accumulated sediment, along with major repair or rehab. of structures and flow regulation equipment. Specialized monitoring activities to optimize facility performance are conducted on specific facilities to assist the City in meeting the compliance criteria.</t>
  </si>
  <si>
    <t>Rehabilitation of concrete structures and associated equipment.</t>
  </si>
  <si>
    <t>Construction of new retaining walls or slope stabilization structures.</t>
  </si>
  <si>
    <t>Scoping and design briefs are necessary to adequately define conditions, coordinate requirements, and scope projects prior to initiating design stages.
Detailed condition assessment, structure evaluation, drainage studies, species-at-risk screening, and lifecycle based renewal options analysis are key
components of this work. The outcomes of this work are the inputs to the design and construction phases of the project delivery processes. Post
construction funding is required to address assessments and planned/unexpected adjustments outside the original implementation funding envelopes.
Design and construction authority requests will be programmed as part of future capital budgets once these initiatives are complete and project scope
is fully defined.</t>
  </si>
  <si>
    <t>The City has a significant inventory of drainage culverts with varying spans (typically non-urbanized ditch drainage under roadways and
intersections). This program provides authority to address the most critical needs for this asset group.</t>
  </si>
  <si>
    <t>Scoping and design briefs are necessary to adequately define conditions, coordinate requirements, and scope projects prior to initiating design stages.
Detailed condition assessment, structure evaluation, drainage studies, species-at-risk screening, and lifecycle based renewal options analysis are key
components of this work. The outcomes of this work are the inputs to the design and construction phases of the project delivery processes. Design and construction authority requests will be programmed as part of future capital budgets once these initiatives are complete and project scope
is fully defined. Project is subject to Federal and Provincial funding.</t>
  </si>
  <si>
    <t>The City has a significant inventory of drainage culverts with spans of 1m to 3m (typically non-urbanized ditch drainage under roadways and
intersections). This program provides authority to address the most critical needs for this asset group.</t>
  </si>
  <si>
    <t>The City has a significant inventory of drainage culverts ranging from small diameter roadway culverts (typically non-urbanized ditch drainage under
roadways and intersections) to larger span drainage structures. This program provides authority to address the most critical needs for this asset group.</t>
  </si>
  <si>
    <t>This program provides authority for replacing culverts located within the roads that are scheduled for resurfacing in advance of the resurfacing work.
These culverts are in poor condition and expected to reach a state which will affect road functionality. Replacing culverts ahead of roadwork is part of
the coordinated approach to Transportation Asset Renewal.</t>
  </si>
  <si>
    <t>This program provides the authority to undertake engineering, design, and construction of renewal works that are not budgeted through any other
renewal program that arise over the course of the year. Many culvert assets have reached or will reach the end of their service life and thus an
increased number of reactive replacements are anticipated.</t>
  </si>
  <si>
    <t xml:space="preserve">This project will design the rehabilitation of the Graham Creek storm infrastructure crossing Banner Rd, the CN rail tracks, and Canfield Rd. The existing large diameter storm infrastructure is in poor condition and must be rehabilitated. In addition, this project will also include acquiring appropriate access easements for operation and maintenance needs as well as for future upgrades. An environmental assessment is currently underway, this funding request will provide for the detail design.  Future authority will provide for property acquisition and construction costs.  </t>
  </si>
  <si>
    <t>This project will design the rehabilitation of the trunk storm sewer from the north side of RR174 to the outlet at the Ottawa River. The storm sewer is located west of Jeanne D'Arc Blvd and runs behind homes and under pathways within City owned parcels. Trenchless methods of rehabilitation is recommended for this deep storm sewer. Project is subject to Federal and Provincial funding.</t>
  </si>
  <si>
    <t>The City and Conservation Authorities have a number of jointly managed erosion and flood protection infrastructure assets. A number of
these facilities have aged to a point where remedial measures and rehabilitative works are required. This funding request provides for the City's share of
the costs associated with new, rehabilitation, renewal and replacement needs. Conservation authority funding is provided through their respective
budget allocations on an annual basis prior to implementation.</t>
  </si>
  <si>
    <t>This project involves the design for the rehabilitation of the storm sewer that crosses Robertson Rd  east of Moodie Dr and outlets at the end of the Holiday Inn Parking Lot. The scope of work will include the concrete box storm sewer under Robertson Rd as well as the upstream and downstream storm sewer pipes. A portion of the storm sewer runs within 13m of the Holiday Inn hotel and therefore trenchless rehabilitation including either sliplining or concrete lining will need to be considered during the design phase. Project is subject to Federal and Provincial funding.</t>
  </si>
  <si>
    <t>This project involves the design for the replacement of the existing storm sewer. The storm sewer is located in the Vanier Parkway from Glynn Ave to Presland Rd, Presland Rd from the Vanier Parkway to Renouf Ave as well as 240m of storm sewer located behind homes upstream of Presland Rd.  The sewer is shallow and oversized and therefore open-cut rehabilitation is recommended for this sewer.  The existing storm sewer in the Vanier Parkway is located off the road within the treed boulevard.  The design assignment will include relocating the storm sewer within road corridor. Project is subject to Federal and Provincial funding.</t>
  </si>
  <si>
    <t>This involves the detailed design of approximately 6 bioretention bump-outs to be located between Westpointe Crescent and Centrepointe Drive. These features will capture, treat and infiltrate road runoff while also helping to “green” the street and calm traffic. Implementation of this project is directed by the Pinecrest Creek Stormwater Management Retrofit Study. Funding subject to Provincial approval.</t>
  </si>
  <si>
    <t>This involves the detailed design of approximately 8 bioretention cells to be located between Baseline Road and Woodside Drive (within new bump-outs and existing boulevard areas). These features will capture, treat and infiltrate road runoff while also helping to “green” the street and calm traffic. Implementation of this project is directed by the Pinecrest Creek Stormwater Management Retrofit Study. Funding subject to Provincial approval.</t>
  </si>
  <si>
    <t>The City has a multi-year agreement with the three Conservation Authorities – Rideau Valley, South Nation and Mississippi, to update its flood plain mapping. The assessment uses contemporary methods in hydrologic and hydraulic analysis, historical records of stream flow and/or water level, and the most up-to-date topographical data, to produce updated estimates of the 1:100 year flood lines for specific watercourses.</t>
  </si>
  <si>
    <t xml:space="preserve">These funds will support the completion of a city-wide stormwater management (SWM) retrofit master plan to improve water quality, reduce runoff and improve stream health in older urban areas that were developed before current SWM requirements were in place. This study will focus on the remaining central area located between two previous SWM retrofit study areas: i) Pinecrest Creek/Westboro (study approved by Council on October 26, 2011) and ii) Eastern Subwatersheds (study anticipated to be complete by Q2-2017). This study is a Strategic Initiative and is anticipated to be 85% complete by the end of 2018 (current term of Council). </t>
  </si>
  <si>
    <t xml:space="preserve">These funds will be applied to: i) implementing the Pinecrest Creek/Westboro Stormwater Management Retrofit Study (approved by Council October 26, 2011); and ii) implementing the Eastern Subwatersheds Stormwater Management Retrofit Study (anticipated to be complete by Q2-2017); iii) other SWM retrofit opportunities that may be identified outside these two study areas.   These studies, and subsequent implementation, are a component of the Ottawa River Action Plan. This funding will support various retrofit projects to improve stormwater management in older neighbourhoods and thereby reduce the ongoing impacts of uncontrolled/untreated urban runoff on the Ottawa River and its tributaries. In addition, this funding will be applied to support the operation and maintenance of Low Impact Development (LID) retrofits in City right-of way and on City properties for a pilot period of approximately 5 years. Maintenance efforts and costs will be tracked during the pilot period to inform longer-term budget requirements for this new type of infrastructure. </t>
  </si>
  <si>
    <t>The City of Ottawa's "Residential Protective Plumbing Program" provides financial assistance towards a portion of the costs of the installation of protective plumbing for eligible property owners.  Protective plumbing describes the devices and/or means used to protect homeowners against the entry of stormwater and/or wastewater into basements resulting from a storm or sanitary sewer backup.</t>
  </si>
  <si>
    <t>This program will fund the purchase and implementation of the new Sewer Use Industrial Waste database.</t>
  </si>
  <si>
    <t xml:space="preserve">Some of the city's manholes are utilized to monitor the sewer collection system. These manholes are good proxies and predictors of system performance.They are equipped with instrumentation to record system performance. This account is utilized to maintain and rehabilitate the equipment, and to add equipment to additional critical manholes. </t>
  </si>
  <si>
    <t>Under specific conditions, sewage in the collection system creates corrosive and odorous gases. This authority will enable Wastewater Services to proceed with a corrosion and odour study for the west end portion of the collection system. This study will drive, if required, additional odour and corrosion mitigation measures in following years.</t>
  </si>
  <si>
    <t>This project intends to systematically inspect and assess the condition of large sewer trunks and collectors. The output of this program will be used to develop capital renewal and/or rehabilitation programs.</t>
  </si>
  <si>
    <t>On-going repair and rehabilitation of the City sewer system is required to maintain its integrity and its hydraulic capacity, as well as to protect the City's extensive investment in infrastructure. This work consists of a variety of generally smaller projects involving the trunk sewers and related appurtenances.            ( manholes, drop shaft, ladders and landings, etc.)</t>
  </si>
  <si>
    <t xml:space="preserve">This project focuses on the rehabilitation and upgrade of the Supervisory Control and Data Acquisition (SCADA) system which is a computerized system that is used by Certified Operators to monitor and control the wastewater system. The project focuses on cybersecurity, control documentation, condition assessment and replacement and upgrading of existing key components of the SCADA system controlling remote facility and collection system operations. The Operator monitors all critical components of the collection processes and is able to remotely operate equipment within the pump stations and regulators.  Various components of the system either require to be upgraded or replaced to maintain reliability.
</t>
  </si>
  <si>
    <t>The City wastewater collection system currently includes 89 pumping stations and related buildings. This project provides the funding for the operational studies, condition assessment and life-cycle rehabilitation and replacement of critical components such as mechanical, electrical stand-by power and facility odour &amp; corrosion control equipment in order to ensure operational efficiency, continued reliability and environmental protection. Also included in this program is assessment and repair of forcemains associated with the pumping stations.</t>
  </si>
  <si>
    <t>Design and construction of upgrades to the HVAC system for the T&amp;D building, including a new standalone odour control unit to service the Cake Loading Bay. Project scope also includes upgrading the existing truck loading equipment.</t>
  </si>
  <si>
    <t xml:space="preserve"> Wastewater Services operates and maintains all buildings and structures on the ROPEC site.  This project is for the rehabilitation and upgrade of non-process related structures and HVAC/Life safety equipment. </t>
  </si>
  <si>
    <t>This authority is to proceed with the rehabilitation design and construction activities for Digesters 1-4.</t>
  </si>
  <si>
    <t xml:space="preserve">Ongoing capital investment is required to ensure efficient process operation, maintain asset functionality through equipment overhauls, adapt to changing regulations and take advantage of new technologies. Typical projects include process optimization studies, asset rehabilitation and upgrades to plant processes and systems. </t>
  </si>
  <si>
    <t>The Supervisory Control and Data Acquisition (SCADA) system is a computerized system that is used by Certified Operators to monitor and control the waste water treatment system.  The Operator monitors all critical components of the treatment process and is able to remotely operate equipment within the treatment plant.  The SCADA system is crucial to the operation of the treatment system for monitoring key parameters required under provincial and federal legislation. This project will provide sustainable capital re-investment required to ensure efficient process operation, maintain asset functionality through equipment overhauls, adapt to changing regulations and take advantage of new technologies, including cyber security. A master plan for the SCADA system was delivered in 2016. Specific projects have been identified for the next 10 years to refurbish and maintain the system.</t>
  </si>
  <si>
    <t>This funding is required to address various rehabilitation or repair for all building envelope aspects across the entire ROPEC site.  Activities are related to fencing, security, lighting, parking, etc.</t>
  </si>
  <si>
    <t>The project involves restoration of the Carp River from Hazeldean Road to a location 500m north of Richardson Side Road. The project involves channel re-alignment, construction of online pools, riparian plantings, pedestrian bridge and recreational pathways resulting in numerous geomorphologic, ecologic, and recreational benefits. The project will provide the balance of the funding required for the City’s share of the cost to complete the construction of the Carp River Restoration Project.</t>
  </si>
  <si>
    <t>This request is for the repayment of sanitary sewer oversizing in the proposed
Orléans South Business Park in accordance with the DC by-law. Trunk sanitary
sewers will be constructed by developers moving ahead with plans of subdivision in the South Business Park. These trunk sewers have been identified in the Orleans South Business Campus Development Plan report.</t>
  </si>
  <si>
    <t>The Riverside South Master Servicing Study identified the need to provide trunk sanitary sewers within the Riverside South Community. These funds are required to reimburse developers for the construction of oversized sanitary sewers within this system at locations identified on an as-needed basis through the development review process.</t>
  </si>
  <si>
    <t>The Mer Bleue Community Design Plan Infrastructure Servicing Update identified the need to provide trunk sanitary sewers within the East Urban Community Neighbourhood 5 lands.  These funds are required to reimburse developers for the construction of oversized sanitary sewers within this system at locations identified on an as-needed basis through the development review process.</t>
  </si>
  <si>
    <t xml:space="preserve">As a result of proposed development of the Kanata West and Fernbank Lands, there is a need to upgrade the March Ridge and Tri-Township collectors since the existing sewers will have insufficient capacity to accommodate the future wastewater flows.  In addition, these existing sewers are in poor structural condition and would need to be rehabilitated in the near future. This budget request is for engineering services related to detailed design, tender and construction stage of  the project. </t>
  </si>
  <si>
    <t>The Jackson Trails sanitary pump station is required to accommodate growth within the drainage area of the pumping station. These funds are required to reimburse developers for construction of oversized sanitary sewers within this system at locations identified on an as needed basis through the development review process.
The original approval for construction of the station included the ability for future
upgrades to the station to maximize design capacity of the facility as well as an option to outlet to the future gravity system within Hazeldean Road.
The new completion year is 2019.</t>
  </si>
  <si>
    <t>The Stittsville/Fernbank Interceptor Sewer was recommended in the West Urban Community Wastewater Master Plan Update in 2012.  This Interceptor Sewer will function as a relief sewer, balancing future projected flows between the existing Hazeldean Pumping Station and planned Kanata West Pumping Station.  The project will also eliminate the need for a future expansion of the Hazeldean Pumping Station that would otherwise be required to accommodate urban growth. This budget request is for the construction stage of  the Stittsville/Fernbank Interceptor Sewer.  Recent field investigations have revealed  soil conditions that are worse than expected, and have resulted in a significant increase in the estimated construction cost.  $63,000 or 1% of the construction costs will be allocated to public art.                                                                                                                                                                                             The new estimated completion year is 2020.</t>
  </si>
  <si>
    <t xml:space="preserve">This project includes an upgrade to the existing Richmond Pump Station and forcemain, including trunk sewers draining to the pump station, as outlined in the Master Servicing Plan for the Village of Richmond.  The Phase 1 project includes the sewer works, a partial twinning of the existing forcemain, and an allowance for minor upgrades to the pump station.  This budget request is based on updated estimates for the completion of the detailed design, tender and construction of the Phase 1 works. $6,600 or 1% of the construction costs will be allocated to public art.
</t>
  </si>
  <si>
    <t>Development and implementation of information management systems to support infrastructure planning and related City functions.  The 2017 request is to fund ongoing development of a system for City-wide geotechnical data, supporting open access to $25M in existing geotechnical data from local consulting firms.  The system will support improved planning and project decisions and reduced project costs.</t>
  </si>
  <si>
    <t xml:space="preserve">The “Final Serviceability Report Leitrim Development Area City of Ottawa,” (IBI Group, March 2007) identified the preferred storm water management strategy for the Leitrim community.  This report recommended two storm water management ponds and related trunk storm sewers, along with the tributary catchment area corresponding to each pond.  A more recent study titled "Draft Updated Serviceability Report Leitrim Development Area" (IBI Group, April 2015) is consistent with the 2007 study, however it also includes the servicing of the OPA 76 expansion lands as well as the proposed expansion of Pond 1. Pond 2 will be located at the northwest corner of White Alder Drive and Kelly Farm Drive. 
This project has been identified as the S-2 benefiting area of the City’s Development Charge Background Study.  The works are illustrated on Schedule A of By-Law 2016-185.  </t>
  </si>
  <si>
    <t xml:space="preserve">The “Final Serviceability Report Leitrim Development Area City of Ottawa,” (IBI Group, March 2007) identified the preferred storm water management strategy for the Leitrim community.  This report recommended two storm water management ponds and related trunk storm sewers, along with the tributary catchment area corresponding to each pond.  A more recent study titled "Draft Updated Serviceability Report Leitrim Development Area" (IBI Group, April 2015) is consistent with the 2007 study, however it also includes the servicing of the OPA 76 expansion lands as well as the proposed expansion of Pond 1. Pond 2 trunk sewer oversizing will be located at the northwest corner of the S-2 benefting area as identified in the City's Development Charge Background Study. The works are illustrated on Schedule A in By-Law 2016-185.                           </t>
  </si>
  <si>
    <t>This request is to fund sewer flow monitoring, model development and capacity management system development.  This work is needed to support ongoing wastewater system master planning and system capacity management.</t>
  </si>
  <si>
    <t xml:space="preserve">
This project is for the development of programs needed to support the objectives of the Wet Weather Infrastructure Management Plan (WW-IMP).
Once these programs are developed they will define and prioritize the specific actions to be implemented that will increase the capacity of the sewer
systems, reduce the risk of property flooding and reduce impacts related to combined sewer overflows. This project is considered for development charge (DC) funding pursuant to the 2014 Development Charge By-Law 2014-229. This project also includes the installation of Inlet Control Devices (ICDs) into catch basins throughout various areas in the City. The intent is to reduce sewer surcharge during major rainfall events and to diminish the incidences of basement flooding as a result of sewer surcharge.</t>
  </si>
  <si>
    <t>This project involves the installation of Inlet Control Devices (ICDs) into catch basins in the Bilberry and Chatelaine areas. The intent is to reduce sewer surcharge during major rainfall events and to diminish the incidences of basement flooding as a result of sewer surcharge. Project is subject to Federal and Provincial funding.</t>
  </si>
  <si>
    <t xml:space="preserve">
This project involves the installation of Inlet Control Devices (ICDs) into catch basins in the Bridlewood North area. The intent is to reduce sewer surcharge during major rainfall events and to diminish the incidences of basement flooding as a result of sewer surcharge.  Project is subject to Federal and Provincial funding.</t>
  </si>
  <si>
    <t>This project involves the installation of Inlet Control Devices (ICDs) into catch basins in the Craig Henry area. The intent is to reduce sewer surcharge during major rainfall events and to diminish the incidences of basement flooding as a result of sewer surcharge. Project is subject to Federal and Provincial funding.</t>
  </si>
  <si>
    <t>This project involves the design of Inlet Control Devices (ICDs) into catch basins throughout various areas in the City. The intent is to reduce sewer surcharge during major rainfall events and to diminish the incidences of basement flooding as a result of sewer surcharge. Project is subject to Federal and Provincial funding.</t>
  </si>
  <si>
    <t>This project will implement recommendations from the Bilberry and chatelaine flood protection studies. The scope of work will include the installation of new catch basins, redirecting major and minor stormwater flow and pipe upgrades on Beauclaire Dr.  The adjacent sanitary sewer and watermain have no needs but may be impacted by construction. Project is subject to Federal and Provincial funding.</t>
  </si>
  <si>
    <t>This project involves the installation of new manholes at Milner Downs and Bridgestone intersection to improve the storm sewer hydraulics, as well as the installation of storm sewer pipe upgrades. Project is subject to Federal and Provincial funding.</t>
  </si>
  <si>
    <t>This project involves the reprofiling of depressed driveways to protect homes from flooding via the major system, as well as the installation of storm sewer pipe upgrades. Project is subject to Federal and Provincial funding.</t>
  </si>
  <si>
    <t xml:space="preserve">The City's corporate strategic plan supports Biodiversity and Ecosystem Health as one of 12 long-term goals.  The Official Plan policy 5.2.1. requires the City to purchase land "at the request of the landowner".  There are strategic pieces of land in the rural area that should be purchased when the opportunity arises because they add or link to existing significant natural areas. The ability to purchase key areas would fulfill both a corporate long-term strategic goal and Official Plan policy. </t>
  </si>
  <si>
    <t xml:space="preserve">The goal of the program is to manage the City's increasing growth and demand for energy through the implementation of various energy conservation measures.  Various projects will be undertaken to implement capital measures to reduce the City's electricity, natural gas, and water use with the focus on environmental sustainability.  The Energy Management and Investment strategy will not only reduce the City’s environmental footprint, it will also ensure the City’s compliance under the mandate of the 2009 Green Energy Act and continue the City’s leadership role in respect to energy conservation and demand management.  The Strategy focuses on implementing energy efficient retrofits within existing facilities focusing on lighting, water, heating &amp; cooling, building controls, and building envelopes.    
</t>
  </si>
  <si>
    <t xml:space="preserve">This provides funding for the Municipal Green Fleet Plan which is focussed on supporting the City’s commitment to reducing Municipal Green House Gas emissions.
Projects supported by the Green Fleet Plan include but are not limited to:
  &gt; Hybrid vehicles, primarily light (i.e. cars / SUVs) but also specialty (i.e. bucket trucks, electric ice resurfaces)
  &gt; Biofuels (i.e. ethanol, biodiesel)
  &gt; Vehicle engine technologies (i.e. diesel in light fleet)
  &gt; Vehicle specifications to incorporate reduced fuel consumption and/or reduced emissions
 &gt;Training tools and technology to enhance driver education / promote green driving habits
 &gt;In-vehicle technology to reduce idling and provide alternate solutions for heating/cooling etc. that does not involve running the engine
</t>
  </si>
  <si>
    <t>The Trail Road Landfill operates on a continuous basis for disposal of solid waste material. As such annual reinvestment is required to identify and address operational and safety improvements of the site. Required modifications include Signage and Fencing replacement, material stock pile volume measurements and associated design and operations reports.</t>
  </si>
  <si>
    <t xml:space="preserve">In accordance with the requirements of the Environmental Protection Act, the City of Ottawa is required to prevent the migration of landfill gas from the Trail Road Landfill Site to the environment. To this end, the City installed a landfill gas collection and flaring system at the Trail Waste Facility Stages 1, 2 and the Nepean landfill in the early 1990's. The landfill gas collection system was expanded over the past several years to compliment landfilling activities and mitigate off-site migration. Functions associated with the activity include replacement of the flare, upgrades and repairs to the flare station facility, repairs and expansion of the existing gas collection system and installation of a permanent gas collection system on completed portions of the Trail Waste Facility.
</t>
  </si>
  <si>
    <t>The Trail Waste Facility Scale House was constructed in 1986 and has been an essential hub for the operation of the landfill operation and tonnage tracking for the numerous private, commercial and industrial users to the facility for landfilling, recycling, and diversion activities totalling approximately 186,000 transactions per year. This project is to address lifecycle rehabilitation of the existing facility.</t>
  </si>
  <si>
    <t>To add an additional mail delivery vehicle to the current fleet of vehicles to support new Records Office within the Archive Site for high transaction permanent records.</t>
  </si>
  <si>
    <t xml:space="preserve">This program funds the lifecycle replacement and growth of the City's computer
network and telecommunications infrastructure. The network is comprised of
specialized hardware, storage and software, which are used to securely store and
transport voice and data traffic for City systems such as the City's telephone network, enterprise resource planning platform (SAP), geographic information system (GIS), recreation program registration system (CLASS), e-mail, security video cameras, Internet access and web applications. Each year investments must be made to replace aging infrastructure to ensure continuous vendor support and availability of security patches, and upgrade network capacity to accommodate increasing use of technology in City operations. </t>
  </si>
  <si>
    <t xml:space="preserve">This program funds the lifecycle replacement of three major Microsoft products: Email, Desktop operating system and Office suite.  The program is based on a 6-year lifecycle term.  The Office suite has reached its end-of-life and will no longer have security patches issued for it.  The upgrade program is essential to ensuring continued support from manufacturers as well continuing to maintain our overall security posture in relation to ever evolving cyber security threats. To achieve the work plan, complementary training programs and the hiring of subject matter experts are also funded to ensure ITS City staff is properly trained on the implementation and support of the solutions and that best practice system designs are followed to help ensure these productivity tools are deployed and utilized effectively and appropriately. </t>
  </si>
  <si>
    <t>This program provides for life cycle renewal and replacement works to exisiting building assets and is a component of the corporate Building and Park program.</t>
  </si>
  <si>
    <t xml:space="preserve">The Digital Service Strategy and Implementation will articulate the long term digital service vision for the City; define the steps to achieve it; and begin implementing priorities to improve the client experience when accessing City services while also planning for the longer term digital direction for the City of Ottawa     </t>
  </si>
  <si>
    <t>In July 2015 Council approved the functional design for Stage 2 and directed staff to begin the preliminary implementation activities for the project including: preliminary design, procurement options analysis, business case development etc. This budget reflects the costs for these activities as well as potential property acquisition. The 2017 budget has been increased by $20M from the previous year projections as a result of additional level of effort for the bundled projects, possible bundling of the Highway 417 projects and  bringing forward work anticipated in later years to ensure the City accesses all of the $45M federal funding for preliminary activities through the Public Transit Infrastructure Fund (PTIF). The estimates for 2019 and 2020 are subject to refinement once the procurement model and financial model have been developed and finalized.</t>
  </si>
  <si>
    <t>The updated version of the Library Facilities Investment and Growth Planning Study was received by the Ottawa Public Library Board in September, 2016.  Along with the receipt of the study, the Board approved a Facilities Framework which summarizes the approach for new, expanded, or renewed facilities.  These foundational documents inform staff when updating the Development Charges Project List every 5 year period.  Both the 2010 version and the recently updated Growth Planning Study received by the Board identify growth and support the requirement for a new branch in the Riverside South area of the City.  The OPL will use $405K (81% of the project cost) from development charge accounts and $95K (19% of the project cost) from a one-time charge to fund the development of architectural designs for this new library branch.</t>
  </si>
  <si>
    <t>Funding to further expand physical and digital holdings to better respond to customer demand.  The OPL will use $415K (86% of the project cost) from development charge accounts and $70K (14% of the project cost) from capital to fund the enhancement of library materials content.</t>
  </si>
  <si>
    <t>To complete the planning phase for the Central Library Development Project. Development of an inclusive, dynamic Central Library enabling creation and learning is a Board strategic direction, and Central Library Development is a 2015-2018 approved strategic initiative for both the Board and Council. Funding will support the completion of an approved concurrent planning process for both an OPL stand-alone Central Library and a joint facility through a potential partnership with Library and Archives Canada. This 2017 funding request will supplement the existing authority in capital order # 905105.</t>
  </si>
  <si>
    <t>A business case study to examine and evaluate the need to relocate the Rosemount library branch.  The Rosemount branch is an original Carnegie Library and has been identified by the Ottawa Public Library Board as a facility renovation priority through the adoption of a facilities framework in 2016.  This 2017 funding request for $100K is intended to complement the existing authority in capital order # 907351.</t>
  </si>
  <si>
    <t>To support  the replacement of accessible public workstations that are at the end of their serviceable lifecycle.  This is the second year of a three year replacement strategy.</t>
  </si>
  <si>
    <t xml:space="preserve">This program provides for barrier removal works to exisiting building assets and is a component of the corporate Building and Park program.
</t>
  </si>
  <si>
    <t>The Investment in Affordable Housing for Ontario Program (IAH) provides the City with $67.5M of federal/provincial funding to develop new affordable housing projects and other housing programs from 2015 to 2020.  The IAH is  divided into two funding streams (capital and operating) with five optional components, three of which are capital programs (Rental Housing, Homeownership Assistance, and Ontario Renovates) and two are operating components (Rent Supplements and Housing Allowances). The total 2017 IAH allocation is $16.44M.  The City will supplement the  IAH program with $1.341M for fee relief and project contingencies.  Fee relief is provided to successful proponents under the City's Affordable Housing Program and includes building permits, planning, school board and development charges.  City funding is provided from the Housing First Policy.</t>
  </si>
  <si>
    <t xml:space="preserve">Funds will support the purchase and implementation of the Land Management Solution to replace Development Review, Inspections, Building Permit, Committee of Adjustment and Right of Way/encroachment permit functions in the end of life MAP system.  </t>
  </si>
  <si>
    <t>The Development Charges Act requires municipalities to update their growth-related by-law and background study every five years. This document provides an estimate of the amount, type and location of development; including a calculation for each category of service contained in the Development Charge (DC). The City's current by-law was passed in 2014 and is under appeal to the Ontario Municipal Board. There are ongoing regulatory and legislative requirements such as monitoring discretionary exemptions, tracking of collections, annual reporting, verification of project funding and ongoing policy interpretations. On December 3, 2015 the Province passed Bill 73 which amended the legislative framework governing the collection of DCs and now allows municipalities to fund a greater percentage of growth-related costs associated with certain service categories such as transit and waste diversion. Since DCs are a key revenue tool for funding the future construction of Light Rail Transit Phase 2, there is a requirement to carry out a mid-term by-law update in 2017 to ensure that all eligible growth-related capital costs are recovered as per the prescribed and highly complex regulations.</t>
  </si>
  <si>
    <t>This project will make improvements to Transitway and O-Train stations and facilities for the benefit of customers and operations.  Work will include safety modifications, measures to improve efficiency and reliability, improvements to customer facilities, and changes to comply with regulatory standards.</t>
  </si>
  <si>
    <t>This project provides for planned preventative maintenance program and renewal of facilities and stations to prevent failure and to ensure continuous operations. This program also includes refurbishment and replacement of tools and equipment that have reached their expected end of life.</t>
  </si>
  <si>
    <t>This project funds accessibility improvements at Transitway and O-Train stations for all customers, including seniors and customers with disabilities.</t>
  </si>
  <si>
    <t>This project will fund the ongoing rehabilitation of existing Transitway and O-Train stations, including condition assessment and infrastructure rehabilitation, and to allow for the implementation of safety and security improvements for customers and staff.</t>
  </si>
  <si>
    <t>This program funds responses to unplanned infrastructure-related issues at facilities and stations, to maintain an appropriate working environment for staff while providing safe transit facilities for customers.</t>
  </si>
  <si>
    <t>This project provides funding for vehicle subsystem overhauls and track/signal infrastructure lifecycle projects to maintain the O-Train Trillium Line and its equipment in a state of good repair.</t>
  </si>
  <si>
    <t>This project funds the lifecycle replacement of non-revenue vehicles supporting daily operations including security, supervision, maintenance, stores, revenue generation and others.  The fleet is a mix of light and heavy vehicles with various lifecycles: 3 to 15 years or more. The reliability of the system is dependent in part on the timely renewal of the non-revenue transit fleet. In 2017, the funds will be used to purchase replacement maintenance trucks, plough trucks, cars for special constables, and other necessary vehicles to support daily operations.</t>
  </si>
  <si>
    <t xml:space="preserve">The Multi-Modal Transformation Program (MMTP) develops and implements strategic projects and activities that transform the Transportation Services Department and enable it to deliver a fully integrated multi-modal transit service in 2018.  Utilizing a structured project management approach, the MMTP develops and facilitates the implementation of business and service delivery models that ensure a seamless and positive end-to-end customer experience upon day-one of revenue service.
</t>
  </si>
  <si>
    <t>This project provides for work required to maintain existing legacy systems that support transit operations, during the migration to the new vendor-supported applications. This is consistent with the strategy identified in the eTranspo roadmap as approved by Council in June 2010 and re-affirmed by the Transit Commission in October 2013.</t>
  </si>
  <si>
    <t>This project provides for integration of systems and data feeds into the new control centre, and lifecycle replacement of controller workstations.</t>
  </si>
  <si>
    <t xml:space="preserve">As part of the implementation of the Transit Modernization Program, additional requirements have been identified to support the business as it moves into a multi-modal transformation. The additional funding is required to implement functionalities identified during the comprehensive business process reengineering and for staff resources required for implementation to backfill position to free up SME. </t>
  </si>
  <si>
    <t>This project funds technology Infrastructure replacement as part of normal life cycle. Infrastructure must be replaced in order to support delivery of service, customer information and safety, and allows for systems integration to support the O-train Confederation Line service.</t>
  </si>
  <si>
    <t>Scoping and design briefs are necessary to adequately define transit road conditions, coordinate requirements and project limits prior to initiating design stages. Post construction funding is required to address assessments and unplanned/unexpected adjustments outside the original implementation funding envelopes.</t>
  </si>
  <si>
    <t>Scoping and design briefs are necessary to adequately define transit road conditions, coordination requirements and project limits prior to initiating
design stages. Post construction funding is required to address assessments and unplanned/unexpected adjustments outside the original
implementation of funding envelopes.</t>
  </si>
  <si>
    <t>Scoping and design briefs for transitway structures are necessary to adequately define conditions, coordinate requirements and explore renewal options
prior to initiating design stages. Post construction funding is required to address assessments and unplanned/unexpected adjustments outside the
original implementation of funding envelopes.</t>
  </si>
  <si>
    <t>Funding is required to undertake engineering, design and construction of unexpected structural renewal works that may arise over the course of the year.</t>
  </si>
  <si>
    <t>This component of the program provides for the engineering and construction activities relating to repair and rehabilitation of various
transitway structures to address deficiencies over their service life. The size and complexity of the projects vary considerably. The activities
are scheduled based on needs identified through the structures asset management programs.</t>
  </si>
  <si>
    <t>This project provides funding for condition assessment, scoping, design and replacement of drainage culverts located on the transit
network.                                                                                                                                                                                                                                                                                   A portion of the works proposed in this project have been advanced and incorporated into the Public Transit Infrastructure Fund (PTIF) submission under IO 908649 Advanced Renewal  Projects Supporting LRT Stage                                                                                                                                                                                          2.  Subject to Council adoption of the 2017 draft budget, the authority for this project  will be reduced by $480,000 and the funding used to eliminate a portion of the PTIF project debt financing.</t>
  </si>
  <si>
    <t xml:space="preserve">This program provides for engineering and construction activities to maintain and rehabilitate the existing transit roadway infrastructure.
The activities include asphalt overlays, rehabilitation of concrete pavements and other surface repairs/rehabilitation works on roadways
dedicated to transit and transit stations.
</t>
  </si>
  <si>
    <t>This program provides for the up-fitting / minor refurbishment of the City's municipal fleet (vehicles &amp; equipment) as well as the acquisition, refurbishment, and replacement of municipal shop tools / equipment that has reached the end of its useful life. In order to maximize the optimal useful life of the City's vehicles and equipment, up-fits and minor refurbishments are required periodically.  In addition, to maintain appropriate levels of service, technicians (mechanics) tools, equipment, and work areas require regular review, modernization (new technology), and re-work or redesign (small garage renovations and replacements of hoists). Costs related to improvements to the facilities (such as security cameras, etc.) would also be funded from this account.</t>
  </si>
  <si>
    <t>All the aging sanitary sewers within the limits of the project will be replaced except for 2 locations that were recently rehabilitated.   A 75m section on Cyr as well as the sanitary sewer in Jeanne Mance between Cyr Ave and Olmstead St will not be replaced. The existing storm sewers are in good condition and will only be replaced if required to accommodate sanitary and watermain construction. The watermains throughout the project limits require replacement due to age, condition and the presence of lead services.  Full road reconstruction, including curbs and sidewalk rehabilitation, will be included with this project where required and/or where necessary to accommodate the construction of the sewers &amp; watermains. Project enhancements include a new sidewalk on Cody Ave, Jeanne Mance St and a small section on Kendall Ave at an estimated cost of $100K. 
Project Estimate is comprised of: Roads - $900K, Sanitary Sewers -$1.7M, Storm Drainage - $1.92M and Watermains - $2.1M, includes Public Art - $47K.</t>
  </si>
  <si>
    <t>This project will implement recommendations from the Parkwood Hills Storm System Study.  The Dynes Rd &amp; Prince of Wales Dr storm sewer system is in need of upsizing to alleviate flooding; inlet control devices are also required throughout the Parkwood Hills area.  Sections of the sanitary sewer on Dynes Rd and Prince of Wales Dr are to be replaced due to age, inconsistency in size and in order to accommodate the construction of the new storm sewer trunk. The watermain does not need to be replaced.  Full road reconstruction including curbs and sidewalks will be included where required.  Enhancements include a new cycle track and auxiliary lane on Prince of Wales. This required the urbanization of 150m of road including new storm sewers and curbs at an estimated cost of $1,800,000.  New sidewalks on Dynes Rd (Fisher to Claymor) and  Prince of Wales (Dynes Rd to Forest Hill Ave) will also be included at an estimated cost of $500,000.  The authority request will provide for construction funding. Project Estimate is comprised of: Roads - $3.43M, Sanitary Sewers -$2.13M, Storm Drainage - $8.49M and Watermains - $7.15M, includes Public Art - $127K.</t>
  </si>
  <si>
    <t>The sanitary sewers require replacement to improve hydraulic performance and alleviate flooding.  The storm sewers are in good condition and will only be replaced in locations where they cannot be protected.  Testing revealed that the watermain must be replaced.  The road will require reinstatement of existing features including any sidewalk and curbs affected by the work. In addition, the road will be scheduled for full width and length resurfacing (mill and pave) the year after construction to allow for trench reinstatement.
Project Enhancements include a new sidewalk on the west side of Crystal Beach Dr from Ullswater Dr to Carling Ave at an estimated cost of $95,000.
The authority request will provide for construction funding including the additional watermain replacement work that was identified.
Project Estimate is comprised of: Roads - $60K, Sanitary Sewers -$290K and Watermains - $90K.</t>
  </si>
  <si>
    <t>The sanitary sewers in Iona St from Island Park Dr to Broadhead Ave and Broadhead Ave from Iona St to Clare St will be replaced due to the age and condition.  The watermain in Iona St and Broadhead Ave will be replaced due to its age, high break rate and the presence of lead services.  Ditch grading and culvert rehabilitation will be included to address any localized drainage deficiencies.  Full road construction including curbs and sidewalks will also be included with the project.
Enhancements include 145m of new  sidewalk on Broadhead Ave at an estimated cost of $40,000
The authority request will provide for construction funding.  
Project Estimate is comprised of: Roads - $610K, Sanitary Sewers -$970K, Storm Drainage - $970K and Watermains - $1.55M, includes Public Art - $25K.</t>
  </si>
  <si>
    <t>This project will design the recommendations from the Parkwood Hills Storm System Study.  The storm sewer system is in need of upsizing to alleviate flooding.  The sanitary sewers will be replaced where required due to age and maintenance issues.  The watermain will be replaced where required in order to accommodate the construction of the new storm sewer trunk.  Full road reconstruction including curbs and sidewalks will be included where required.  
Project Estimate is comprised of: Roads - $220K, Sanitary Sewers -$340K, Storm Drainage - $360K and Watermains - $530M.</t>
  </si>
  <si>
    <t>This project will design the sanitary sewers within Avenue P, Q, R, S, T and U will be replaced where required due to condition.  The watermains will be replaced due to condition.  The storm sewers will be replaced where required or where located within close proximity to the sanitary sewer or watermain.  Full road reconstruction will be included where required.
Project Estimate is comprised of: Roads - $120K, Sanitary Sewers -$270K, Storm Drainage - $240K and Watermains - $340M.</t>
  </si>
  <si>
    <t>The watermains in Ashburn Dr, Hogan St and Wigan Dr require replacement due to poor condition.  The adjacent sanitary and storm sewers will be replaced as required due to flooding, maintenance issues and proximity to the watermain.  Full road reconstruction including curbs and sidewalks will be included where required.
The authority request will provide for design funding.
Project Estimate is comprised of: Roads - $180K, Sanitary Sewers -$280K, Storm Drainage - $300K and Watermains - $440M.</t>
  </si>
  <si>
    <t>The watermains in Borthwick Ave and Quebec St require replacement due to poor condition.  The watermain in Gardenvale Rd will be extended to improve service reliability and eliminate dead end watermains.  The sanitary sewers in Borthwick and Quebec require replacement due to poor condition. The storm sewer will be replaced where required or where necessitated based on the proximity to the watermain and sanitary sewer.  Full road reconstruction including curbs and sidewalks will be included as required and trench reinstatement with resurfacing will be implemented where appropriate.
The authority request will provide for design funding.
Project Estimate is comprised of: Roads - $90K, Sanitary Sewers -$140K, Storm Drainage - $150K and Watermains - $220M.</t>
  </si>
  <si>
    <t>The sanitary sewers in Fairbairn St, Bellwood Ave, Willard St and Belmont Ave require replacement due to age and condition. The watermains require replacement due to age and the presence of lead services. The majority of storm sewers are in good condition however the storm sewers in Fairbairn St from Sunnyside Ave to Belmont Ave will need to be replaced. Full road reconstruction including curbs and sidewalks will be included as required and trench reinstatement with resurfacing will be implemented where appropriate.
The authority request will provide for design funding.
Project Estimate is comprised of: Roads - $110K, Sanitary Sewers -$170K, Storm Drainage - $180K and Watermains - $270M.</t>
  </si>
  <si>
    <t>The sanitary sewers in Gibson St, Denver Ave, Tampa Ave and Orlando Ave require replacement due to poor condition. All storm sewers will be replaced except for the Gibson Ave storm sewer.  The watermains require replacement due to age and lead services.  Full road reconstruction including curbs and sidewalks will be included as required and trench reinstatement with resurfacing will be implemented where appropriate.
The authority request will provide for design funding.
Project Estimate is comprised of: Roads - $80K, Sanitary Sewers -$130K, Storm Drainage - $140K and Watermains - $200M.</t>
  </si>
  <si>
    <t>The sanitary sewers in Mailes Ave will be replaced due to their age and condition.  The watermains will be replaced due to their age, the presence of lead services and the proximity to the sanitary sewer.  Full road reconstruction will be included where required.
The authority request will provide for design funding.
Project Estimate is comprised of: Roads - $50K, Sanitary Sewers -$70K, Storm Drainage - $70K and Watermains - $110M.</t>
  </si>
  <si>
    <t xml:space="preserve">
The water mains in St. Denis St and Laverne St require replacement due to condition, age and the presence of lead services. The sanitary sewers will be replaced due to condition and ongoing maintenance issues.  The storm sewers will be replaced as required and in order to accommodate the construction of the waterman and sanitary sewer. Full road reconstruction including curbs and sidewalks will be included as required and trench reinstatement with resurfacing will be implemented where feasible.
The authority request will provide for design funding.
Project Estimate is comprised of: Roads - $160K, Sanitary Sewers -$310K, Storm Drainage - $130K and Water mains - $310M.</t>
  </si>
  <si>
    <t>The scope of the PIMS project will see the implementation of a complete Project and Portfolio Management (PPM) solution to fulfill the Infrastructure Services project delivery requirements.   This funding  provides the additional requirement measures for the implementation of the solution over the course of 2017 and 2018.
Project estimate is comprised of: Roads - $230K, Sanitary Sewers - $120K, Storm Drainage - $120K, Water mains -$120K and Transit - $90K.</t>
  </si>
  <si>
    <t>This project is related to performance monitoring, condition assessment and support initiatives for the City's existing linear, building and parks asset
portfolio. Funding provides for testing, network level data collection and miscellaneous soil evaluations. The sanitary component of this project is considered for development charge (DC) funding pursuant to the 2014 Development Charge By-Law 2014-229.
Project estimate is comprised of: Roads - $290K, Sanitary Sewers - $900K, Storm Drainage - $900K, Watermains -$400K and Transit - $10K.</t>
  </si>
  <si>
    <t>This funding request is for the annual requirements associated with the negotiation, purchase and dedication of road rights-of-way, easements
and encroachments of existing City infrastructure onto private properties.
Project estimate is comprised of: Roads - $100K, Sanitary Sewers - $100K, Storm Drainage - $100K and Watermains - $100K.</t>
  </si>
  <si>
    <t>Scoping and design briefs are necessary to adequately define boundary conditions, coordination requirements and project limits prior to initiating design
stages for the City's existing linear, building and parks asset portfolio. Funding also allows design assignments to be initiated for construction in the following years and to address adjustments required beyond the project's completion.
Project estimate is comprised of: Roads - $150K, Sanitary Sewers -$240K, Storm Drainage - $250K and Watermains - $360K.</t>
  </si>
  <si>
    <t>This program funds the acquisition and processing of aerial photography and base topographic mapping. This information is a foundation and a
prerequisite for engineering design and construction, utility inventory and land use planning. Mapping is a critical component of the corporate MAP/GIS
system and must be maintained on a continuing basis, ensuring the enterprise database is kept current. This information is used extensively by the
general public through the ottawa.ca website and should reflect existing conditions.
Total project estimate is comprised of: Roads - $90K, Sanitary Sewers - $90K, Storm Drainage - $90K and Watermains - $90K.</t>
  </si>
  <si>
    <t xml:space="preserve">The watermains and sewers are in poor condition and need replacement to improve the level of service and reduce the risk of basement flooding. Full road reconstruction including curbs and sidewalks, will be included as required and trench reinstatement with resurfacing will be implemented where appropriate.  The authority request provides for design funding that will finalize the full extent of work requirements.  Construction scheduling will be phased across several years; the design process will identify the most appropriate phasing.  Construction funding will be a future budget request.
Project Estimate is comprised of: Roads - $830K, Sanitary Sewers -$580K, Storm Drainage - $800K and Watermains - $990K.
</t>
  </si>
  <si>
    <t>This project will implement recommendations from the O'Connor Flood Control Trunk Level Measures report. The sewers are in poor condition and need replacement to improve the level of service and reduce the risk of basement flooding. Combined sewers are being replaced with separate sanitary and storm sewers between Lisgar and Somerset. The watermains in Elgin St between Lisgar and Isabella require replacement due to poor condition and age.   Full road reconstruction including curbs and sidewalks will be included as required and trench reinstatement with resurfacing will be implemented where appropriate. The authority request provides for design funding that will finalize the full extent of work requirements.  Construction funding will be a future budget request.
Project Estimate is comprised of: Roads - $820K, Sanitary Sewers -$1.23M, Storm Drainage - $220K and Watermains - $930K.</t>
  </si>
  <si>
    <t xml:space="preserve">The combined sewers in Loretta Ave will be replaced with separate sanitary and storm sewers.  There are no sewer needs in Laurel St.  The existing local watermains in Loretta Ave and Laurel St require replacement due to poor condition and age. Full road reconstruction including curbs and sidewalks will also be included with the project.
Enhancements include 60m of new sidewalk at an estimated cost of $15,000.
Project Estimate is comprised of: Roads - $1.42M, Sanitary Sewers -$2.31M, Storm Drainage - $2.64M and Watermains - $3.13M, includes Public Art - $55K.
</t>
  </si>
  <si>
    <t xml:space="preserve">North River Road is owned by the NCC. Implementation of these works are contingent on finalizing transfer of owneship of the roadway from the NCC to the City.
The local sanitary sewers in North River Road from Montreal Road to 60m north of Coupal St will be replaced due to the age and condition. The watermain in North River Road from Montreal Road to 60m north of Coupal St will be replaced due to its age, high break rate and the presence of lead services. Within these limits, where the proposed scope of work includes the reconstruction of sewers, watermains and associated services, the road will require full reconstruction including sidewalks and curbs. The 80m length of North River Rd south of the cul-de-sac without sewer or water rehabilitation will include road resurfacing as well as sidewalk and curb reconstruction.
The authority request will provide for design funding.
Project Estimate is comprised of: Roads - $70K, Sanitary Sewers -$110K, Storm Drainage - $110K and Watermains - $170K.
</t>
  </si>
  <si>
    <t xml:space="preserve">This project will implement recommendations from the Somerset-Wellington Area Sewer Servicing Plan.  The existing combined sewers will be separated and a new sanitary and storm sewer will be constructed.  The local watermains will be replaced due to age and the presence of lead services.  Full road reconstruction including curbs and sidewalks will be included where required.
The authority request will provide for design funding.
Project Estimate is comprised of: Roads - $300K, Sanitary Sewers -$470K, Storm Drainage - $500K and Watermains - $730K.
</t>
  </si>
  <si>
    <t xml:space="preserve">The water mains in Mann Ave, Range Rd, Russell Ave and Templeton St require replacement due to condition, age and the presence of lead services. All combined sewers will be replaced due to age and condition.  Within Templeton St, one block of sanitary sewer and one block of storm sewer will be replaced due to age and condition. Full road reconstruction including curbs and sidewalks will be included as required and trench reinstatement with resurfacing will be implemented where feasible.
The authority request will provide for design funding.  
Project Estimate is comprised of: Roads - $140K, Sanitary Sewers -$220K, Storm Drainage - $230K and Watermains - $3410K.
</t>
  </si>
  <si>
    <t xml:space="preserve">This project will initiate the design for the rehabilitation of the existing combined sewer (750mm) within Florence from Kent St to Bank St.  The scope of work will also include rehabilitating the existing watermain (203mm) in McLeod St from Bronson Ave to Bay St and the combined sewer (900/1050mm) in McLeod St from Bronson to Lyon Ave. Full road reconstruction including curbs and sidewalks will be included as required and trench reinstatement with resurfacing will be implemented where feasible. Additional surface works including enhancements will be detailed at the time of scoping.
</t>
  </si>
  <si>
    <t>This project is for work stemming from the 2013 updated Transportation Master Plan (TMP) such as conducting transportation planning studies, developing guidelines to support the TMP strategic directions of reducing automobile dependence, meeting mobility needs and protecting public health and safety.  Projects in 2017 will include a planning study for the repurposing of Albert Street, Slater Street and the Mackenzie King Bridge post-LRT Confederation Line opening when the BRT function is removed from those streets.  Other projects may include advance work for the next TMP update by preparing background material/studies on relevant issues such as:  the impacts of disruptive technologies, research and development of new design solutions for active transportation, pilot studies, proactive corridor analysis and studies, network studies and other strategic activities.  Some of these studies may be undertaken over several years.</t>
  </si>
  <si>
    <t xml:space="preserve">TRANS projects are funded through a long-standing multi-jurisdictional partnership involving federal, provincial, and municipal agencies on both sides of the Ottawa River. In addition to undertaking specialized data collection to support planning activities, the TRANS Committee is responsible for the development and maintenance of the TRANS Regional Travel Model.  The model is used for analyzing existing transportation demand and forecasting future travel choices in response to different land use and transportation scenarios. 
TRANS projects provide high quality, comprehensive data on the movement of people and goods by all travel modes – information which is essential to the planning and design of the City’s transportation system. Such information is used in studies ranging from environmental assessments to development of the City’s Transportation Master Plan. Key upcoming projects include: development of a truck model for the National Capital Region; modelling of special generators (such as universities, sporting facilities, etc.); review of new data collection techniques; and re-estimation of the TRANS model using data from the upcoming 2019 Household Travel Survey.   </t>
  </si>
  <si>
    <t xml:space="preserve">This 14 kilometre bus transit project extends from Bayshore Transitway Station and Heron Transitway Station along a corridor following Holly Acres Road, Richmond Road, Baseline Road, Navaho Drive and Heron Road and includes the area around Baseline Station. The recommended plan includes 24 stations with a road corridor design in each direction accommodating: two traffic lanes, a median bus-only lane, protected cycle track and sidewalk. The proposed facility would accommodate increasing travel demand across the City and help achieve transit modal share targets as set out in the Transportation Master Plan. 2017 funding is for detailed design. </t>
  </si>
  <si>
    <t>This is an annual program to increase the capacity of the existing Park and Ride (P&amp;R) lots, to construct new lots and to improve multi-modal access to transit stations.  The planned P&amp;R sites are in various stages of conceptual, preliminary and detail design, and construction.  The 2017 program will primarily focus on property purchases for future P&amp;R lots in the urban communities outside of the Greenbelt.</t>
  </si>
  <si>
    <t>Funding is for the purchase of strategic property parcels to protect for future transportation corridors and facilities (rapid transit BRT or LRT including stations and park and rides, roads, pathways for cyclists/pedestrians) as they become available.  Although the opportunity to protect for future corridors and facilities is, for the most part, achieved by land dedication as a condition of development, it may be essential on occasion to acquire select properties in critical areas to maintain corridor integrity.  Included in this corridor protection strategy is the acquisition of surplus railway right-of-way and selected utility corridors that become available.  This pre-approved funding envelope will allow the City to act proactively to reduce future liability for property acquisition/protection and mitigation requests.</t>
  </si>
  <si>
    <t>Transitway infrastructure projects undertaken by a municipality are subject to the requirements of the Ontario Environmental Assessment (EA) Act, and specifically the Ontario Regulation 231/08.  The EA study assesses the potential effects of implementing transitway projects on the natural, social, cultural, economic, and existing physical environment.  Funding will be used for rapid transit planning and EA studies in accordance with the timing of infrastructure (rapid transit as well as major transit priority projects) identified in the City's Transportation Master Plan and other transit planning investigations as they arise.  
Funding is required for the following studies:
• Kanata LRT (Bayshore Station to Palladium Dr) 
• Cumberland Transitway EA Addendum (Innes Rd to Brian Coburn Blvd)</t>
  </si>
  <si>
    <t>These projects include road changes and traffic engineering strategies that provide preferential treatment for buses on the City's road network, to improve the speed and reliability of transit service and to reduce operating costs. Locations for improvement are approved in the City's Transportation Master Plan or are selected based on operating experience. Upcoming projects could include transit priority measures on Merivale Road between Baseline Road and Carling Avenue.</t>
  </si>
  <si>
    <t xml:space="preserve">This program responds directly to the Term of Council Strategic Priority to provide and promote infrastructure to support safe mobility choices through completing the identified pedestrian network projects in Phase 1 of the TMP.  This program supports the design and construction of the Affordable Pedestrian Network to complete missing pedestrian links that connect residents to transit, schools, parks and other key pedestrian destinations within communities. The Official Plan, Transportation Master Plan, Pedestrian Plan, and the Term of Council Priorities all direct the planning and provision of sidewalks and pathway routes as key to supporting current and future transportation and mobility needs of residents and to improving pedestrian accessibility and safety.   
The 2017 funding is for the design and/or construction of projects listed above the cut-off, however, the order of implementation or a substitution for a project below the cut-off line could occur for operational purposes or to maximize opportunities for co-ordination with other programs.
</t>
  </si>
  <si>
    <t>To develop city lands to provide a combination storm water management solution for the adjacent areas as well as an engineered snow disposal site. The snow disposal site is consistent with the 2002 Council approved Snow Disposal Master Plan identifying a need for a permanent engineered snow disposal site. Existing properties in use for disposal on Maple Grove Rd are unsuitable for long-term use in light of the Kanata West Development Plan and the new site will provide better engineering controls to deal with environmental impacts..</t>
  </si>
  <si>
    <t xml:space="preserve">This funding provides for lifecycle work to existing Sand and Salt Storage facilities.  Lifecycle repairs will ensure continued use of the collective storage facilities used for the City's snow and ice control program.  These facilities minimize impacts to the environment, control material loss, erosion, noise, dust, etc.           </t>
  </si>
  <si>
    <t xml:space="preserve">The Cycling Safety Improvement Program (CSIP) ensures a well-defined process that combines traffic engineering, observed behaviours, and risk mitigation measures to enable on-going road safety improvements of benefit to cyclists within the City of Ottawa. Since 2012, Traffic Services staff have been coordinating the CSIP, which focuses on identifying problem locations, making recommendations for improvements and proposing a process for continuous improvement of cycling safety. Proposed recommendations to enhance specific locations are identified following consultation with members of the public and, when appropriate, through project specific Working Groups. Through the program, the goal is to improve 10 locations per year by way of installing pavement markings and signs, or implementing minor geometric changes to the roadway.                           </t>
  </si>
  <si>
    <t>Traffic Services staff will work collaboratively with each Ward Councillor to identify sites for the enhancement of road safety through the installation of temporary traffic calming measures. Examples of treatments covered by the program include:
• Speed display boards (permanent or temporary)
• Painting of speed limits on the road
• Temporary traffic calming devices (flexible centreline signage)
• Potential for signage indicating entering a community
• Use of planters on local streets to create chicanes
• Use of temporary posts to create bulb outs and a narrower street</t>
  </si>
  <si>
    <t>Safer Roads Ottawa (SRO) is a partnership between Ottawa Fire Services, Ottawa Paramedic Service, Ottawa Police Service, Ottawa Public Health, and the Transportation Services Department, who are committed to preventing or eliminating road deaths and serious injuries for all people in the City of Ottawa, through culture change, community engagement, and development of a sustainable safe transportation environment.  Safer Roads Ottawa acts as the umbrella program and key point of contact for all road safety initiatives originating from the City of Ottawa.  The goal is to ensure that all corporate road safety initiatives are coordinated and are fully supported by the City’s internal partners, while working with, engaging, and investing in various community road safety partners. 
SI funding will be used to develop enhanced city-wide programming, including more robust awareness campaigns and outreach activities, based on the focus areas of the existing Safer Roads Ottawa Program, approved by Council in 2011</t>
  </si>
  <si>
    <t>Pedestrian safety is an important component of the City's road safety strategy. The Pedestrian Safety Evaluation Program (PSEP) is a customized process that combines traffic engineering with public engagement, for prioritizing and programming pedestrian related road safety improvements to signalized and non-signalized intersections. Intersections are ranked based on risk to pedestrians, collision history, and public feedback. The goal of this program is to mitigate the frequency and severity of preventable collisions involving pedestrians by providing guidance in the selection of cost-effective countermeasures. The PSEP is used in conjunction with the current Safety Improvement Program (SIP) studies and in the preliminary design stages of capital rehabilitation projects. SI Funding will enable the program to have a greater impact on the safety and mobility of pedestrians with the ability to implement geometric modifications to one of the highest ranked locations every year.  Locations identified for modifications will be selected as per the existing program and will be selected yearly.</t>
  </si>
  <si>
    <t xml:space="preserve">Provides funding for major annual lifecycle repair projects necessary to extend the life of off-street parking infrastructure and to ensure the safety of parking   customers. </t>
  </si>
  <si>
    <t>Supports improvements to existing parking facilities (garages and surface lots) to enhance the customer experience and operational efficiencies.  Initiatives include but are not limited to enhancements to safety and security, accessibility, additional equipment, facility conditions, energy efficiency, and other items in alignment with the Municipal Parking Management Strategy.</t>
  </si>
  <si>
    <t xml:space="preserve">Supports various parking studies throughout the City related to growth.  Parking studies are required to be undertaken on an on-going basis to ensure parking data is up-to-date and to respond to internal and external requirements for parking-related information. </t>
  </si>
  <si>
    <t>Funds capital payments for on and off-street parking payment equipment in accordance with the terms of the Parking Operations System Agreement.</t>
  </si>
  <si>
    <t xml:space="preserve">This program provides for the installation of new/upgraded streetlights and street light plant to address deficiencies as a result of aging infrastructure. The program also includes for the retrofitting of existing lighting with new technologies and asset data capture. These installations are in accordance with current City of Ottawa lighting policies and practices.  The deficiencies include approximately 50 km of old, direct buried street light cable that is at the end of its lifecycle and requires replacement, concrete street light poles that are showing signs  degradation, power supply cabinets that are deteriorating due to environmental factors.  The rehabilitation work will reduce the overall operating costs of the lighting systems and improve pedestrian and vehicular safety. In addition, Hydro Ottawa utility has initiated a pole replacement program which necessitates Street Lighting make modifications to its existing plant.  Scope of work  includes coordination with the hydro utility for planning, design of modifications to the street lighting system in the effected areas, installation of temporary overhead wiring to allow for new construction, reuse of the existing street lighting plant where practical, energizing the new service disconnects and updating of design records.              </t>
  </si>
  <si>
    <t>This project consists of different items, including the upgrading of traffic signal controllers and underground traffic signal infrastructure in order to enable the use of traffic actuated strategies available on the City's central traffic control computer systems and the modification of traffic signal displays and operation as required by such things as traffic growth.</t>
  </si>
  <si>
    <t>This project facilitates the implementation of a number of small, cost-effective initiatives that improve traffic signal central computer control.  Modifications will be made in the areas of Traffic Control Signal hardware, software, and communications. Modifications to the Central Traffic Signal Control system typically benefits all traffic signals across the City of Ottawa</t>
  </si>
  <si>
    <t>This annual program provides for new street lighting projects on existing roadways that do not have adequate lighting; the locations selected are based on the Street Lighting Roadway priority ranking list.  This list ranks all existing unlit or partially lit streets and ranks them based on roadway use, classification and presence of emergency service locations and other centres on the street. All installations are in accordance with the current City of Ottawa lighting policies and practices. The new street lighting projects will reduce the overall operating costs of the lighting systems and improve pedestrian and vehicular safety.</t>
  </si>
  <si>
    <t xml:space="preserve"> Intelligent Transportation Systems is the application of advanced and emerging technologies (computers, sensors, controls, communications, and electronic devices) in transportation to save lives, time, money, energy and the environment.  Smart Growth demands that before investing in additional road infrastructure, and while awaiting the introduction of improved mass-transit systems, every available ounce of capacity must be squeezed out of our existing road network.  This can only be done through application of relatively low-cost, ITS enhancements, such as those associated with Advanced Traffic Management Systems.  </t>
  </si>
  <si>
    <t xml:space="preserve">Currently there are 1,157 traffic control signals in Ottawa, of which 864 locations are equipped with accessible pedestrian signal features.  Staff currently equip all new traffic control signals and those undergoing major rehabilitation with accessible features, irrespective of whether a specific request has been received for the devices or not.  The costs in these cases are absorbed within the associated capital project.  This annual accessible signal program funds the retrofit of existing traffic control signals with accessible pedestrian devices at locations specifically requested by visually impaired pedestrians or through the Canadian National Institute for the Blind (CNIB). This program covers Council direction through Report ACS2009-CCV-AAC-0002. </t>
  </si>
  <si>
    <t>This is a multi-year program intended to retrofit existing traffic signals with pedestrian countdown signals.  These pedestrian signals have been found to improve pedestrian safety and provide additional information to pedestrians regarding the available crossing time.</t>
  </si>
  <si>
    <t>Annual growth within the City impacts traffic and pedestrian conditions at affected intersections, to the point that some meet Provincial warrants for the installation of traffic control signals or pedestrian signals.  For locations that meet the warrants, this program provides for their installation including related intersection modifications and/or alternate means of traffic control such as roundabouts or unsignalized pedestrian crossing devices including variations of the Pedestrian Crossover.  The program funds the applicable portion of the data collection program, assessment of traffic and pedestrian volumes versus Provincial warrants for the justification of signalization, the design of intersections at which modifications are required for effective traffic signal operation and any associated communication required to support them.  Candidate locations are reassessed and ranked annually.  Those locations above the funding cut-off line, which, after investigation are found not to be supported technically or otherwise, will be discarded and replaced with candidate locations from below the cut-off.  Phase 1 projects represent funding for preliminary or detailed design and Phase 2 projects represent  funding for detailed design and/or construction.</t>
  </si>
  <si>
    <t xml:space="preserve">This project funds the Safety Improvement Program (SIP) which monitors 15,000 reported traffic collisions annually in order to undertake roadway modifications to address road safety issues and improve road safety performance of the City's transportation network.  Its goals are to reduce death and injury by correcting hazardous conditions and network deficiencies, promoting safety for all travel modes, and reducing societal costs stemming from traffic collisions and poor driver behaviour on and within our transportation infrastructure. </t>
  </si>
  <si>
    <t>The Ice &amp; Snow Control Technologies account is used for research, trial or pilot projects to:
• Verify new technologies or products
• Enhance the efficiency of existing technologies &amp; products
• Audit, upgrade the safety &amp; environmental aspects of use, storing bulk de-icing products.</t>
  </si>
  <si>
    <t>The Roadway Asset Management System (RAMS) will be an integrated software solution that will allow Asset Management to effectively plan, manage and optimize the life-cycle of roadway assets including roads, Transitway, Park and Ride lots, sidewalks, pathways and guiderails.  It will consist of pavement management software with integration with GIS, Maximo and Lagan.  The major outcomes and benefits of the RAMS solution include the reduction of risk by replacing the obsolete pavement management application, improved allocation of roads funding by strengthening rehabilitation forecasting capabilities and business case analysis, and improved efficiency and effectiveness of information management and reporting on the full life-cycle of the more than $9 billion of roadway assets under the City’s care. The additional authority will provide the funding necessary to advance the acquistion and implementation of the replacement technology.</t>
  </si>
  <si>
    <t>Funding is required to undertake reactive engineering, design and construction of renewal works that are not budgeted through any other renewal
program and that may arise over the course of the year.</t>
  </si>
  <si>
    <t>Preservation treatments (micro-surfacing / thin lifts / slurry seal technologies) are applied over existing pavements in order to extend their
life before more extensive resurfacing needs arise.  These sections are in better overall condition than the resurfacing candidates.</t>
  </si>
  <si>
    <t>Road resurfacing provides for annual resurfacing and rehabilitation of the City's roadway network. It is required to extend the life of the
infrastructure and prevent roadway failures requiring more extensive reconstruction. Enhancements include new paved shoulders costing $480K, $30K for new cycling signage.</t>
  </si>
  <si>
    <t>Funding is required for the construction phase and related costs expected for a major structure renewal in line with recommendations received during the design phase. Funding request is based on a Class C cost estimate.</t>
  </si>
  <si>
    <t xml:space="preserve">
Funding is required for the design phase of a rehabilitation of the structure in line with the recommendations obtained from a detailed condition assessment and renewal options analysis study. Funding request is based on a Class C cost estimate.
SN 057500</t>
  </si>
  <si>
    <t>Funding is required for the design phase of a rehabilitation of the sub-structure in line with the recommendations obtained from the 2010 Risk Assessment Study and 2013 Seismic Retrofit Feasibility Study. Funding request is based on a Class C cost estimate.</t>
  </si>
  <si>
    <t>Funding is required to undertake engineering, design and construction of renewal works for minor structures that are not budgeted through any other renewal program and that may arise over the course of the year.</t>
  </si>
  <si>
    <t>This program provides for engineering and construction activities relating to repairs and rehabilitation of noise barriers to address deficiencies and replacement of the same. The size and complexities of the projects vary considerably. The activities are scheduled based on needs identified through the Structures Asset Management System and service requests.</t>
  </si>
  <si>
    <t>This project provides funding necessary to undertake engineering, design and construction of retaining walls within the City’s Right-of-Way that are not budgeted through any other renewal program that may arise over the course of the year.</t>
  </si>
  <si>
    <t>Funding is required to undertake engineering, design and construction of renewal works that are not budgeted through any other renewal program and that may arise over the course of the year.</t>
  </si>
  <si>
    <t>Scoping and design briefs for major structures (typically those over 3.0 meters in span) are necessary to adequately define conditions, coordinate requirements and explore renewal options prior to initiating design stages. Post construction funding is required to address assessments and unplanned/unexpected adjustments outside the original implementation of funding envelopes.</t>
  </si>
  <si>
    <t xml:space="preserve">Block-to-block reconstruction of existing sidewalks that have deteriorated to a point requiring replacement and that are not subject to
reconstruction as part of a coordinated road, sewer or water construction project.
</t>
  </si>
  <si>
    <t xml:space="preserve">The Costello Avenue sidewalk between Graham Creek Private and ST John the Apostle School is a private sidewalk. The City has been working with the property owners to establish an agreement for a City owned asset. This authority request would provide additional funding necessary to construct a new City owned asset. </t>
  </si>
  <si>
    <t>This project is required to improve the City’s response to unforeseen incidents on freeways, major arterial roadways and inter-provincial bridges along with extreme weather events that result in widespread gridlock and delay.  The Traffic Incident Management Group (TIMG) which is comprised of representatives from all primary municipal and provincial service delivery providers in the National Capital area (Police, MTO, Transit, PWS, etc)  meets regularly to develop strategies and assembles quickly at Traffic Centre to manage unforeseen events. Funding associated with this item allows staff to purchase and use various ITS tools and information to provide effective traffic management and traveller advisory information systems which will communicate to the public the impacts of  incidents and major construction projects.</t>
  </si>
  <si>
    <t>This on-going program encompasses a process to ensure that streets within existing neighbourhoods are utilized appropriately and that the impact of motorized vehicles on these neighbourhoods is minimized while improving the safety and the quality of life of everyone impacted by the use of the street.  This program follows the Council approved Area Traffic Management (ATM) Guidelines (2004) which directs how study requests and recommended measures should be prioritized.  Recommended measures could include both traffic management options as well as physical measures such as traffic calming features within the communities. While this program is the main source of funding for the implementation of approved measures, some are included in the road reconstruction program. Potential projects are subject to change pending actual prioritization requirements of the ATM Program as per the Council approved process.</t>
  </si>
  <si>
    <t>The proposed extension of Vanguard Drive is a strategic piece of infrastructure for the economic development of the South Orléans Industrial Park from Tenth Line Road and connects with Lanthier Drive to access Innes Road. The South Orléans Industrial Area is a candidate conversion area and the Employment Land Review report recommends that about 40 percent of the business park be retained as Employment Area. The extension of Vanguard Drive to Mer Bleue Road would provide road frontage and direct road access to these parcels and is critical to ensure the viability of the remaining Employment Lands. The funds requested will facilitate the initial step of an environment assessment and functional design and will assist staff in developing a strategy to build this road.</t>
  </si>
  <si>
    <t xml:space="preserve">This program supports Council’s vision that Ottawa be a leader in providing accessible environments for all, embracing the principles of universal design in infrastructure that supports accessible mobility choices.  This program is for improvements to existing pedestrian facilities at intersections that will not be captured through road reconstruction nor development, to remove obstructions and install sidewalk/curb ramps and TWSIs (Tactile Walking Surface Indicators) to bring these facilities in line with current accessibility design standards and legislation. Locations are prioritized based on linking to public transit, schools, parks, population and employment density and road classification. </t>
  </si>
  <si>
    <t>This account is for studies and design of pedestrian facilities and key linkages in the active transportation network as identified in the Council-approved Affordable Networks of the 2013 Transportation Master Plan and the Ottawa Pedestrian Plan, and in various Community Design Plans and other policy documents. These studies are required to clarify facility type, route options, identify constraints, confirm feasibility, undertake functional/preliminary design and calculate high level costing for individual projects.</t>
  </si>
  <si>
    <t>To accommodate growth in the Kanata South and Sttitsville communities, this project involves the widening to 4 lanes divided roadway of Old Richmond Road and West Hunt Club Road between Hope Side Road and Highway 416.  Detailed design is underway for the full 7.5 kilometre corridor of Hope Side Road at Eagleson Road to Hunt Club Road and Highway 416. Funding for construction has been requested this year and in 2018 for the 5.5 kilometre segment from Hope Side Road to Hwy 416. The remaining 2 kilometre segment will be completed at a future date.</t>
  </si>
  <si>
    <t>This project involves the construction of a new 2 lane urbanized road with sidewalks and cycling lanes, between Navan Road and Mer Bleue Road to address growth in the East Urban community. The road will provide an additional east-west arterial link to the transportation network. Construction is underway and additional funding is required to modify the intersection at Navan Road and Blackburn Hamlet Bypass to accommodate the increase in traffic resulting from the Brian Coburn connection to Navan Road.</t>
  </si>
  <si>
    <t>Funding is required for the design and construction of sidewalk linkages that cannot be secured from developments under the Planning Act resulting in gaps in pedestrian connectivity. Projects typically address situations where existing communities need to be linked with a new development across vacant land.</t>
  </si>
  <si>
    <t>Roadway infrastructure projects undertaken by a municipality are subject to the requirements of the Ontario Environmental Assessment (EA) Act.  Prior to the City implementing any road widening or new roadway, and in accordance with good planning principles, an EA study is required to assess the potential effects of these undertakings on the natural, social, cultural, economic, and existing physical environment.  Funding will be used for arterial road planning and EA studies in accordance with the timing of infrastructure identified in the City's Transportation Master Plan as well as studies required to protect for roadway right-of-way and planning investigations as they arise.  Funding is required for an addendum to the Blackburn Hamlet Bypass EA (Brian Coburn Boulevard at Navan Road to the existing Blackburn Hamlet Bypass) and other roadway planning investigations as they arise.</t>
  </si>
  <si>
    <t>This program provides growth related intersection control measures to address increased transportation demands in developing areas.  Projects are entirely funded by Development Charges and Ontario Ministry of Transportation intersection warrants must be achieved before implementation can proceed.
$20,000 or 1% of the construction costs will be allocated to public art.</t>
  </si>
  <si>
    <t>Transportation Demand Management (TDM) initiatives are aimed at reducing demand for single-occupant car travel, shifting travel from peak periods to non-peak periods and supporting sustainable transportation modes such as walking, cycling and public transit. TDM measures can offer many benefits including reducing traffic congestion, increasing non-car modal share, deferring the need for new infrastructure, reducing infrastructure costs, improving air quality, and improving mental and physical health.
The TDM program is responsible for the delivery of the plan detailed in the City’s TDM Strategy. Funds will be used to support ongoing initiatives including cycling education and awareness, School Travel Planning, Bike to Work, the Commute Smart Challenge, individualized marketing, workplace trip reduction programs and carpool matching. Funds will also be used to support new initiatives such as bicycle trip-end facilities, commuter behaviour studies and surveys, TDM related promotion, training and workshops.</t>
  </si>
  <si>
    <t>The Network Modification Program strives to improve the transportation network through geometric modifications in growth-related areas.  Intersection and corridor studies are required to investigate and evaluate alternative solutions, obtain public input and prioritize projects.  
$4,000 or 1% of the construction costs will be allocated to public art.</t>
  </si>
  <si>
    <t xml:space="preserve">This program addresses the need for new cycling facilities as well as improvements to existing facilities. Efforts include planning, design and construction of cycling facilities that would not otherwise be wholly implemented as part of another project.  In 2017, the program will address a number of the projects approved within the Term of Council Strategic Initiative SI#7.  Additional funding in 2018 will allow the program to be completed. Project implementation within this Term of Council program is prioritized to maximize synergy with other construction works undertaken by the City. Thus, other projects listed under SI#7 may be addressed as opportunities arise. Implementation of functional design of all projects listed will require additional funding through the 2018 budget year. Projects typically require three years from start of functional design to completion. Projects are mapped on GeoOttawa (Cycling/Plan 2015-2018: "SI 7: Phase 1 Cycling Project").
</t>
  </si>
  <si>
    <t>This Council Strategic Initiative pertains to enhanced cycling and pedestrian facilities in suburban communities; in particular, links to schools and recreation centers, and to improve linkages to the Confederation Line stations consistent with the objectives of the TOD, OCP and OPP plans on an accelerated schedule (i.e. within this Term of Council). In 2017, the program will address a number of the projects that make up the SI#9 as listed below. Efforts include planning, design and construction of cycling facilities. Project implementation typically takes three years from functional design to completion of construction. Additional funding in 2018 will allow the program to be completed. Project implementation is prioritized to maximize synergy with other construction works undertaken by the City thus other projects listed in SI#9 may be addressed as opportunities arise. Projects are mapped on GeoOttawa (Cycling/Plan 2015-2018: "SI 9: Community Connectivity Project").</t>
  </si>
  <si>
    <t>The City indicated that it would purchase land as part of the Centrum Public Private Partnership (P3) project for the extension of Centrum Blvd east to connect with St. Joseph Blvd. DCR Phoenix requires some of this land to fulfill its obligations of the subdivision agreement which requires them to construct the north south portion of Centrum Blvd to connect with Vieux-Silo street to the north. It is very important that the land be purchased as soon as possible to not impede development of DCR Phoenix subdivision.</t>
  </si>
  <si>
    <t xml:space="preserve">This project provides the City's share (1/3 of total funding) for an environmental assessment (EA) study for a downtown Ottawa traffic tunnel (Macdonald-Cartier Bridge to Highway 417) and for additional planning studies related to this potential tunnel.  The remaining 2/3 funding is being requested from the provincial and federal governments.  This study will not be initiated until full funding is in place. 
This new project will build on the completed Downtown Ottawa (Truck) Tunnel Feasibility Study.  In addition to the EA study, work will also be done on a functional plan for lane reductions on King Edward Avenue (if the tunnel is constructed) applying Complete Street principles. Other works may include communication efforts (video animation/graphics), study of impact on traffic volumes if tolls were applied to the tunnel, peer review of select works, staff time towards the joint EA study, and other similar analysis as may be determined.   </t>
  </si>
  <si>
    <t>The Transportation Management Implementation Plan (TMIP) for Richmond Road/Westboro identifies transportation initiatives scheduled for implementation over the next decade or so to reduce auto dependence and increase transit use, cycling and walking.  The TMIP covers the broader Richmond Road corridor from Island Park in the east to Lincoln Fields in the west and from the Ottawa River in the north to Carling Avenue in the south.  Implementation projects may include:  new bus shelters, new sidewalks and pathways, bicycle parking facilities, and individual travel planning efforts.</t>
  </si>
  <si>
    <t xml:space="preserve">The intent of Ottawa’s program is to move to an advanced state of asset management practice. To date, adoption of this program has placed the City among other leading governments.  This funding ensures sufficient funds to complete the project that was initiated in collaboration with 12 Canadian municipalities under the Leadership in Asset Management Program (LAMP) this program is partially funded through the Green Municipal Fund.
</t>
  </si>
  <si>
    <t>The sanitary sewers in Lavergne St, Garneau St, Ferland St, Frechette St, Jolliet Ave, Ste. Cecile St, Montfort St, Hector-Hotte Way, Ste Monique St and Perrier Ave require replacement due to condition, maintenance issues and historical basement flooding. The watermains require replacement due to age and the presence of lead services. The majority of storm sewers are in good condition, however, the storm sewers in Ste. Cecile St from Beechwood Ave to Ste. Monique St, Garneau St from Lavergne St to Jolliet Ave, Ferland St from Lavergne St to Jolliet Ave, and Perrier Ave will need to be replaced. Full road reconstruction including curbs and sidewalks will be included as required and trench reinstatement with resurfacing will be implemented where feasible. Enhancements include approximately 675m of new sidewalk and 4 bulb outs at an estimated cost of $350,000. 
Project Estimate is comprised of: Roads - $3.78M, Sanitary Sewers -$5.74M, Storm Drainage - $1.87M and Watermains - $8.81M, includes Public Art - $133K</t>
  </si>
  <si>
    <t>Work on the Tunney's Bus Staging Area was advanced to 2016 to maximize future operational benefits while achieving significant overall cost/schedule savings.  Furthermore, during detail design, the original scope of work was expanded to reduce transit disruption during LRT Stage 2 implementation and to include enhancements for customers and for reliable operations. This funding will also be used to refund the Confederation Line contingency draw amount.</t>
  </si>
  <si>
    <t>Screen reader users: On this sheet the Table starts on A6. Column Titles are in Row 5, Row titles are in Column A, City of Ottawa, Development Charge Continuity, numbers are in Thousands of Dollars.  The data set ends on cell j23. Note 1: Debt Service Charges includes both Long-term Debt Service Charges and Estimated Debt Service Charges for new issues. Note 2: Projected uncommitted closing balances reflect the commitments on Council approved capital projects however, for the Confederation Line which span a number of years only the forecasted cashflow have been applied.</t>
  </si>
  <si>
    <t>Renewal of City Asset</t>
  </si>
  <si>
    <t>Strategic</t>
  </si>
  <si>
    <t>Total 2016 Expenditures</t>
  </si>
  <si>
    <t>Actual Year-End 2016 Cash Balance</t>
  </si>
  <si>
    <t>2017 Capital Expenditures</t>
  </si>
  <si>
    <t>Environment and Climate Protection Committee-Tax</t>
  </si>
  <si>
    <t>Environment and Climate Protection Committee-Tax Total</t>
  </si>
  <si>
    <t>Project List by Category</t>
  </si>
  <si>
    <t>2017 Adopted Budget - Capital Debt Models (Tax, Rate, and Police)</t>
  </si>
  <si>
    <t>2017 Budget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</si>
</sst>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00_-;\-* #,##0.00_-;_-* &quot;-&quot;??_-;_-@_-"/>
    <numFmt numFmtId="165" formatCode="0_);\(0\)"/>
    <numFmt numFmtId="166" formatCode="_-* #,##0\ \ \ \ \ \ _-;\-* #,##0\ \ \ \ \ \ _-;\ \ \ \ \ \ _-* &quot;-&quot;??_-;_-@_-"/>
    <numFmt numFmtId="167" formatCode="_(* #,##0_);_(* \(#,##0\);_(* &quot;-&quot;??_);_(@_)"/>
    <numFmt numFmtId="168" formatCode="_(* #,##0_)\ \ \ \ \ \ ;_(* \(#,##0\)\ \ \ \ \ \ ;_(* &quot;-&quot;??_)\ \ \ \ \ \ ;_(@_)"/>
  </numFmts>
  <fonts count="87" x14ac:knownFonts="1">
    <font>
      <sz val="10"/>
      <name val="Arial"/>
    </font>
    <font>
      <sz val="10"/>
      <color theme="1"/>
      <name val="Arial"/>
      <family val="2"/>
    </font>
    <font>
      <sz val="10"/>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2"/>
      <name val="Arial"/>
      <family val="2"/>
    </font>
    <font>
      <sz val="10"/>
      <color theme="1"/>
      <name val="Tahoma"/>
      <family val="2"/>
    </font>
    <font>
      <sz val="10"/>
      <color theme="1"/>
      <name val="Arial"/>
      <family val="2"/>
    </font>
    <font>
      <sz val="12"/>
      <color theme="1"/>
      <name val="Times New Roman"/>
      <family val="2"/>
    </font>
    <font>
      <sz val="10"/>
      <color theme="0"/>
      <name val="Tahoma"/>
      <family val="2"/>
    </font>
    <font>
      <sz val="10"/>
      <color theme="0"/>
      <name val="Arial"/>
      <family val="2"/>
    </font>
    <font>
      <sz val="12"/>
      <color theme="0"/>
      <name val="Times New Roman"/>
      <family val="2"/>
    </font>
    <font>
      <sz val="10"/>
      <color rgb="FF9C0006"/>
      <name val="Tahoma"/>
      <family val="2"/>
    </font>
    <font>
      <sz val="10"/>
      <color rgb="FF9C0006"/>
      <name val="Arial"/>
      <family val="2"/>
    </font>
    <font>
      <sz val="12"/>
      <color rgb="FF9C0006"/>
      <name val="Times New Roman"/>
      <family val="2"/>
    </font>
    <font>
      <b/>
      <sz val="10"/>
      <color rgb="FFFA7D00"/>
      <name val="Tahoma"/>
      <family val="2"/>
    </font>
    <font>
      <b/>
      <sz val="10"/>
      <color rgb="FFFA7D00"/>
      <name val="Arial"/>
      <family val="2"/>
    </font>
    <font>
      <b/>
      <sz val="12"/>
      <color rgb="FFFA7D00"/>
      <name val="Times New Roman"/>
      <family val="2"/>
    </font>
    <font>
      <b/>
      <sz val="10"/>
      <color theme="0"/>
      <name val="Tahoma"/>
      <family val="2"/>
    </font>
    <font>
      <b/>
      <sz val="10"/>
      <color theme="0"/>
      <name val="Arial"/>
      <family val="2"/>
    </font>
    <font>
      <b/>
      <sz val="12"/>
      <color theme="0"/>
      <name val="Times New Roman"/>
      <family val="2"/>
    </font>
    <font>
      <sz val="10"/>
      <name val="Arial"/>
      <family val="2"/>
    </font>
    <font>
      <sz val="12"/>
      <color indexed="8"/>
      <name val="Times New Roman"/>
      <family val="2"/>
    </font>
    <font>
      <sz val="11"/>
      <color theme="1"/>
      <name val="Times New Roman"/>
      <family val="2"/>
    </font>
    <font>
      <i/>
      <sz val="10"/>
      <color rgb="FF7F7F7F"/>
      <name val="Tahoma"/>
      <family val="2"/>
    </font>
    <font>
      <i/>
      <sz val="10"/>
      <color rgb="FF7F7F7F"/>
      <name val="Arial"/>
      <family val="2"/>
    </font>
    <font>
      <i/>
      <sz val="12"/>
      <color rgb="FF7F7F7F"/>
      <name val="Times New Roman"/>
      <family val="2"/>
    </font>
    <font>
      <sz val="10"/>
      <color rgb="FF006100"/>
      <name val="Tahoma"/>
      <family val="2"/>
    </font>
    <font>
      <sz val="10"/>
      <color rgb="FF006100"/>
      <name val="Arial"/>
      <family val="2"/>
    </font>
    <font>
      <sz val="12"/>
      <color rgb="FF006100"/>
      <name val="Times New Roman"/>
      <family val="2"/>
    </font>
    <font>
      <b/>
      <sz val="15"/>
      <color theme="3"/>
      <name val="Tahoma"/>
      <family val="2"/>
    </font>
    <font>
      <b/>
      <sz val="15"/>
      <color theme="3"/>
      <name val="Times New Roman"/>
      <family val="2"/>
    </font>
    <font>
      <b/>
      <sz val="13"/>
      <color theme="3"/>
      <name val="Tahoma"/>
      <family val="2"/>
    </font>
    <font>
      <b/>
      <sz val="13"/>
      <color theme="3"/>
      <name val="Times New Roman"/>
      <family val="2"/>
    </font>
    <font>
      <b/>
      <sz val="11"/>
      <color theme="3"/>
      <name val="Tahoma"/>
      <family val="2"/>
    </font>
    <font>
      <b/>
      <sz val="11"/>
      <color theme="3"/>
      <name val="Times New Roman"/>
      <family val="2"/>
    </font>
    <font>
      <sz val="10"/>
      <color rgb="FF3F3F76"/>
      <name val="Tahoma"/>
      <family val="2"/>
    </font>
    <font>
      <sz val="10"/>
      <color rgb="FF3F3F76"/>
      <name val="Arial"/>
      <family val="2"/>
    </font>
    <font>
      <sz val="12"/>
      <color rgb="FF3F3F76"/>
      <name val="Times New Roman"/>
      <family val="2"/>
    </font>
    <font>
      <sz val="10"/>
      <color rgb="FFFA7D00"/>
      <name val="Tahoma"/>
      <family val="2"/>
    </font>
    <font>
      <sz val="10"/>
      <color rgb="FFFA7D00"/>
      <name val="Arial"/>
      <family val="2"/>
    </font>
    <font>
      <sz val="12"/>
      <color rgb="FFFA7D00"/>
      <name val="Times New Roman"/>
      <family val="2"/>
    </font>
    <font>
      <sz val="10"/>
      <color rgb="FF9C6500"/>
      <name val="Tahoma"/>
      <family val="2"/>
    </font>
    <font>
      <sz val="10"/>
      <color rgb="FF9C6500"/>
      <name val="Arial"/>
      <family val="2"/>
    </font>
    <font>
      <sz val="12"/>
      <color rgb="FF9C6500"/>
      <name val="Times New Roman"/>
      <family val="2"/>
    </font>
    <font>
      <sz val="12"/>
      <name val="Times New Roman"/>
      <family val="1"/>
    </font>
    <font>
      <sz val="11"/>
      <color theme="1"/>
      <name val="Calibri"/>
      <family val="2"/>
      <scheme val="minor"/>
    </font>
    <font>
      <b/>
      <sz val="10"/>
      <color rgb="FF3F3F3F"/>
      <name val="Tahoma"/>
      <family val="2"/>
    </font>
    <font>
      <b/>
      <sz val="10"/>
      <color rgb="FF3F3F3F"/>
      <name val="Arial"/>
      <family val="2"/>
    </font>
    <font>
      <b/>
      <sz val="12"/>
      <color rgb="FF3F3F3F"/>
      <name val="Times New Roman"/>
      <family val="2"/>
    </font>
    <font>
      <b/>
      <sz val="10"/>
      <color theme="1"/>
      <name val="Tahoma"/>
      <family val="2"/>
    </font>
    <font>
      <b/>
      <sz val="10"/>
      <color theme="1"/>
      <name val="Arial"/>
      <family val="2"/>
    </font>
    <font>
      <b/>
      <sz val="12"/>
      <color theme="1"/>
      <name val="Times New Roman"/>
      <family val="2"/>
    </font>
    <font>
      <sz val="10"/>
      <color rgb="FFFF0000"/>
      <name val="Tahoma"/>
      <family val="2"/>
    </font>
    <font>
      <sz val="10"/>
      <color rgb="FFFF0000"/>
      <name val="Arial"/>
      <family val="2"/>
    </font>
    <font>
      <sz val="12"/>
      <color rgb="FFFF0000"/>
      <name val="Times New Roman"/>
      <family val="2"/>
    </font>
    <font>
      <sz val="10"/>
      <name val="Arial"/>
      <family val="2"/>
    </font>
    <font>
      <b/>
      <sz val="10"/>
      <name val="Arial"/>
      <family val="2"/>
    </font>
    <font>
      <sz val="10"/>
      <name val="Times New Roman"/>
      <family val="1"/>
    </font>
    <font>
      <b/>
      <sz val="14"/>
      <color indexed="56"/>
      <name val="Arial"/>
      <family val="2"/>
    </font>
    <font>
      <b/>
      <sz val="11"/>
      <color indexed="56"/>
      <name val="Arial"/>
      <family val="2"/>
    </font>
    <font>
      <b/>
      <sz val="12"/>
      <color indexed="56"/>
      <name val="Arial"/>
      <family val="2"/>
    </font>
    <font>
      <sz val="11"/>
      <name val="Arial"/>
      <family val="2"/>
    </font>
    <font>
      <b/>
      <sz val="11"/>
      <color indexed="9"/>
      <name val="Arial"/>
      <family val="2"/>
    </font>
    <font>
      <b/>
      <sz val="10"/>
      <color indexed="9"/>
      <name val="Arial"/>
      <family val="2"/>
    </font>
    <font>
      <b/>
      <sz val="12"/>
      <color rgb="FF003366"/>
      <name val="Arial"/>
      <family val="2"/>
    </font>
    <font>
      <b/>
      <sz val="12"/>
      <name val="Arial"/>
      <family val="2"/>
    </font>
    <font>
      <b/>
      <sz val="8"/>
      <color indexed="81"/>
      <name val="Tahoma"/>
      <family val="2"/>
    </font>
    <font>
      <sz val="11"/>
      <color theme="0"/>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indexed="9"/>
        <bgColor indexed="64"/>
      </patternFill>
    </fill>
    <fill>
      <patternFill patternType="solid">
        <fgColor theme="3"/>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1" tint="0.249977111117893"/>
        <bgColor indexed="64"/>
      </patternFill>
    </fill>
    <fill>
      <patternFill patternType="solid">
        <fgColor indexed="44"/>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249977111117893"/>
        <bgColor theme="4" tint="-0.249977111117893"/>
      </patternFill>
    </fill>
    <fill>
      <patternFill patternType="solid">
        <fgColor theme="4" tint="0.39997558519241921"/>
        <bgColor theme="4" tint="0.39997558519241921"/>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
      <patternFill patternType="solid">
        <fgColor theme="4" tint="0.59999389629810485"/>
        <bgColor indexed="64"/>
      </patternFill>
    </fill>
    <fill>
      <patternFill patternType="solid">
        <fgColor theme="0" tint="-0.249977111117893"/>
        <bgColor indexed="64"/>
      </patternFill>
    </fill>
  </fills>
  <borders count="1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right/>
      <top/>
      <bottom style="hair">
        <color auto="1"/>
      </bottom>
      <diagonal/>
    </border>
    <border>
      <left style="thin">
        <color indexed="64"/>
      </left>
      <right/>
      <top style="thin">
        <color indexed="64"/>
      </top>
      <bottom/>
      <diagonal/>
    </border>
    <border>
      <left style="medium">
        <color theme="3"/>
      </left>
      <right style="medium">
        <color theme="4" tint="-0.24994659260841701"/>
      </right>
      <top style="thin">
        <color indexed="64"/>
      </top>
      <bottom/>
      <diagonal/>
    </border>
    <border>
      <left style="medium">
        <color theme="4" tint="-0.24994659260841701"/>
      </left>
      <right/>
      <top style="thin">
        <color indexed="64"/>
      </top>
      <bottom style="medium">
        <color theme="4" tint="-0.249977111117893"/>
      </bottom>
      <diagonal/>
    </border>
    <border>
      <left/>
      <right/>
      <top style="thin">
        <color indexed="64"/>
      </top>
      <bottom style="medium">
        <color theme="4" tint="-0.249977111117893"/>
      </bottom>
      <diagonal/>
    </border>
    <border>
      <left/>
      <right style="medium">
        <color theme="4" tint="-0.24994659260841701"/>
      </right>
      <top style="thin">
        <color indexed="64"/>
      </top>
      <bottom style="medium">
        <color theme="4" tint="-0.249977111117893"/>
      </bottom>
      <diagonal/>
    </border>
    <border>
      <left/>
      <right style="thin">
        <color indexed="64"/>
      </right>
      <top style="thin">
        <color indexed="64"/>
      </top>
      <bottom style="medium">
        <color theme="4" tint="-0.249977111117893"/>
      </bottom>
      <diagonal/>
    </border>
    <border>
      <left style="thin">
        <color indexed="64"/>
      </left>
      <right/>
      <top/>
      <bottom/>
      <diagonal/>
    </border>
    <border>
      <left style="medium">
        <color theme="3"/>
      </left>
      <right style="medium">
        <color theme="4" tint="-0.24994659260841701"/>
      </right>
      <top/>
      <bottom/>
      <diagonal/>
    </border>
    <border>
      <left style="medium">
        <color theme="4" tint="-0.24994659260841701"/>
      </left>
      <right/>
      <top/>
      <bottom/>
      <diagonal/>
    </border>
    <border>
      <left/>
      <right style="medium">
        <color theme="4" tint="-0.24994659260841701"/>
      </right>
      <top/>
      <bottom/>
      <diagonal/>
    </border>
    <border>
      <left/>
      <right/>
      <top style="medium">
        <color theme="4" tint="-0.249977111117893"/>
      </top>
      <bottom/>
      <diagonal/>
    </border>
    <border>
      <left/>
      <right style="thin">
        <color auto="1"/>
      </right>
      <top style="medium">
        <color theme="4" tint="-0.249977111117893"/>
      </top>
      <bottom style="thin">
        <color indexed="64"/>
      </bottom>
      <diagonal/>
    </border>
    <border>
      <left style="thin">
        <color indexed="64"/>
      </left>
      <right/>
      <top style="thin">
        <color indexed="64"/>
      </top>
      <bottom style="hair">
        <color indexed="64"/>
      </bottom>
      <diagonal/>
    </border>
    <border>
      <left style="medium">
        <color theme="3"/>
      </left>
      <right style="medium">
        <color theme="4" tint="-0.24994659260841701"/>
      </right>
      <top style="thin">
        <color indexed="64"/>
      </top>
      <bottom style="hair">
        <color indexed="64"/>
      </bottom>
      <diagonal/>
    </border>
    <border>
      <left style="medium">
        <color theme="4" tint="-0.24994659260841701"/>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theme="4" tint="-0.24994659260841701"/>
      </right>
      <top style="thin">
        <color indexed="64"/>
      </top>
      <bottom style="hair">
        <color indexed="64"/>
      </bottom>
      <diagonal/>
    </border>
    <border>
      <left style="hair">
        <color auto="1"/>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medium">
        <color theme="3"/>
      </left>
      <right style="medium">
        <color theme="4" tint="-0.24994659260841701"/>
      </right>
      <top style="hair">
        <color indexed="64"/>
      </top>
      <bottom style="hair">
        <color indexed="64"/>
      </bottom>
      <diagonal/>
    </border>
    <border>
      <left style="medium">
        <color theme="4" tint="-0.24994659260841701"/>
      </left>
      <right style="hair">
        <color auto="1"/>
      </right>
      <top style="hair">
        <color indexed="64"/>
      </top>
      <bottom style="hair">
        <color indexed="64"/>
      </bottom>
      <diagonal/>
    </border>
    <border>
      <left style="hair">
        <color auto="1"/>
      </left>
      <right style="medium">
        <color theme="4" tint="-0.24994659260841701"/>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medium">
        <color theme="4" tint="-0.24994659260841701"/>
      </left>
      <right/>
      <top style="hair">
        <color indexed="64"/>
      </top>
      <bottom style="hair">
        <color indexed="64"/>
      </bottom>
      <diagonal/>
    </border>
    <border>
      <left style="thin">
        <color indexed="64"/>
      </left>
      <right/>
      <top style="hair">
        <color indexed="64"/>
      </top>
      <bottom style="thin">
        <color indexed="64"/>
      </bottom>
      <diagonal/>
    </border>
    <border>
      <left style="medium">
        <color theme="3"/>
      </left>
      <right style="medium">
        <color theme="4" tint="-0.24994659260841701"/>
      </right>
      <top style="hair">
        <color indexed="64"/>
      </top>
      <bottom style="thin">
        <color indexed="64"/>
      </bottom>
      <diagonal/>
    </border>
    <border>
      <left style="medium">
        <color theme="4" tint="-0.24994659260841701"/>
      </left>
      <right style="hair">
        <color auto="1"/>
      </right>
      <top style="hair">
        <color indexed="64"/>
      </top>
      <bottom style="thin">
        <color indexed="64"/>
      </bottom>
      <diagonal/>
    </border>
    <border>
      <left style="hair">
        <color auto="1"/>
      </left>
      <right style="hair">
        <color auto="1"/>
      </right>
      <top style="hair">
        <color indexed="64"/>
      </top>
      <bottom style="thin">
        <color indexed="64"/>
      </bottom>
      <diagonal/>
    </border>
    <border>
      <left style="hair">
        <color auto="1"/>
      </left>
      <right style="medium">
        <color theme="4" tint="-0.24994659260841701"/>
      </right>
      <top style="hair">
        <color indexed="64"/>
      </top>
      <bottom style="thin">
        <color indexed="64"/>
      </bottom>
      <diagonal/>
    </border>
    <border>
      <left style="hair">
        <color auto="1"/>
      </left>
      <right style="thin">
        <color indexed="64"/>
      </right>
      <top style="hair">
        <color indexed="64"/>
      </top>
      <bottom style="thin">
        <color indexed="64"/>
      </bottom>
      <diagonal/>
    </border>
    <border>
      <left style="thin">
        <color indexed="64"/>
      </left>
      <right/>
      <top/>
      <bottom style="hair">
        <color indexed="64"/>
      </bottom>
      <diagonal/>
    </border>
    <border>
      <left style="medium">
        <color theme="3"/>
      </left>
      <right style="medium">
        <color theme="4" tint="-0.24994659260841701"/>
      </right>
      <top/>
      <bottom style="hair">
        <color indexed="64"/>
      </bottom>
      <diagonal/>
    </border>
    <border>
      <left style="medium">
        <color theme="4" tint="-0.24994659260841701"/>
      </left>
      <right style="hair">
        <color auto="1"/>
      </right>
      <top/>
      <bottom style="hair">
        <color indexed="64"/>
      </bottom>
      <diagonal/>
    </border>
    <border>
      <left style="hair">
        <color auto="1"/>
      </left>
      <right style="hair">
        <color auto="1"/>
      </right>
      <top/>
      <bottom style="hair">
        <color auto="1"/>
      </bottom>
      <diagonal/>
    </border>
    <border>
      <left style="hair">
        <color auto="1"/>
      </left>
      <right style="medium">
        <color theme="4" tint="-0.24994659260841701"/>
      </right>
      <top/>
      <bottom style="hair">
        <color indexed="64"/>
      </bottom>
      <diagonal/>
    </border>
    <border>
      <left style="hair">
        <color auto="1"/>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style="hair">
        <color auto="1"/>
      </left>
      <right/>
      <top/>
      <bottom style="hair">
        <color auto="1"/>
      </bottom>
      <diagonal/>
    </border>
    <border>
      <left/>
      <right/>
      <top style="thin">
        <color indexed="64"/>
      </top>
      <bottom style="medium">
        <color indexed="64"/>
      </bottom>
      <diagonal/>
    </border>
    <border>
      <left/>
      <right/>
      <top/>
      <bottom style="thin">
        <color theme="4" tint="0.79998168889431442"/>
      </bottom>
      <diagonal/>
    </border>
    <border>
      <left/>
      <right/>
      <top style="double">
        <color theme="4" tint="-0.249977111117893"/>
      </top>
      <bottom/>
      <diagonal/>
    </border>
    <border>
      <left/>
      <right/>
      <top style="thin">
        <color theme="4" tint="-0.249977111117893"/>
      </top>
      <bottom style="thin">
        <color theme="4" tint="0.79998168889431442"/>
      </bottom>
      <diagonal/>
    </border>
    <border>
      <left/>
      <right/>
      <top style="thin">
        <color theme="4" tint="-0.249977111117893"/>
      </top>
      <bottom style="thin">
        <color theme="4" tint="0.59999389629810485"/>
      </bottom>
      <diagonal/>
    </border>
    <border>
      <left/>
      <right style="hair">
        <color auto="1"/>
      </right>
      <top style="hair">
        <color auto="1"/>
      </top>
      <bottom style="thin">
        <color theme="4" tint="0.79998168889431442"/>
      </bottom>
      <diagonal/>
    </border>
    <border>
      <left style="hair">
        <color auto="1"/>
      </left>
      <right style="hair">
        <color auto="1"/>
      </right>
      <top style="hair">
        <color auto="1"/>
      </top>
      <bottom style="thin">
        <color theme="4" tint="0.79998168889431442"/>
      </bottom>
      <diagonal/>
    </border>
    <border>
      <left style="hair">
        <color auto="1"/>
      </left>
      <right/>
      <top style="hair">
        <color auto="1"/>
      </top>
      <bottom style="thin">
        <color theme="4" tint="0.79998168889431442"/>
      </bottom>
      <diagonal/>
    </border>
    <border>
      <left/>
      <right style="hair">
        <color theme="4" tint="-0.249977111117893"/>
      </right>
      <top/>
      <bottom style="hair">
        <color theme="4" tint="-0.249977111117893"/>
      </bottom>
      <diagonal/>
    </border>
    <border>
      <left style="hair">
        <color theme="4" tint="-0.249977111117893"/>
      </left>
      <right style="hair">
        <color theme="4" tint="-0.249977111117893"/>
      </right>
      <top/>
      <bottom style="hair">
        <color theme="4" tint="-0.249977111117893"/>
      </bottom>
      <diagonal/>
    </border>
    <border>
      <left style="hair">
        <color theme="4" tint="-0.249977111117893"/>
      </left>
      <right/>
      <top/>
      <bottom style="hair">
        <color theme="4" tint="-0.249977111117893"/>
      </bottom>
      <diagonal/>
    </border>
    <border>
      <left/>
      <right style="hair">
        <color theme="4" tint="-0.249977111117893"/>
      </right>
      <top style="hair">
        <color theme="4" tint="-0.249977111117893"/>
      </top>
      <bottom style="hair">
        <color theme="4" tint="-0.249977111117893"/>
      </bottom>
      <diagonal/>
    </border>
    <border>
      <left style="hair">
        <color theme="4" tint="-0.249977111117893"/>
      </left>
      <right style="hair">
        <color theme="4" tint="-0.249977111117893"/>
      </right>
      <top style="hair">
        <color theme="4" tint="-0.249977111117893"/>
      </top>
      <bottom style="hair">
        <color theme="4" tint="-0.249977111117893"/>
      </bottom>
      <diagonal/>
    </border>
    <border>
      <left style="hair">
        <color theme="4" tint="-0.249977111117893"/>
      </left>
      <right/>
      <top style="hair">
        <color theme="4" tint="-0.249977111117893"/>
      </top>
      <bottom style="hair">
        <color theme="4" tint="-0.249977111117893"/>
      </bottom>
      <diagonal/>
    </border>
    <border>
      <left/>
      <right style="hair">
        <color theme="4" tint="-0.249977111117893"/>
      </right>
      <top style="hair">
        <color theme="4" tint="-0.249977111117893"/>
      </top>
      <bottom style="double">
        <color theme="4" tint="-0.249977111117893"/>
      </bottom>
      <diagonal/>
    </border>
    <border>
      <left style="hair">
        <color theme="4" tint="-0.249977111117893"/>
      </left>
      <right style="hair">
        <color theme="4" tint="-0.249977111117893"/>
      </right>
      <top style="hair">
        <color theme="4" tint="-0.249977111117893"/>
      </top>
      <bottom style="double">
        <color theme="4" tint="-0.249977111117893"/>
      </bottom>
      <diagonal/>
    </border>
    <border>
      <left style="hair">
        <color theme="4" tint="-0.249977111117893"/>
      </left>
      <right/>
      <top style="hair">
        <color theme="4" tint="-0.249977111117893"/>
      </top>
      <bottom style="double">
        <color theme="4" tint="-0.249977111117893"/>
      </bottom>
      <diagonal/>
    </border>
    <border>
      <left/>
      <right style="hair">
        <color auto="1"/>
      </right>
      <top style="thin">
        <color theme="4" tint="0.79998168889431442"/>
      </top>
      <bottom style="hair">
        <color auto="1"/>
      </bottom>
      <diagonal/>
    </border>
    <border>
      <left style="hair">
        <color auto="1"/>
      </left>
      <right/>
      <top style="thin">
        <color theme="4" tint="0.79998168889431442"/>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thin">
        <color theme="4" tint="0.59999389629810485"/>
      </bottom>
      <diagonal/>
    </border>
    <border>
      <left/>
      <right/>
      <top/>
      <bottom style="thin">
        <color theme="0"/>
      </bottom>
      <diagonal/>
    </border>
  </borders>
  <cellStyleXfs count="6953">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6"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6"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6"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6"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7" fillId="12" borderId="0" applyNumberFormat="0" applyBorder="0" applyAlignment="0" applyProtection="0"/>
    <xf numFmtId="0" fontId="28" fillId="12" borderId="0" applyNumberFormat="0" applyBorder="0" applyAlignment="0" applyProtection="0"/>
    <xf numFmtId="0" fontId="29"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8" fillId="16" borderId="0" applyNumberFormat="0" applyBorder="0" applyAlignment="0" applyProtection="0"/>
    <xf numFmtId="0" fontId="29"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8" fillId="20" borderId="0" applyNumberFormat="0" applyBorder="0" applyAlignment="0" applyProtection="0"/>
    <xf numFmtId="0" fontId="29"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8" fillId="24" borderId="0" applyNumberFormat="0" applyBorder="0" applyAlignment="0" applyProtection="0"/>
    <xf numFmtId="0" fontId="29"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8" fillId="28" borderId="0" applyNumberFormat="0" applyBorder="0" applyAlignment="0" applyProtection="0"/>
    <xf numFmtId="0" fontId="29"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8" fillId="32" borderId="0" applyNumberFormat="0" applyBorder="0" applyAlignment="0" applyProtection="0"/>
    <xf numFmtId="0" fontId="29"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9" borderId="0" applyNumberFormat="0" applyBorder="0" applyAlignment="0" applyProtection="0"/>
    <xf numFmtId="0" fontId="28" fillId="9" borderId="0" applyNumberFormat="0" applyBorder="0" applyAlignment="0" applyProtection="0"/>
    <xf numFmtId="0" fontId="29"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8" fillId="13" borderId="0" applyNumberFormat="0" applyBorder="0" applyAlignment="0" applyProtection="0"/>
    <xf numFmtId="0" fontId="29"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8" fillId="17" borderId="0" applyNumberFormat="0" applyBorder="0" applyAlignment="0" applyProtection="0"/>
    <xf numFmtId="0" fontId="29"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8" fillId="21" borderId="0" applyNumberFormat="0" applyBorder="0" applyAlignment="0" applyProtection="0"/>
    <xf numFmtId="0" fontId="29"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8" fillId="25" borderId="0" applyNumberFormat="0" applyBorder="0" applyAlignment="0" applyProtection="0"/>
    <xf numFmtId="0" fontId="29"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29"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30" fillId="3" borderId="0" applyNumberFormat="0" applyBorder="0" applyAlignment="0" applyProtection="0"/>
    <xf numFmtId="0" fontId="31" fillId="3" borderId="0" applyNumberFormat="0" applyBorder="0" applyAlignment="0" applyProtection="0"/>
    <xf numFmtId="0" fontId="32"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6" borderId="4" applyNumberFormat="0" applyAlignment="0" applyProtection="0"/>
    <xf numFmtId="0" fontId="34" fillId="6" borderId="4" applyNumberFormat="0" applyAlignment="0" applyProtection="0"/>
    <xf numFmtId="0" fontId="35" fillId="6" borderId="4" applyNumberFormat="0" applyAlignment="0" applyProtection="0"/>
    <xf numFmtId="0" fontId="33" fillId="6" borderId="4" applyNumberFormat="0" applyAlignment="0" applyProtection="0"/>
    <xf numFmtId="0" fontId="33" fillId="6" borderId="4" applyNumberFormat="0" applyAlignment="0" applyProtection="0"/>
    <xf numFmtId="0" fontId="36" fillId="7" borderId="7" applyNumberFormat="0" applyAlignment="0" applyProtection="0"/>
    <xf numFmtId="0" fontId="37" fillId="7" borderId="7" applyNumberFormat="0" applyAlignment="0" applyProtection="0"/>
    <xf numFmtId="0" fontId="38" fillId="7" borderId="7" applyNumberFormat="0" applyAlignment="0" applyProtection="0"/>
    <xf numFmtId="0" fontId="36" fillId="7" borderId="7" applyNumberFormat="0" applyAlignment="0" applyProtection="0"/>
    <xf numFmtId="0" fontId="36" fillId="7" borderId="7" applyNumberFormat="0" applyAlignment="0" applyProtection="0"/>
    <xf numFmtId="43"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2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43" fontId="39"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41" fillId="0" borderId="0" applyFont="0" applyFill="0" applyBorder="0" applyAlignment="0" applyProtection="0"/>
    <xf numFmtId="43" fontId="39" fillId="0" borderId="0" applyFont="0" applyFill="0" applyBorder="0" applyAlignment="0" applyProtection="0"/>
    <xf numFmtId="164" fontId="39"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2" borderId="0" applyNumberFormat="0" applyBorder="0" applyAlignment="0" applyProtection="0"/>
    <xf numFmtId="0" fontId="46" fillId="2" borderId="0" applyNumberFormat="0" applyBorder="0" applyAlignment="0" applyProtection="0"/>
    <xf numFmtId="0" fontId="47"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8" fillId="0" borderId="1" applyNumberFormat="0" applyFill="0" applyAlignment="0" applyProtection="0"/>
    <xf numFmtId="0" fontId="8" fillId="0" borderId="1" applyNumberFormat="0" applyFill="0" applyAlignment="0" applyProtection="0"/>
    <xf numFmtId="0" fontId="49" fillId="0" borderId="1" applyNumberFormat="0" applyFill="0" applyAlignment="0" applyProtection="0"/>
    <xf numFmtId="0" fontId="48" fillId="0" borderId="1" applyNumberFormat="0" applyFill="0" applyAlignment="0" applyProtection="0"/>
    <xf numFmtId="0" fontId="48" fillId="0" borderId="1" applyNumberFormat="0" applyFill="0" applyAlignment="0" applyProtection="0"/>
    <xf numFmtId="0" fontId="50" fillId="0" borderId="2" applyNumberFormat="0" applyFill="0" applyAlignment="0" applyProtection="0"/>
    <xf numFmtId="0" fontId="9" fillId="0" borderId="2" applyNumberFormat="0" applyFill="0" applyAlignment="0" applyProtection="0"/>
    <xf numFmtId="0" fontId="51" fillId="0" borderId="2" applyNumberFormat="0" applyFill="0" applyAlignment="0" applyProtection="0"/>
    <xf numFmtId="0" fontId="50" fillId="0" borderId="2" applyNumberFormat="0" applyFill="0" applyAlignment="0" applyProtection="0"/>
    <xf numFmtId="0" fontId="50" fillId="0" borderId="2" applyNumberFormat="0" applyFill="0" applyAlignment="0" applyProtection="0"/>
    <xf numFmtId="0" fontId="52" fillId="0" borderId="3" applyNumberFormat="0" applyFill="0" applyAlignment="0" applyProtection="0"/>
    <xf numFmtId="0" fontId="10" fillId="0" borderId="3" applyNumberFormat="0" applyFill="0" applyAlignment="0" applyProtection="0"/>
    <xf numFmtId="0" fontId="53" fillId="0" borderId="3" applyNumberFormat="0" applyFill="0" applyAlignment="0" applyProtection="0"/>
    <xf numFmtId="0" fontId="52" fillId="0" borderId="3"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5" borderId="4" applyNumberFormat="0" applyAlignment="0" applyProtection="0"/>
    <xf numFmtId="0" fontId="55" fillId="5" borderId="4" applyNumberFormat="0" applyAlignment="0" applyProtection="0"/>
    <xf numFmtId="0" fontId="56" fillId="5" borderId="4" applyNumberFormat="0" applyAlignment="0" applyProtection="0"/>
    <xf numFmtId="0" fontId="54" fillId="5" borderId="4" applyNumberFormat="0" applyAlignment="0" applyProtection="0"/>
    <xf numFmtId="0" fontId="54" fillId="5" borderId="4" applyNumberFormat="0" applyAlignment="0" applyProtection="0"/>
    <xf numFmtId="0" fontId="57" fillId="0" borderId="6" applyNumberFormat="0" applyFill="0" applyAlignment="0" applyProtection="0"/>
    <xf numFmtId="0" fontId="58" fillId="0" borderId="6" applyNumberFormat="0" applyFill="0" applyAlignment="0" applyProtection="0"/>
    <xf numFmtId="0" fontId="59"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60" fillId="4" borderId="0" applyNumberFormat="0" applyBorder="0" applyAlignment="0" applyProtection="0"/>
    <xf numFmtId="0" fontId="61" fillId="4" borderId="0" applyNumberFormat="0" applyBorder="0" applyAlignment="0" applyProtection="0"/>
    <xf numFmtId="0" fontId="62"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26" fillId="0" borderId="0"/>
    <xf numFmtId="0" fontId="3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3" fillId="0" borderId="0"/>
    <xf numFmtId="0" fontId="6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0" fillId="0" borderId="0"/>
    <xf numFmtId="0" fontId="26" fillId="0" borderId="0"/>
    <xf numFmtId="0" fontId="39" fillId="0" borderId="0"/>
    <xf numFmtId="0" fontId="39" fillId="0" borderId="0"/>
    <xf numFmtId="0" fontId="63" fillId="0" borderId="0"/>
    <xf numFmtId="0" fontId="39" fillId="0" borderId="0"/>
    <xf numFmtId="0" fontId="40"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9" fillId="0" borderId="0"/>
    <xf numFmtId="0" fontId="3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9" fillId="0" borderId="0"/>
    <xf numFmtId="0" fontId="39" fillId="0" borderId="0"/>
    <xf numFmtId="0" fontId="39" fillId="0" borderId="0"/>
    <xf numFmtId="0" fontId="39"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63" fillId="0" borderId="0"/>
    <xf numFmtId="0" fontId="6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24" fillId="0" borderId="0"/>
    <xf numFmtId="0" fontId="24" fillId="0" borderId="0"/>
    <xf numFmtId="0" fontId="25" fillId="0" borderId="0"/>
    <xf numFmtId="0" fontId="25"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9" fillId="0" borderId="0"/>
    <xf numFmtId="0" fontId="25" fillId="0" borderId="0"/>
    <xf numFmtId="0" fontId="25" fillId="0" borderId="0"/>
    <xf numFmtId="0" fontId="3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9" fillId="0" borderId="0"/>
    <xf numFmtId="0" fontId="25" fillId="0" borderId="0"/>
    <xf numFmtId="0" fontId="25" fillId="0" borderId="0"/>
    <xf numFmtId="0" fontId="25" fillId="0" borderId="0"/>
    <xf numFmtId="0" fontId="25" fillId="0" borderId="0"/>
    <xf numFmtId="0" fontId="25" fillId="0" borderId="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6"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65" fillId="6" borderId="5" applyNumberFormat="0" applyAlignment="0" applyProtection="0"/>
    <xf numFmtId="0" fontId="66" fillId="6" borderId="5" applyNumberFormat="0" applyAlignment="0" applyProtection="0"/>
    <xf numFmtId="0" fontId="67" fillId="6" borderId="5" applyNumberFormat="0" applyAlignment="0" applyProtection="0"/>
    <xf numFmtId="0" fontId="65" fillId="6" borderId="5" applyNumberFormat="0" applyAlignment="0" applyProtection="0"/>
    <xf numFmtId="0" fontId="65" fillId="6" borderId="5"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0" fontId="68" fillId="0" borderId="9" applyNumberFormat="0" applyFill="0" applyAlignment="0" applyProtection="0"/>
    <xf numFmtId="0" fontId="69" fillId="0" borderId="9" applyNumberFormat="0" applyFill="0" applyAlignment="0" applyProtection="0"/>
    <xf numFmtId="0" fontId="70" fillId="0" borderId="9"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6" fillId="0" borderId="0" applyFont="0" applyFill="0" applyBorder="0" applyAlignment="0" applyProtection="0"/>
    <xf numFmtId="0" fontId="26" fillId="0" borderId="0"/>
    <xf numFmtId="164" fontId="26" fillId="0" borderId="0" applyFont="0" applyFill="0" applyBorder="0" applyAlignment="0" applyProtection="0"/>
    <xf numFmtId="43" fontId="26" fillId="0" borderId="0" applyFont="0" applyFill="0" applyBorder="0" applyAlignment="0" applyProtection="0"/>
    <xf numFmtId="43" fontId="63" fillId="0" borderId="0" applyFont="0" applyFill="0" applyBorder="0" applyAlignment="0" applyProtection="0"/>
    <xf numFmtId="0" fontId="25" fillId="0" borderId="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43" fontId="25" fillId="0" borderId="0" applyFont="0" applyFill="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43" fontId="24" fillId="0" borderId="0" applyFont="0" applyFill="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43" fontId="25" fillId="0" borderId="0" applyFont="0" applyFill="0" applyBorder="0" applyAlignment="0" applyProtection="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6" fillId="0" borderId="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6" fillId="0" borderId="0"/>
    <xf numFmtId="0" fontId="6" fillId="8" borderId="8"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43" fontId="74" fillId="0" borderId="0" applyFont="0" applyFill="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8"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6" fillId="0" borderId="0"/>
    <xf numFmtId="0" fontId="76" fillId="0" borderId="0"/>
    <xf numFmtId="0" fontId="63" fillId="0" borderId="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9" fillId="0" borderId="0"/>
    <xf numFmtId="0" fontId="39" fillId="0" borderId="0"/>
    <xf numFmtId="0" fontId="25" fillId="0" borderId="0"/>
    <xf numFmtId="0" fontId="25" fillId="0" borderId="0"/>
    <xf numFmtId="0" fontId="25" fillId="0" borderId="0"/>
    <xf numFmtId="0" fontId="25" fillId="0" borderId="0"/>
    <xf numFmtId="0" fontId="25" fillId="0" borderId="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4" fillId="0" borderId="0"/>
    <xf numFmtId="0" fontId="39" fillId="0" borderId="0"/>
    <xf numFmtId="0" fontId="63"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0" fontId="1" fillId="0" borderId="0"/>
    <xf numFmtId="164" fontId="24" fillId="0" borderId="0" applyFont="0" applyFill="0" applyBorder="0" applyAlignment="0" applyProtection="0"/>
    <xf numFmtId="0" fontId="1" fillId="0" borderId="0"/>
    <xf numFmtId="16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24" fillId="0" borderId="0" applyFont="0" applyFill="0" applyBorder="0" applyAlignment="0" applyProtection="0"/>
  </cellStyleXfs>
  <cellXfs count="359">
    <xf numFmtId="0" fontId="0" fillId="0" borderId="0" xfId="0"/>
    <xf numFmtId="0" fontId="23" fillId="0" borderId="0" xfId="0" applyFont="1"/>
    <xf numFmtId="0" fontId="22" fillId="33" borderId="0" xfId="0" applyFont="1" applyFill="1" applyBorder="1" applyAlignment="1">
      <alignment horizontal="center" vertical="center" wrapText="1"/>
    </xf>
    <xf numFmtId="0" fontId="23" fillId="0" borderId="11" xfId="0" applyFont="1" applyBorder="1" applyAlignment="1">
      <alignment horizontal="left"/>
    </xf>
    <xf numFmtId="3" fontId="23" fillId="0" borderId="12" xfId="0" applyNumberFormat="1" applyFont="1" applyBorder="1" applyAlignment="1">
      <alignment horizontal="left"/>
    </xf>
    <xf numFmtId="0" fontId="23" fillId="0" borderId="12" xfId="0" applyFont="1" applyBorder="1" applyAlignment="1">
      <alignment horizontal="left"/>
    </xf>
    <xf numFmtId="0" fontId="23" fillId="0" borderId="12" xfId="0" applyFont="1" applyBorder="1" applyAlignment="1">
      <alignment horizontal="center" vertical="top"/>
    </xf>
    <xf numFmtId="0" fontId="23" fillId="0" borderId="12" xfId="0" applyNumberFormat="1" applyFont="1" applyBorder="1" applyAlignment="1">
      <alignment vertical="top"/>
    </xf>
    <xf numFmtId="0" fontId="23" fillId="0" borderId="12" xfId="0" applyFont="1" applyFill="1" applyBorder="1" applyAlignment="1">
      <alignment horizontal="left" vertical="top"/>
    </xf>
    <xf numFmtId="0" fontId="23" fillId="0" borderId="12" xfId="0" applyFont="1" applyBorder="1" applyAlignment="1">
      <alignment vertical="top"/>
    </xf>
    <xf numFmtId="0" fontId="23" fillId="0" borderId="12" xfId="0" applyFont="1" applyFill="1" applyBorder="1" applyAlignment="1">
      <alignment vertical="top"/>
    </xf>
    <xf numFmtId="0" fontId="23" fillId="0" borderId="14" xfId="0" applyFont="1" applyBorder="1" applyAlignment="1">
      <alignment horizontal="left"/>
    </xf>
    <xf numFmtId="3" fontId="23" fillId="0" borderId="15" xfId="0" applyNumberFormat="1" applyFont="1" applyBorder="1" applyAlignment="1">
      <alignment horizontal="left"/>
    </xf>
    <xf numFmtId="0" fontId="23" fillId="0" borderId="15" xfId="0" applyFont="1" applyBorder="1" applyAlignment="1">
      <alignment horizontal="left"/>
    </xf>
    <xf numFmtId="0" fontId="23" fillId="0" borderId="15" xfId="0" applyFont="1" applyBorder="1" applyAlignment="1">
      <alignment vertical="top"/>
    </xf>
    <xf numFmtId="0" fontId="23" fillId="0" borderId="0" xfId="0" applyFont="1" applyBorder="1" applyAlignment="1"/>
    <xf numFmtId="0" fontId="23" fillId="0" borderId="10" xfId="0" applyFont="1" applyBorder="1" applyAlignment="1"/>
    <xf numFmtId="0" fontId="23" fillId="0" borderId="16" xfId="0" applyFont="1" applyBorder="1" applyAlignment="1"/>
    <xf numFmtId="0" fontId="23" fillId="0" borderId="0" xfId="0" applyNumberFormat="1" applyFont="1" applyBorder="1" applyAlignment="1"/>
    <xf numFmtId="165" fontId="23" fillId="0" borderId="0" xfId="4013" applyNumberFormat="1" applyFont="1"/>
    <xf numFmtId="165" fontId="22" fillId="33" borderId="0" xfId="4013" applyNumberFormat="1" applyFont="1" applyFill="1" applyBorder="1" applyAlignment="1">
      <alignment horizontal="center" vertical="center" wrapText="1"/>
    </xf>
    <xf numFmtId="165" fontId="23" fillId="0" borderId="0" xfId="4013" applyNumberFormat="1" applyFont="1" applyBorder="1" applyAlignment="1"/>
    <xf numFmtId="0" fontId="39" fillId="0" borderId="0" xfId="2797" applyNumberFormat="1" applyFont="1"/>
    <xf numFmtId="167" fontId="39" fillId="0" borderId="0" xfId="2797" applyNumberFormat="1" applyFont="1"/>
    <xf numFmtId="0" fontId="77" fillId="34" borderId="0" xfId="2797" applyNumberFormat="1" applyFont="1" applyFill="1" applyAlignment="1">
      <alignment horizontal="left"/>
    </xf>
    <xf numFmtId="167" fontId="39" fillId="34" borderId="0" xfId="2797" applyNumberFormat="1" applyFont="1" applyFill="1" applyBorder="1"/>
    <xf numFmtId="167" fontId="39" fillId="34" borderId="0" xfId="2797" applyNumberFormat="1" applyFont="1" applyFill="1"/>
    <xf numFmtId="167" fontId="79" fillId="34" borderId="0" xfId="2797" applyNumberFormat="1" applyFont="1" applyFill="1" applyAlignment="1">
      <alignment horizontal="right"/>
    </xf>
    <xf numFmtId="0" fontId="39" fillId="0" borderId="0" xfId="2797" applyNumberFormat="1" applyFont="1" applyBorder="1"/>
    <xf numFmtId="0" fontId="78" fillId="34" borderId="0" xfId="2797" applyNumberFormat="1" applyFont="1" applyFill="1" applyAlignment="1">
      <alignment horizontal="left"/>
    </xf>
    <xf numFmtId="0" fontId="39" fillId="34" borderId="0" xfId="2797" applyNumberFormat="1" applyFont="1" applyFill="1" applyBorder="1"/>
    <xf numFmtId="0" fontId="80" fillId="39" borderId="53" xfId="2797" applyNumberFormat="1" applyFont="1" applyFill="1" applyBorder="1"/>
    <xf numFmtId="0" fontId="39" fillId="36" borderId="53" xfId="2797" applyNumberFormat="1" applyFont="1" applyFill="1" applyBorder="1"/>
    <xf numFmtId="0" fontId="75" fillId="0" borderId="0" xfId="2797" applyNumberFormat="1" applyFont="1" applyAlignment="1">
      <alignment horizontal="center"/>
    </xf>
    <xf numFmtId="0" fontId="39" fillId="39" borderId="58" xfId="2797" applyNumberFormat="1" applyFont="1" applyFill="1" applyBorder="1"/>
    <xf numFmtId="0" fontId="82" fillId="39" borderId="59" xfId="2797" applyNumberFormat="1" applyFont="1" applyFill="1" applyBorder="1" applyAlignment="1">
      <alignment horizontal="center" vertical="center" wrapText="1"/>
    </xf>
    <xf numFmtId="0" fontId="82" fillId="39" borderId="60" xfId="2797" applyNumberFormat="1" applyFont="1" applyFill="1" applyBorder="1" applyAlignment="1">
      <alignment horizontal="center" vertical="center" wrapText="1"/>
    </xf>
    <xf numFmtId="0" fontId="82" fillId="39" borderId="61" xfId="2797" applyNumberFormat="1" applyFont="1" applyFill="1" applyBorder="1" applyAlignment="1">
      <alignment horizontal="center" vertical="center" wrapText="1"/>
    </xf>
    <xf numFmtId="0" fontId="82" fillId="36" borderId="58" xfId="2797" applyNumberFormat="1" applyFont="1" applyFill="1" applyBorder="1" applyAlignment="1">
      <alignment horizontal="center" vertical="center" wrapText="1"/>
    </xf>
    <xf numFmtId="0" fontId="82" fillId="35" borderId="62" xfId="2797" applyNumberFormat="1" applyFont="1" applyFill="1" applyBorder="1" applyAlignment="1">
      <alignment horizontal="center" vertical="center" wrapText="1"/>
    </xf>
    <xf numFmtId="0" fontId="82" fillId="35" borderId="59" xfId="2797" applyNumberFormat="1" applyFont="1" applyFill="1" applyBorder="1" applyAlignment="1">
      <alignment horizontal="center" vertical="center" wrapText="1"/>
    </xf>
    <xf numFmtId="0" fontId="82" fillId="35" borderId="63" xfId="2797" applyNumberFormat="1" applyFont="1" applyFill="1" applyBorder="1" applyAlignment="1">
      <alignment horizontal="center" vertical="center" wrapText="1"/>
    </xf>
    <xf numFmtId="0" fontId="75" fillId="34" borderId="23" xfId="2797" applyNumberFormat="1" applyFont="1" applyFill="1" applyBorder="1" applyAlignment="1">
      <alignment wrapText="1"/>
    </xf>
    <xf numFmtId="167" fontId="39" fillId="34" borderId="64" xfId="2797" applyNumberFormat="1" applyFont="1" applyFill="1" applyBorder="1"/>
    <xf numFmtId="167" fontId="39" fillId="34" borderId="65" xfId="2797" applyNumberFormat="1" applyFont="1" applyFill="1" applyBorder="1"/>
    <xf numFmtId="167" fontId="39" fillId="40" borderId="64" xfId="2797" applyNumberFormat="1" applyFont="1" applyFill="1" applyBorder="1"/>
    <xf numFmtId="167" fontId="75" fillId="40" borderId="66" xfId="2797" applyNumberFormat="1" applyFont="1" applyFill="1" applyBorder="1"/>
    <xf numFmtId="0" fontId="39" fillId="34" borderId="23" xfId="2797" applyNumberFormat="1" applyFont="1" applyFill="1" applyBorder="1"/>
    <xf numFmtId="3" fontId="39" fillId="34" borderId="64" xfId="2797" applyNumberFormat="1" applyFont="1" applyFill="1" applyBorder="1"/>
    <xf numFmtId="3" fontId="39" fillId="34" borderId="65" xfId="2797" applyNumberFormat="1" applyFont="1" applyFill="1" applyBorder="1"/>
    <xf numFmtId="3" fontId="39" fillId="34" borderId="0" xfId="2797" applyNumberFormat="1" applyFont="1" applyFill="1" applyBorder="1"/>
    <xf numFmtId="3" fontId="39" fillId="40" borderId="64" xfId="2797" applyNumberFormat="1" applyFont="1" applyFill="1" applyBorder="1"/>
    <xf numFmtId="3" fontId="39" fillId="40" borderId="66" xfId="2797" applyNumberFormat="1" applyFont="1" applyFill="1" applyBorder="1"/>
    <xf numFmtId="0" fontId="39" fillId="0" borderId="23" xfId="2797" applyNumberFormat="1" applyFont="1" applyFill="1" applyBorder="1"/>
    <xf numFmtId="0" fontId="39" fillId="34" borderId="23" xfId="2797" applyNumberFormat="1" applyFont="1" applyFill="1" applyBorder="1" applyAlignment="1">
      <alignment wrapText="1"/>
    </xf>
    <xf numFmtId="3" fontId="75" fillId="34" borderId="67" xfId="2797" applyNumberFormat="1" applyFont="1" applyFill="1" applyBorder="1"/>
    <xf numFmtId="3" fontId="75" fillId="34" borderId="68" xfId="2797" applyNumberFormat="1" applyFont="1" applyFill="1" applyBorder="1"/>
    <xf numFmtId="3" fontId="75" fillId="40" borderId="67" xfId="2797" applyNumberFormat="1" applyFont="1" applyFill="1" applyBorder="1"/>
    <xf numFmtId="3" fontId="75" fillId="40" borderId="69" xfId="2797" applyNumberFormat="1" applyFont="1" applyFill="1" applyBorder="1"/>
    <xf numFmtId="3" fontId="75" fillId="40" borderId="66" xfId="2797" applyNumberFormat="1" applyFont="1" applyFill="1" applyBorder="1"/>
    <xf numFmtId="3" fontId="75" fillId="34" borderId="64" xfId="2797" applyNumberFormat="1" applyFont="1" applyFill="1" applyBorder="1"/>
    <xf numFmtId="3" fontId="75" fillId="34" borderId="0" xfId="2797" applyNumberFormat="1" applyFont="1" applyFill="1" applyBorder="1"/>
    <xf numFmtId="3" fontId="75" fillId="34" borderId="65" xfId="2797" applyNumberFormat="1" applyFont="1" applyFill="1" applyBorder="1"/>
    <xf numFmtId="3" fontId="75" fillId="40" borderId="64" xfId="2797" applyNumberFormat="1" applyFont="1" applyFill="1" applyBorder="1"/>
    <xf numFmtId="3" fontId="75" fillId="34" borderId="70" xfId="2797" applyNumberFormat="1" applyFont="1" applyFill="1" applyBorder="1"/>
    <xf numFmtId="0" fontId="39" fillId="34" borderId="71" xfId="2797" applyNumberFormat="1" applyFont="1" applyFill="1" applyBorder="1" applyAlignment="1">
      <alignment wrapText="1"/>
    </xf>
    <xf numFmtId="0" fontId="75" fillId="34" borderId="72" xfId="2797" applyNumberFormat="1" applyFont="1" applyFill="1" applyBorder="1" applyAlignment="1">
      <alignment wrapText="1"/>
    </xf>
    <xf numFmtId="3" fontId="75" fillId="0" borderId="60" xfId="2797" applyNumberFormat="1" applyFont="1" applyBorder="1"/>
    <xf numFmtId="3" fontId="75" fillId="0" borderId="73" xfId="2797" applyNumberFormat="1" applyFont="1" applyBorder="1"/>
    <xf numFmtId="0" fontId="75" fillId="0" borderId="0" xfId="2797" applyNumberFormat="1" applyFont="1"/>
    <xf numFmtId="167" fontId="75" fillId="0" borderId="0" xfId="2797" applyNumberFormat="1" applyFont="1"/>
    <xf numFmtId="0" fontId="23" fillId="0" borderId="0" xfId="4044" applyFont="1" applyBorder="1"/>
    <xf numFmtId="0" fontId="83" fillId="0" borderId="0" xfId="4043" applyFont="1" applyFill="1" applyBorder="1" applyAlignment="1"/>
    <xf numFmtId="0" fontId="22" fillId="41" borderId="77" xfId="4044" applyFont="1" applyFill="1" applyBorder="1" applyAlignment="1">
      <alignment horizontal="center"/>
    </xf>
    <xf numFmtId="0" fontId="18" fillId="41" borderId="78" xfId="4044" applyFont="1" applyFill="1" applyBorder="1" applyAlignment="1">
      <alignment horizontal="center" vertical="center"/>
    </xf>
    <xf numFmtId="0" fontId="18" fillId="41" borderId="79" xfId="4044" applyFont="1" applyFill="1" applyBorder="1" applyAlignment="1">
      <alignment horizontal="center" vertical="center"/>
    </xf>
    <xf numFmtId="0" fontId="84" fillId="0" borderId="75" xfId="4044" applyFont="1" applyBorder="1"/>
    <xf numFmtId="167" fontId="84" fillId="42" borderId="0" xfId="4044" applyNumberFormat="1" applyFont="1" applyFill="1" applyBorder="1" applyAlignment="1">
      <alignment vertical="center"/>
    </xf>
    <xf numFmtId="167" fontId="84" fillId="0" borderId="0" xfId="4044" applyNumberFormat="1" applyFont="1" applyFill="1" applyBorder="1" applyAlignment="1">
      <alignment vertical="center"/>
    </xf>
    <xf numFmtId="167" fontId="84" fillId="0" borderId="0" xfId="4044" applyNumberFormat="1" applyFont="1" applyBorder="1" applyAlignment="1">
      <alignment vertical="center"/>
    </xf>
    <xf numFmtId="167" fontId="84" fillId="0" borderId="66" xfId="4044" applyNumberFormat="1" applyFont="1" applyBorder="1" applyAlignment="1">
      <alignment vertical="center"/>
    </xf>
    <xf numFmtId="167" fontId="84" fillId="42" borderId="0" xfId="4044" applyNumberFormat="1" applyFont="1" applyFill="1" applyBorder="1" applyAlignment="1"/>
    <xf numFmtId="167" fontId="84" fillId="0" borderId="0" xfId="4044" applyNumberFormat="1" applyFont="1" applyFill="1" applyBorder="1" applyAlignment="1"/>
    <xf numFmtId="167" fontId="84" fillId="0" borderId="0" xfId="4044" applyNumberFormat="1" applyFont="1" applyBorder="1" applyAlignment="1"/>
    <xf numFmtId="167" fontId="84" fillId="0" borderId="66" xfId="4044" applyNumberFormat="1" applyFont="1" applyBorder="1" applyAlignment="1"/>
    <xf numFmtId="3" fontId="23" fillId="42" borderId="0" xfId="2808" applyNumberFormat="1" applyFont="1" applyFill="1" applyBorder="1"/>
    <xf numFmtId="3" fontId="23" fillId="0" borderId="0" xfId="2808" applyNumberFormat="1" applyFont="1" applyFill="1" applyBorder="1"/>
    <xf numFmtId="3" fontId="23" fillId="0" borderId="0" xfId="2808" applyNumberFormat="1" applyFont="1" applyBorder="1"/>
    <xf numFmtId="3" fontId="23" fillId="0" borderId="66" xfId="2808" applyNumberFormat="1" applyFont="1" applyBorder="1"/>
    <xf numFmtId="0" fontId="23" fillId="0" borderId="75" xfId="4044" applyFont="1" applyBorder="1"/>
    <xf numFmtId="3" fontId="84" fillId="42" borderId="80" xfId="2808" applyNumberFormat="1" applyFont="1" applyFill="1" applyBorder="1"/>
    <xf numFmtId="3" fontId="84" fillId="0" borderId="80" xfId="2808" applyNumberFormat="1" applyFont="1" applyFill="1" applyBorder="1"/>
    <xf numFmtId="3" fontId="84" fillId="0" borderId="80" xfId="2808" applyNumberFormat="1" applyFont="1" applyBorder="1"/>
    <xf numFmtId="3" fontId="84" fillId="0" borderId="81" xfId="2808" applyNumberFormat="1" applyFont="1" applyBorder="1"/>
    <xf numFmtId="3" fontId="84" fillId="42" borderId="0" xfId="4044" applyNumberFormat="1" applyFont="1" applyFill="1" applyBorder="1" applyAlignment="1"/>
    <xf numFmtId="3" fontId="84" fillId="0" borderId="0" xfId="4044" applyNumberFormat="1" applyFont="1" applyFill="1" applyBorder="1" applyAlignment="1"/>
    <xf numFmtId="3" fontId="84" fillId="0" borderId="0" xfId="4044" applyNumberFormat="1" applyFont="1" applyBorder="1" applyAlignment="1"/>
    <xf numFmtId="3" fontId="84" fillId="0" borderId="66" xfId="4044" applyNumberFormat="1" applyFont="1" applyBorder="1" applyAlignment="1"/>
    <xf numFmtId="3" fontId="84" fillId="42" borderId="82" xfId="4044" applyNumberFormat="1" applyFont="1" applyFill="1" applyBorder="1"/>
    <xf numFmtId="3" fontId="84" fillId="0" borderId="82" xfId="4044" applyNumberFormat="1" applyFont="1" applyFill="1" applyBorder="1"/>
    <xf numFmtId="3" fontId="84" fillId="0" borderId="82" xfId="4044" applyNumberFormat="1" applyFont="1" applyBorder="1"/>
    <xf numFmtId="3" fontId="84" fillId="0" borderId="83" xfId="4044" applyNumberFormat="1" applyFont="1" applyBorder="1"/>
    <xf numFmtId="0" fontId="23" fillId="0" borderId="76" xfId="4044" applyFont="1" applyBorder="1"/>
    <xf numFmtId="3" fontId="84" fillId="42" borderId="60" xfId="4044" applyNumberFormat="1" applyFont="1" applyFill="1" applyBorder="1" applyAlignment="1">
      <alignment vertical="center"/>
    </xf>
    <xf numFmtId="3" fontId="84" fillId="0" borderId="60" xfId="4044" applyNumberFormat="1" applyFont="1" applyFill="1" applyBorder="1" applyAlignment="1">
      <alignment horizontal="center" vertical="center"/>
    </xf>
    <xf numFmtId="3" fontId="84" fillId="0" borderId="60" xfId="4044" applyNumberFormat="1" applyFont="1" applyBorder="1" applyAlignment="1">
      <alignment horizontal="center" vertical="center"/>
    </xf>
    <xf numFmtId="3" fontId="84" fillId="0" borderId="73" xfId="4044" applyNumberFormat="1" applyFont="1" applyBorder="1" applyAlignment="1">
      <alignment horizontal="center" vertical="center"/>
    </xf>
    <xf numFmtId="3" fontId="84" fillId="42" borderId="0" xfId="4044" applyNumberFormat="1" applyFont="1" applyFill="1" applyBorder="1" applyAlignment="1">
      <alignment vertical="center"/>
    </xf>
    <xf numFmtId="3" fontId="84" fillId="0" borderId="0" xfId="4044" applyNumberFormat="1" applyFont="1" applyFill="1" applyBorder="1" applyAlignment="1">
      <alignment vertical="center"/>
    </xf>
    <xf numFmtId="3" fontId="84" fillId="0" borderId="0" xfId="4044" applyNumberFormat="1" applyFont="1" applyBorder="1" applyAlignment="1">
      <alignment vertical="center"/>
    </xf>
    <xf numFmtId="3" fontId="84" fillId="0" borderId="66" xfId="4044" applyNumberFormat="1" applyFont="1" applyBorder="1" applyAlignment="1">
      <alignment vertical="center"/>
    </xf>
    <xf numFmtId="3" fontId="23" fillId="42" borderId="0" xfId="4044" applyNumberFormat="1" applyFont="1" applyFill="1" applyBorder="1"/>
    <xf numFmtId="3" fontId="23" fillId="0" borderId="0" xfId="4044" applyNumberFormat="1" applyFont="1" applyFill="1" applyBorder="1"/>
    <xf numFmtId="3" fontId="23" fillId="0" borderId="0" xfId="4044" applyNumberFormat="1" applyFont="1" applyBorder="1"/>
    <xf numFmtId="3" fontId="23" fillId="0" borderId="66" xfId="4044" applyNumberFormat="1" applyFont="1" applyBorder="1"/>
    <xf numFmtId="3" fontId="84" fillId="42" borderId="0" xfId="4044" applyNumberFormat="1" applyFont="1" applyFill="1" applyBorder="1"/>
    <xf numFmtId="3" fontId="84" fillId="0" borderId="0" xfId="4044" applyNumberFormat="1" applyFont="1" applyFill="1" applyBorder="1"/>
    <xf numFmtId="3" fontId="84" fillId="0" borderId="0" xfId="4044" applyNumberFormat="1" applyFont="1" applyBorder="1"/>
    <xf numFmtId="3" fontId="84" fillId="0" borderId="66" xfId="4044" applyNumberFormat="1" applyFont="1" applyBorder="1"/>
    <xf numFmtId="0" fontId="23" fillId="0" borderId="84" xfId="4044" applyFont="1" applyBorder="1"/>
    <xf numFmtId="3" fontId="84" fillId="42" borderId="70" xfId="2808" applyNumberFormat="1" applyFont="1" applyFill="1" applyBorder="1"/>
    <xf numFmtId="3" fontId="84" fillId="0" borderId="70" xfId="2808" applyNumberFormat="1" applyFont="1" applyFill="1" applyBorder="1"/>
    <xf numFmtId="3" fontId="84" fillId="0" borderId="70" xfId="2808" applyNumberFormat="1" applyFont="1" applyBorder="1"/>
    <xf numFmtId="3" fontId="84" fillId="0" borderId="69" xfId="2808" applyNumberFormat="1" applyFont="1" applyBorder="1"/>
    <xf numFmtId="3" fontId="23" fillId="0" borderId="0" xfId="2808" applyNumberFormat="1" applyFont="1" applyFill="1" applyBorder="1" applyAlignment="1">
      <alignment horizontal="right" wrapText="1"/>
    </xf>
    <xf numFmtId="3" fontId="84" fillId="0" borderId="0" xfId="2808" applyNumberFormat="1" applyFont="1" applyFill="1" applyBorder="1"/>
    <xf numFmtId="3" fontId="84" fillId="0" borderId="0" xfId="2808" applyNumberFormat="1" applyFont="1" applyBorder="1"/>
    <xf numFmtId="3" fontId="84" fillId="0" borderId="66" xfId="2808" applyNumberFormat="1" applyFont="1" applyBorder="1"/>
    <xf numFmtId="0" fontId="23" fillId="0" borderId="0" xfId="2860" applyFont="1"/>
    <xf numFmtId="3" fontId="23" fillId="0" borderId="0" xfId="2860" applyNumberFormat="1" applyFont="1"/>
    <xf numFmtId="41" fontId="23" fillId="0" borderId="0" xfId="2860" applyNumberFormat="1" applyFont="1"/>
    <xf numFmtId="0" fontId="23" fillId="0" borderId="0" xfId="2860" applyNumberFormat="1" applyFont="1"/>
    <xf numFmtId="0" fontId="84" fillId="0" borderId="0" xfId="0" applyFont="1" applyBorder="1"/>
    <xf numFmtId="3" fontId="84" fillId="0" borderId="0" xfId="0" applyNumberFormat="1" applyFont="1" applyBorder="1" applyAlignment="1"/>
    <xf numFmtId="168" fontId="84" fillId="0" borderId="0" xfId="4738" applyNumberFormat="1" applyFont="1"/>
    <xf numFmtId="168" fontId="79" fillId="34" borderId="0" xfId="2972" applyNumberFormat="1" applyFont="1" applyFill="1" applyBorder="1" applyAlignment="1" applyProtection="1">
      <alignment wrapText="1"/>
      <protection hidden="1"/>
    </xf>
    <xf numFmtId="168" fontId="79" fillId="34" borderId="0" xfId="2972" applyNumberFormat="1" applyFont="1" applyFill="1" applyBorder="1" applyAlignment="1" applyProtection="1">
      <protection hidden="1"/>
    </xf>
    <xf numFmtId="0" fontId="23" fillId="0" borderId="0" xfId="0" applyNumberFormat="1" applyFont="1"/>
    <xf numFmtId="166" fontId="23" fillId="0" borderId="0" xfId="0" applyNumberFormat="1" applyFont="1"/>
    <xf numFmtId="166" fontId="84" fillId="0" borderId="0" xfId="0" applyNumberFormat="1" applyFont="1"/>
    <xf numFmtId="0" fontId="18" fillId="35" borderId="17" xfId="0" applyNumberFormat="1" applyFont="1" applyFill="1" applyBorder="1" applyAlignment="1">
      <alignment horizontal="center" wrapText="1"/>
    </xf>
    <xf numFmtId="0" fontId="23" fillId="0" borderId="0" xfId="0" applyNumberFormat="1" applyFont="1" applyFill="1" applyAlignment="1">
      <alignment horizontal="center" wrapText="1"/>
    </xf>
    <xf numFmtId="0" fontId="18" fillId="35" borderId="23" xfId="0" applyNumberFormat="1" applyFont="1" applyFill="1" applyBorder="1" applyAlignment="1">
      <alignment horizontal="center" vertical="center" wrapText="1"/>
    </xf>
    <xf numFmtId="0" fontId="18" fillId="36" borderId="25" xfId="0" applyNumberFormat="1" applyFont="1" applyFill="1" applyBorder="1" applyAlignment="1">
      <alignment horizontal="center" vertical="center" wrapText="1"/>
    </xf>
    <xf numFmtId="0" fontId="18" fillId="36" borderId="0" xfId="0" applyNumberFormat="1" applyFont="1" applyFill="1" applyBorder="1" applyAlignment="1">
      <alignment horizontal="center" vertical="center" wrapText="1"/>
    </xf>
    <xf numFmtId="0" fontId="18" fillId="36" borderId="26" xfId="0" applyNumberFormat="1" applyFont="1" applyFill="1" applyBorder="1" applyAlignment="1">
      <alignment horizontal="center" vertical="center" wrapText="1"/>
    </xf>
    <xf numFmtId="0" fontId="18" fillId="37" borderId="27" xfId="0" applyNumberFormat="1" applyFont="1" applyFill="1" applyBorder="1" applyAlignment="1">
      <alignment horizontal="center" vertical="center" wrapText="1"/>
    </xf>
    <xf numFmtId="0" fontId="18" fillId="37" borderId="28" xfId="0" applyNumberFormat="1" applyFont="1" applyFill="1" applyBorder="1" applyAlignment="1">
      <alignment horizontal="center" vertical="center" wrapText="1"/>
    </xf>
    <xf numFmtId="0" fontId="23" fillId="0" borderId="0" xfId="0" applyNumberFormat="1" applyFont="1" applyFill="1" applyAlignment="1">
      <alignment horizontal="center" vertical="center" wrapText="1"/>
    </xf>
    <xf numFmtId="0" fontId="21" fillId="0" borderId="29" xfId="0" applyNumberFormat="1" applyFont="1" applyFill="1" applyBorder="1" applyAlignment="1">
      <alignment horizontal="left"/>
    </xf>
    <xf numFmtId="166" fontId="21" fillId="0" borderId="30" xfId="0" applyNumberFormat="1" applyFont="1" applyFill="1" applyBorder="1" applyAlignment="1">
      <alignment horizontal="left"/>
    </xf>
    <xf numFmtId="166" fontId="21" fillId="38" borderId="31" xfId="0" applyNumberFormat="1" applyFont="1" applyFill="1" applyBorder="1"/>
    <xf numFmtId="166" fontId="21" fillId="0" borderId="32" xfId="0" applyNumberFormat="1" applyFont="1" applyFill="1" applyBorder="1"/>
    <xf numFmtId="166" fontId="21" fillId="0" borderId="33" xfId="0" applyNumberFormat="1" applyFont="1" applyFill="1" applyBorder="1"/>
    <xf numFmtId="166" fontId="21" fillId="0" borderId="31" xfId="0" applyNumberFormat="1" applyFont="1" applyFill="1" applyBorder="1"/>
    <xf numFmtId="166" fontId="21" fillId="0" borderId="34" xfId="0" applyNumberFormat="1" applyFont="1" applyFill="1" applyBorder="1"/>
    <xf numFmtId="166" fontId="23" fillId="0" borderId="0" xfId="0" applyNumberFormat="1" applyFont="1" applyFill="1"/>
    <xf numFmtId="3" fontId="21" fillId="38" borderId="37" xfId="0" applyNumberFormat="1" applyFont="1" applyFill="1" applyBorder="1" applyAlignment="1">
      <alignment horizontal="right"/>
    </xf>
    <xf numFmtId="0" fontId="21" fillId="0" borderId="35" xfId="0" applyNumberFormat="1" applyFont="1" applyFill="1" applyBorder="1" applyAlignment="1">
      <alignment horizontal="left"/>
    </xf>
    <xf numFmtId="3" fontId="21" fillId="0" borderId="36" xfId="0" applyNumberFormat="1" applyFont="1" applyFill="1" applyBorder="1" applyAlignment="1">
      <alignment horizontal="right"/>
    </xf>
    <xf numFmtId="3" fontId="21" fillId="0" borderId="12" xfId="0" applyNumberFormat="1" applyFont="1" applyFill="1" applyBorder="1" applyAlignment="1">
      <alignment horizontal="right"/>
    </xf>
    <xf numFmtId="3" fontId="21" fillId="0" borderId="38" xfId="0" applyNumberFormat="1" applyFont="1" applyFill="1" applyBorder="1" applyAlignment="1">
      <alignment horizontal="right"/>
    </xf>
    <xf numFmtId="3" fontId="21" fillId="0" borderId="37" xfId="0" applyNumberFormat="1" applyFont="1" applyFill="1" applyBorder="1" applyAlignment="1">
      <alignment horizontal="right"/>
    </xf>
    <xf numFmtId="3" fontId="21" fillId="0" borderId="39" xfId="0" applyNumberFormat="1" applyFont="1" applyFill="1" applyBorder="1" applyAlignment="1">
      <alignment horizontal="right"/>
    </xf>
    <xf numFmtId="3" fontId="21" fillId="0" borderId="12" xfId="0" applyNumberFormat="1" applyFont="1" applyBorder="1" applyAlignment="1">
      <alignment horizontal="right"/>
    </xf>
    <xf numFmtId="3" fontId="21" fillId="0" borderId="38" xfId="0" applyNumberFormat="1" applyFont="1" applyBorder="1" applyAlignment="1">
      <alignment horizontal="right"/>
    </xf>
    <xf numFmtId="3" fontId="21" fillId="0" borderId="42" xfId="0" applyNumberFormat="1" applyFont="1" applyFill="1" applyBorder="1" applyAlignment="1">
      <alignment horizontal="right"/>
    </xf>
    <xf numFmtId="3" fontId="21" fillId="38" borderId="43" xfId="0" applyNumberFormat="1" applyFont="1" applyFill="1" applyBorder="1" applyAlignment="1">
      <alignment horizontal="right"/>
    </xf>
    <xf numFmtId="3" fontId="21" fillId="0" borderId="44" xfId="0" applyNumberFormat="1" applyFont="1" applyBorder="1" applyAlignment="1">
      <alignment horizontal="right"/>
    </xf>
    <xf numFmtId="3" fontId="21" fillId="0" borderId="45" xfId="0" applyNumberFormat="1" applyFont="1" applyBorder="1" applyAlignment="1">
      <alignment horizontal="right"/>
    </xf>
    <xf numFmtId="0" fontId="21" fillId="0" borderId="47" xfId="0" applyNumberFormat="1" applyFont="1" applyFill="1" applyBorder="1" applyAlignment="1">
      <alignment horizontal="left"/>
    </xf>
    <xf numFmtId="3" fontId="21" fillId="0" borderId="48" xfId="0" applyNumberFormat="1" applyFont="1" applyFill="1" applyBorder="1" applyAlignment="1">
      <alignment horizontal="right"/>
    </xf>
    <xf numFmtId="3" fontId="21" fillId="38" borderId="49" xfId="0" applyNumberFormat="1" applyFont="1" applyFill="1" applyBorder="1" applyAlignment="1">
      <alignment horizontal="right"/>
    </xf>
    <xf numFmtId="3" fontId="21" fillId="0" borderId="50" xfId="0" applyNumberFormat="1" applyFont="1" applyFill="1" applyBorder="1" applyAlignment="1">
      <alignment horizontal="right"/>
    </xf>
    <xf numFmtId="3" fontId="21" fillId="0" borderId="51" xfId="0" applyNumberFormat="1" applyFont="1" applyFill="1" applyBorder="1" applyAlignment="1">
      <alignment horizontal="right"/>
    </xf>
    <xf numFmtId="3" fontId="21" fillId="0" borderId="49" xfId="0" applyNumberFormat="1" applyFont="1" applyFill="1" applyBorder="1" applyAlignment="1">
      <alignment horizontal="right"/>
    </xf>
    <xf numFmtId="3" fontId="21" fillId="0" borderId="52" xfId="0" applyNumberFormat="1" applyFont="1" applyFill="1" applyBorder="1" applyAlignment="1">
      <alignment horizontal="right"/>
    </xf>
    <xf numFmtId="0" fontId="21" fillId="0" borderId="35" xfId="0" applyNumberFormat="1" applyFont="1" applyBorder="1" applyAlignment="1">
      <alignment horizontal="left"/>
    </xf>
    <xf numFmtId="3" fontId="21" fillId="0" borderId="37" xfId="0" applyNumberFormat="1" applyFont="1" applyBorder="1" applyAlignment="1">
      <alignment horizontal="right"/>
    </xf>
    <xf numFmtId="3" fontId="21" fillId="0" borderId="39" xfId="0" applyNumberFormat="1" applyFont="1" applyBorder="1" applyAlignment="1">
      <alignment horizontal="right"/>
    </xf>
    <xf numFmtId="0" fontId="23" fillId="0" borderId="35" xfId="0" applyNumberFormat="1" applyFont="1" applyBorder="1"/>
    <xf numFmtId="3" fontId="84" fillId="0" borderId="36" xfId="0" applyNumberFormat="1" applyFont="1" applyFill="1" applyBorder="1" applyAlignment="1">
      <alignment horizontal="right"/>
    </xf>
    <xf numFmtId="3" fontId="84" fillId="38" borderId="37" xfId="0" applyNumberFormat="1" applyFont="1" applyFill="1" applyBorder="1" applyAlignment="1">
      <alignment horizontal="right"/>
    </xf>
    <xf numFmtId="3" fontId="23" fillId="0" borderId="12" xfId="0" applyNumberFormat="1" applyFont="1" applyBorder="1" applyAlignment="1">
      <alignment horizontal="right"/>
    </xf>
    <xf numFmtId="3" fontId="23" fillId="0" borderId="38" xfId="0" applyNumberFormat="1" applyFont="1" applyBorder="1" applyAlignment="1">
      <alignment horizontal="right"/>
    </xf>
    <xf numFmtId="3" fontId="23" fillId="0" borderId="37" xfId="0" applyNumberFormat="1" applyFont="1" applyBorder="1" applyAlignment="1">
      <alignment horizontal="right"/>
    </xf>
    <xf numFmtId="3" fontId="23" fillId="0" borderId="39" xfId="0" applyNumberFormat="1" applyFont="1" applyBorder="1" applyAlignment="1">
      <alignment horizontal="right"/>
    </xf>
    <xf numFmtId="0" fontId="84" fillId="0" borderId="35" xfId="0" applyNumberFormat="1" applyFont="1" applyBorder="1"/>
    <xf numFmtId="0" fontId="21" fillId="0" borderId="41" xfId="0" applyNumberFormat="1" applyFont="1" applyBorder="1" applyAlignment="1">
      <alignment horizontal="left"/>
    </xf>
    <xf numFmtId="3" fontId="21" fillId="0" borderId="43" xfId="0" applyNumberFormat="1" applyFont="1" applyBorder="1" applyAlignment="1">
      <alignment horizontal="right"/>
    </xf>
    <xf numFmtId="3" fontId="21" fillId="0" borderId="46" xfId="0" applyNumberFormat="1" applyFont="1" applyBorder="1" applyAlignment="1">
      <alignment horizontal="right"/>
    </xf>
    <xf numFmtId="3" fontId="21" fillId="0" borderId="36" xfId="0" applyNumberFormat="1" applyFont="1" applyBorder="1" applyAlignment="1">
      <alignment horizontal="right"/>
    </xf>
    <xf numFmtId="0" fontId="3" fillId="0" borderId="0" xfId="2859" applyFont="1"/>
    <xf numFmtId="0" fontId="84" fillId="42" borderId="0" xfId="4044" applyFont="1" applyFill="1" applyBorder="1" applyAlignment="1">
      <alignment vertical="center"/>
    </xf>
    <xf numFmtId="0" fontId="84" fillId="0" borderId="0" xfId="4044" applyFont="1" applyFill="1" applyBorder="1" applyAlignment="1">
      <alignment vertical="center"/>
    </xf>
    <xf numFmtId="0" fontId="84" fillId="0" borderId="0" xfId="4044" applyFont="1" applyBorder="1" applyAlignment="1">
      <alignment vertical="center"/>
    </xf>
    <xf numFmtId="0" fontId="84" fillId="0" borderId="66" xfId="4044" applyFont="1" applyBorder="1" applyAlignment="1">
      <alignment vertical="center"/>
    </xf>
    <xf numFmtId="0" fontId="84" fillId="42" borderId="0" xfId="4044" applyFont="1" applyFill="1" applyBorder="1" applyAlignment="1"/>
    <xf numFmtId="0" fontId="84" fillId="0" borderId="0" xfId="4044" applyFont="1" applyFill="1" applyBorder="1" applyAlignment="1"/>
    <xf numFmtId="0" fontId="84" fillId="0" borderId="0" xfId="4044" applyFont="1" applyBorder="1" applyAlignment="1"/>
    <xf numFmtId="0" fontId="84" fillId="0" borderId="66" xfId="4044" applyFont="1" applyBorder="1" applyAlignment="1"/>
    <xf numFmtId="0" fontId="3" fillId="0" borderId="85" xfId="2859" applyFont="1" applyBorder="1"/>
    <xf numFmtId="3" fontId="84" fillId="42" borderId="87" xfId="2808" applyNumberFormat="1" applyFont="1" applyFill="1" applyBorder="1"/>
    <xf numFmtId="3" fontId="84" fillId="0" borderId="87" xfId="2808" applyNumberFormat="1" applyFont="1" applyFill="1" applyBorder="1"/>
    <xf numFmtId="3" fontId="84" fillId="0" borderId="87" xfId="2808" applyNumberFormat="1" applyFont="1" applyBorder="1"/>
    <xf numFmtId="3" fontId="84" fillId="0" borderId="63" xfId="2808" applyNumberFormat="1" applyFont="1" applyBorder="1"/>
    <xf numFmtId="3" fontId="21" fillId="0" borderId="40" xfId="0" applyNumberFormat="1" applyFont="1" applyFill="1" applyBorder="1" applyAlignment="1">
      <alignment horizontal="right"/>
    </xf>
    <xf numFmtId="0" fontId="3" fillId="0" borderId="35" xfId="0" applyNumberFormat="1" applyFont="1" applyBorder="1" applyAlignment="1">
      <alignment horizontal="left" indent="1"/>
    </xf>
    <xf numFmtId="0" fontId="84" fillId="0" borderId="0" xfId="2860" applyFont="1"/>
    <xf numFmtId="0" fontId="18" fillId="43" borderId="90" xfId="0" applyFont="1" applyFill="1" applyBorder="1" applyAlignment="1">
      <alignment horizontal="center" vertical="center" wrapText="1"/>
    </xf>
    <xf numFmtId="0" fontId="22" fillId="44" borderId="10" xfId="0" applyFont="1" applyFill="1" applyBorder="1" applyAlignment="1">
      <alignment horizontal="left"/>
    </xf>
    <xf numFmtId="3" fontId="22" fillId="44" borderId="50" xfId="0" applyNumberFormat="1" applyFont="1" applyFill="1" applyBorder="1"/>
    <xf numFmtId="3" fontId="22" fillId="44" borderId="86" xfId="0" applyNumberFormat="1" applyFont="1" applyFill="1" applyBorder="1"/>
    <xf numFmtId="0" fontId="3" fillId="0" borderId="11" xfId="0" applyFont="1" applyBorder="1" applyAlignment="1">
      <alignment horizontal="left" indent="1"/>
    </xf>
    <xf numFmtId="3" fontId="3" fillId="0" borderId="12" xfId="0" applyNumberFormat="1" applyFont="1" applyBorder="1"/>
    <xf numFmtId="3" fontId="3" fillId="0" borderId="13" xfId="0" applyNumberFormat="1" applyFont="1" applyBorder="1"/>
    <xf numFmtId="0" fontId="18" fillId="44" borderId="11" xfId="0" applyFont="1" applyFill="1" applyBorder="1" applyAlignment="1">
      <alignment horizontal="left"/>
    </xf>
    <xf numFmtId="3" fontId="18" fillId="44" borderId="12" xfId="0" applyNumberFormat="1" applyFont="1" applyFill="1" applyBorder="1"/>
    <xf numFmtId="3" fontId="18" fillId="44" borderId="13" xfId="0" applyNumberFormat="1" applyFont="1" applyFill="1" applyBorder="1"/>
    <xf numFmtId="0" fontId="3" fillId="0" borderId="11" xfId="0" applyFont="1" applyBorder="1" applyAlignment="1">
      <alignment horizontal="left"/>
    </xf>
    <xf numFmtId="0" fontId="22" fillId="44" borderId="11" xfId="0" applyFont="1" applyFill="1" applyBorder="1" applyAlignment="1">
      <alignment horizontal="left"/>
    </xf>
    <xf numFmtId="3" fontId="22" fillId="44" borderId="12" xfId="0" applyNumberFormat="1" applyFont="1" applyFill="1" applyBorder="1"/>
    <xf numFmtId="3" fontId="22" fillId="44" borderId="13" xfId="0" applyNumberFormat="1" applyFont="1" applyFill="1" applyBorder="1"/>
    <xf numFmtId="0" fontId="18" fillId="44" borderId="92" xfId="0" applyFont="1" applyFill="1" applyBorder="1" applyAlignment="1">
      <alignment horizontal="left"/>
    </xf>
    <xf numFmtId="3" fontId="18" fillId="44" borderId="93" xfId="0" applyNumberFormat="1" applyFont="1" applyFill="1" applyBorder="1"/>
    <xf numFmtId="3" fontId="18" fillId="44" borderId="94" xfId="0" applyNumberFormat="1" applyFont="1" applyFill="1" applyBorder="1"/>
    <xf numFmtId="0" fontId="3" fillId="0" borderId="0" xfId="0" applyFont="1" applyBorder="1" applyAlignment="1">
      <alignment horizontal="left"/>
    </xf>
    <xf numFmtId="3" fontId="3" fillId="0" borderId="0" xfId="0" applyNumberFormat="1" applyFont="1" applyBorder="1"/>
    <xf numFmtId="3" fontId="21" fillId="0" borderId="89" xfId="0" applyNumberFormat="1" applyFont="1" applyBorder="1" applyAlignment="1">
      <alignment horizontal="left"/>
    </xf>
    <xf numFmtId="3" fontId="21" fillId="0" borderId="89" xfId="0" applyNumberFormat="1" applyFont="1" applyBorder="1"/>
    <xf numFmtId="0" fontId="23" fillId="0" borderId="0" xfId="0" applyFont="1" applyAlignment="1">
      <alignment horizontal="left"/>
    </xf>
    <xf numFmtId="3" fontId="23" fillId="0" borderId="0" xfId="0" applyNumberFormat="1" applyFont="1"/>
    <xf numFmtId="3" fontId="23" fillId="0" borderId="0" xfId="0" applyNumberFormat="1" applyFont="1" applyAlignment="1">
      <alignment horizontal="left"/>
    </xf>
    <xf numFmtId="0" fontId="18" fillId="43" borderId="90" xfId="0" applyFont="1" applyFill="1" applyBorder="1" applyAlignment="1">
      <alignment horizontal="center" vertical="center"/>
    </xf>
    <xf numFmtId="0" fontId="18" fillId="43" borderId="91" xfId="0" applyFont="1" applyFill="1" applyBorder="1" applyAlignment="1">
      <alignment horizontal="center" vertical="center"/>
    </xf>
    <xf numFmtId="3" fontId="22" fillId="44" borderId="10" xfId="0" applyNumberFormat="1" applyFont="1" applyFill="1" applyBorder="1" applyAlignment="1">
      <alignment horizontal="left"/>
    </xf>
    <xf numFmtId="3" fontId="3" fillId="0" borderId="11" xfId="0" applyNumberFormat="1" applyFont="1" applyBorder="1" applyAlignment="1">
      <alignment horizontal="left" indent="1"/>
    </xf>
    <xf numFmtId="3" fontId="18" fillId="44" borderId="11" xfId="0" applyNumberFormat="1" applyFont="1" applyFill="1" applyBorder="1" applyAlignment="1">
      <alignment horizontal="left"/>
    </xf>
    <xf numFmtId="3" fontId="3" fillId="0" borderId="11" xfId="0" applyNumberFormat="1" applyFont="1" applyBorder="1" applyAlignment="1">
      <alignment horizontal="left"/>
    </xf>
    <xf numFmtId="3" fontId="22" fillId="44" borderId="11" xfId="0" applyNumberFormat="1" applyFont="1" applyFill="1" applyBorder="1" applyAlignment="1">
      <alignment horizontal="left"/>
    </xf>
    <xf numFmtId="3" fontId="18" fillId="44" borderId="92" xfId="0" applyNumberFormat="1" applyFont="1" applyFill="1" applyBorder="1" applyAlignment="1">
      <alignment horizontal="left"/>
    </xf>
    <xf numFmtId="3" fontId="3" fillId="0" borderId="0" xfId="0" applyNumberFormat="1" applyFont="1" applyBorder="1" applyAlignment="1">
      <alignment horizontal="left"/>
    </xf>
    <xf numFmtId="0" fontId="79" fillId="34" borderId="0" xfId="4042" applyNumberFormat="1" applyFont="1" applyFill="1" applyBorder="1" applyAlignment="1"/>
    <xf numFmtId="166" fontId="23" fillId="34" borderId="0" xfId="4042" applyNumberFormat="1" applyFont="1" applyFill="1" applyBorder="1"/>
    <xf numFmtId="166" fontId="23" fillId="0" borderId="0" xfId="4042" applyNumberFormat="1" applyFont="1" applyBorder="1"/>
    <xf numFmtId="166" fontId="23" fillId="0" borderId="0" xfId="4042" applyNumberFormat="1" applyFont="1"/>
    <xf numFmtId="0" fontId="79" fillId="34" borderId="0" xfId="4042" applyNumberFormat="1" applyFont="1" applyFill="1" applyAlignment="1"/>
    <xf numFmtId="3" fontId="3" fillId="0" borderId="36" xfId="0" applyNumberFormat="1" applyFont="1" applyBorder="1" applyAlignment="1">
      <alignment horizontal="right"/>
    </xf>
    <xf numFmtId="3" fontId="3" fillId="0" borderId="12" xfId="0" applyNumberFormat="1" applyFont="1" applyBorder="1" applyAlignment="1">
      <alignment horizontal="right"/>
    </xf>
    <xf numFmtId="3" fontId="3" fillId="0" borderId="38" xfId="0" applyNumberFormat="1" applyFont="1" applyBorder="1" applyAlignment="1">
      <alignment horizontal="right"/>
    </xf>
    <xf numFmtId="3" fontId="3" fillId="0" borderId="37" xfId="0" applyNumberFormat="1" applyFont="1" applyBorder="1" applyAlignment="1">
      <alignment horizontal="right"/>
    </xf>
    <xf numFmtId="3" fontId="3" fillId="0" borderId="39" xfId="0" applyNumberFormat="1" applyFont="1" applyBorder="1" applyAlignment="1">
      <alignment horizontal="right"/>
    </xf>
    <xf numFmtId="0" fontId="3" fillId="0" borderId="35" xfId="0" applyNumberFormat="1" applyFont="1" applyBorder="1" applyAlignment="1">
      <alignment horizontal="left"/>
    </xf>
    <xf numFmtId="0" fontId="3" fillId="0" borderId="41" xfId="0" applyNumberFormat="1" applyFont="1" applyBorder="1" applyAlignment="1">
      <alignment horizontal="left"/>
    </xf>
    <xf numFmtId="3" fontId="3" fillId="0" borderId="43" xfId="0" applyNumberFormat="1" applyFont="1" applyBorder="1" applyAlignment="1">
      <alignment horizontal="right"/>
    </xf>
    <xf numFmtId="3" fontId="3" fillId="0" borderId="44" xfId="0" applyNumberFormat="1" applyFont="1" applyBorder="1" applyAlignment="1">
      <alignment horizontal="right"/>
    </xf>
    <xf numFmtId="3" fontId="3" fillId="0" borderId="46" xfId="0" applyNumberFormat="1" applyFont="1" applyBorder="1" applyAlignment="1">
      <alignment horizontal="right"/>
    </xf>
    <xf numFmtId="3" fontId="3" fillId="0" borderId="12" xfId="0" applyNumberFormat="1" applyFont="1" applyFill="1" applyBorder="1" applyAlignment="1">
      <alignment horizontal="right"/>
    </xf>
    <xf numFmtId="3" fontId="3" fillId="0" borderId="38" xfId="0" applyNumberFormat="1" applyFont="1" applyFill="1" applyBorder="1" applyAlignment="1">
      <alignment horizontal="right"/>
    </xf>
    <xf numFmtId="0" fontId="23" fillId="0" borderId="0" xfId="0" applyFont="1" applyAlignment="1"/>
    <xf numFmtId="0" fontId="22" fillId="44" borderId="95" xfId="0" applyFont="1" applyFill="1" applyBorder="1" applyAlignment="1">
      <alignment horizontal="left"/>
    </xf>
    <xf numFmtId="3" fontId="22" fillId="44" borderId="96" xfId="0" applyNumberFormat="1" applyFont="1" applyFill="1" applyBorder="1"/>
    <xf numFmtId="3" fontId="22" fillId="44" borderId="97" xfId="0" applyNumberFormat="1" applyFont="1" applyFill="1" applyBorder="1"/>
    <xf numFmtId="0" fontId="3" fillId="46" borderId="98" xfId="0" applyFont="1" applyFill="1" applyBorder="1" applyAlignment="1">
      <alignment horizontal="left" indent="1"/>
    </xf>
    <xf numFmtId="3" fontId="3" fillId="46" borderId="99" xfId="0" applyNumberFormat="1" applyFont="1" applyFill="1" applyBorder="1"/>
    <xf numFmtId="3" fontId="3" fillId="46" borderId="100" xfId="0" applyNumberFormat="1" applyFont="1" applyFill="1" applyBorder="1"/>
    <xf numFmtId="0" fontId="3" fillId="0" borderId="98" xfId="0" applyFont="1" applyBorder="1" applyAlignment="1">
      <alignment horizontal="left" indent="2"/>
    </xf>
    <xf numFmtId="3" fontId="3" fillId="0" borderId="99" xfId="0" applyNumberFormat="1" applyFont="1" applyBorder="1"/>
    <xf numFmtId="3" fontId="3" fillId="0" borderId="100" xfId="0" applyNumberFormat="1" applyFont="1" applyBorder="1"/>
    <xf numFmtId="0" fontId="21" fillId="47" borderId="98" xfId="0" applyFont="1" applyFill="1" applyBorder="1" applyAlignment="1">
      <alignment horizontal="left" indent="1"/>
    </xf>
    <xf numFmtId="3" fontId="21" fillId="47" borderId="99" xfId="0" applyNumberFormat="1" applyFont="1" applyFill="1" applyBorder="1"/>
    <xf numFmtId="3" fontId="21" fillId="47" borderId="100" xfId="0" applyNumberFormat="1" applyFont="1" applyFill="1" applyBorder="1"/>
    <xf numFmtId="0" fontId="3" fillId="0" borderId="98" xfId="0" applyFont="1" applyBorder="1" applyAlignment="1">
      <alignment horizontal="left" indent="1"/>
    </xf>
    <xf numFmtId="0" fontId="18" fillId="44" borderId="98" xfId="0" applyFont="1" applyFill="1" applyBorder="1" applyAlignment="1">
      <alignment horizontal="left"/>
    </xf>
    <xf numFmtId="3" fontId="18" fillId="44" borderId="99" xfId="0" applyNumberFormat="1" applyFont="1" applyFill="1" applyBorder="1"/>
    <xf numFmtId="3" fontId="18" fillId="44" borderId="100" xfId="0" applyNumberFormat="1" applyFont="1" applyFill="1" applyBorder="1"/>
    <xf numFmtId="0" fontId="22" fillId="44" borderId="98" xfId="0" applyFont="1" applyFill="1" applyBorder="1" applyAlignment="1">
      <alignment horizontal="left"/>
    </xf>
    <xf numFmtId="3" fontId="22" fillId="44" borderId="99" xfId="0" applyNumberFormat="1" applyFont="1" applyFill="1" applyBorder="1"/>
    <xf numFmtId="3" fontId="22" fillId="44" borderId="100" xfId="0" applyNumberFormat="1" applyFont="1" applyFill="1" applyBorder="1"/>
    <xf numFmtId="0" fontId="18" fillId="44" borderId="101" xfId="0" applyFont="1" applyFill="1" applyBorder="1" applyAlignment="1">
      <alignment horizontal="left"/>
    </xf>
    <xf numFmtId="3" fontId="18" fillId="44" borderId="102" xfId="0" applyNumberFormat="1" applyFont="1" applyFill="1" applyBorder="1"/>
    <xf numFmtId="3" fontId="18" fillId="44" borderId="103" xfId="0" applyNumberFormat="1" applyFont="1" applyFill="1" applyBorder="1"/>
    <xf numFmtId="0" fontId="18" fillId="43" borderId="88" xfId="0" applyFont="1" applyFill="1" applyBorder="1" applyAlignment="1">
      <alignment horizontal="center" vertical="center"/>
    </xf>
    <xf numFmtId="0" fontId="18" fillId="43" borderId="88" xfId="0" applyFont="1" applyFill="1" applyBorder="1" applyAlignment="1">
      <alignment horizontal="center" vertical="center" wrapText="1"/>
    </xf>
    <xf numFmtId="0" fontId="22" fillId="44" borderId="104" xfId="0" applyFont="1" applyFill="1" applyBorder="1" applyAlignment="1">
      <alignment horizontal="left"/>
    </xf>
    <xf numFmtId="3" fontId="22" fillId="44" borderId="105" xfId="0" applyNumberFormat="1" applyFont="1" applyFill="1" applyBorder="1"/>
    <xf numFmtId="0" fontId="3" fillId="46" borderId="11" xfId="0" applyFont="1" applyFill="1" applyBorder="1" applyAlignment="1">
      <alignment horizontal="left" indent="1"/>
    </xf>
    <xf numFmtId="3" fontId="3" fillId="46" borderId="13" xfId="0" applyNumberFormat="1" applyFont="1" applyFill="1" applyBorder="1"/>
    <xf numFmtId="0" fontId="3" fillId="0" borderId="11" xfId="0" applyFont="1" applyBorder="1" applyAlignment="1">
      <alignment horizontal="left" indent="2"/>
    </xf>
    <xf numFmtId="0" fontId="21" fillId="47" borderId="11" xfId="0" applyFont="1" applyFill="1" applyBorder="1" applyAlignment="1">
      <alignment horizontal="left" indent="1"/>
    </xf>
    <xf numFmtId="3" fontId="21" fillId="47" borderId="13" xfId="0" applyNumberFormat="1" applyFont="1" applyFill="1" applyBorder="1"/>
    <xf numFmtId="0" fontId="23" fillId="0" borderId="16" xfId="0" applyNumberFormat="1" applyFont="1" applyBorder="1" applyAlignment="1"/>
    <xf numFmtId="0" fontId="23" fillId="0" borderId="12" xfId="0" applyNumberFormat="1" applyFont="1" applyFill="1" applyBorder="1" applyAlignment="1">
      <alignment vertical="top"/>
    </xf>
    <xf numFmtId="0" fontId="23" fillId="0" borderId="16" xfId="0" applyNumberFormat="1" applyFont="1" applyBorder="1" applyAlignment="1">
      <alignment wrapText="1"/>
    </xf>
    <xf numFmtId="0" fontId="23" fillId="0" borderId="0" xfId="0" applyFont="1" applyAlignment="1">
      <alignment wrapText="1"/>
    </xf>
    <xf numFmtId="0" fontId="23" fillId="0" borderId="0" xfId="0" applyFont="1" applyBorder="1" applyAlignment="1">
      <alignment wrapText="1"/>
    </xf>
    <xf numFmtId="0" fontId="23" fillId="0" borderId="11" xfId="0" applyFont="1" applyBorder="1" applyAlignment="1">
      <alignment horizontal="left" wrapText="1"/>
    </xf>
    <xf numFmtId="3" fontId="23" fillId="0" borderId="12" xfId="0" applyNumberFormat="1" applyFont="1" applyBorder="1" applyAlignment="1">
      <alignment horizontal="left" wrapText="1"/>
    </xf>
    <xf numFmtId="0" fontId="23" fillId="0" borderId="12" xfId="0" applyFont="1" applyBorder="1" applyAlignment="1">
      <alignment horizontal="left" wrapText="1"/>
    </xf>
    <xf numFmtId="165" fontId="23" fillId="0" borderId="0" xfId="4013" applyNumberFormat="1" applyFont="1" applyBorder="1" applyAlignment="1">
      <alignment wrapText="1"/>
    </xf>
    <xf numFmtId="0" fontId="3" fillId="0" borderId="0" xfId="5355"/>
    <xf numFmtId="167" fontId="3" fillId="0" borderId="0" xfId="5355" applyNumberFormat="1" applyFont="1"/>
    <xf numFmtId="168" fontId="37" fillId="37" borderId="65" xfId="4739" applyNumberFormat="1" applyFont="1" applyFill="1" applyBorder="1" applyAlignment="1">
      <alignment horizontal="center" vertical="center" wrapText="1"/>
    </xf>
    <xf numFmtId="168" fontId="37" fillId="37" borderId="64" xfId="4739" applyNumberFormat="1" applyFont="1" applyFill="1" applyBorder="1" applyAlignment="1">
      <alignment horizontal="center" vertical="center" wrapText="1"/>
    </xf>
    <xf numFmtId="168" fontId="37" fillId="37" borderId="23" xfId="4739" applyNumberFormat="1" applyFont="1" applyFill="1" applyBorder="1" applyAlignment="1">
      <alignment horizontal="center" vertical="center" wrapText="1"/>
    </xf>
    <xf numFmtId="168" fontId="1" fillId="0" borderId="67" xfId="5356" applyNumberFormat="1" applyFont="1" applyBorder="1" applyAlignment="1">
      <alignment wrapText="1"/>
    </xf>
    <xf numFmtId="3" fontId="1" fillId="0" borderId="67" xfId="5355" applyNumberFormat="1" applyFont="1" applyBorder="1"/>
    <xf numFmtId="3" fontId="1" fillId="48" borderId="67" xfId="5355" applyNumberFormat="1" applyFont="1" applyFill="1" applyBorder="1"/>
    <xf numFmtId="3" fontId="1" fillId="0" borderId="67" xfId="5355" applyNumberFormat="1" applyFont="1" applyFill="1" applyBorder="1"/>
    <xf numFmtId="168" fontId="69" fillId="0" borderId="67" xfId="5355" applyNumberFormat="1" applyFont="1" applyBorder="1" applyAlignment="1">
      <alignment wrapText="1"/>
    </xf>
    <xf numFmtId="3" fontId="69" fillId="0" borderId="67" xfId="5355" applyNumberFormat="1" applyFont="1" applyBorder="1"/>
    <xf numFmtId="3" fontId="69" fillId="48" borderId="67" xfId="5355" applyNumberFormat="1" applyFont="1" applyFill="1" applyBorder="1"/>
    <xf numFmtId="168" fontId="69" fillId="0" borderId="0" xfId="5355" applyNumberFormat="1" applyFont="1" applyBorder="1" applyAlignment="1">
      <alignment wrapText="1"/>
    </xf>
    <xf numFmtId="3" fontId="69" fillId="0" borderId="0" xfId="5355" applyNumberFormat="1" applyFont="1" applyBorder="1"/>
    <xf numFmtId="3" fontId="69" fillId="49" borderId="73" xfId="5355" applyNumberFormat="1" applyFont="1" applyFill="1" applyBorder="1"/>
    <xf numFmtId="3" fontId="3" fillId="0" borderId="50" xfId="2914" applyNumberFormat="1" applyFont="1" applyBorder="1"/>
    <xf numFmtId="3" fontId="3" fillId="0" borderId="12" xfId="2914" applyNumberFormat="1" applyFont="1" applyBorder="1"/>
    <xf numFmtId="3" fontId="3" fillId="0" borderId="12" xfId="2914" applyNumberFormat="1" applyFont="1" applyFill="1" applyBorder="1"/>
    <xf numFmtId="3" fontId="3" fillId="0" borderId="50" xfId="2914" applyNumberFormat="1" applyFont="1" applyBorder="1"/>
    <xf numFmtId="3" fontId="3" fillId="0" borderId="12" xfId="2914" applyNumberFormat="1" applyFont="1" applyBorder="1"/>
    <xf numFmtId="3" fontId="3" fillId="0" borderId="12" xfId="2914" applyNumberFormat="1" applyFont="1" applyFill="1" applyBorder="1"/>
    <xf numFmtId="0" fontId="22" fillId="0" borderId="0" xfId="0" applyFont="1" applyAlignment="1">
      <alignment horizontal="center" vertical="center"/>
    </xf>
    <xf numFmtId="0" fontId="86" fillId="45" borderId="0" xfId="0" applyFont="1" applyFill="1" applyAlignment="1">
      <alignment horizontal="center" vertical="center"/>
    </xf>
    <xf numFmtId="0" fontId="86" fillId="43" borderId="90" xfId="0" applyFont="1" applyFill="1" applyBorder="1" applyAlignment="1">
      <alignment horizontal="center" vertical="center" wrapText="1"/>
    </xf>
    <xf numFmtId="0" fontId="86" fillId="43" borderId="91" xfId="0" applyFont="1" applyFill="1" applyBorder="1" applyAlignment="1">
      <alignment horizontal="center" vertical="center" wrapText="1"/>
    </xf>
    <xf numFmtId="0" fontId="86" fillId="43" borderId="109" xfId="0" applyFont="1" applyFill="1" applyBorder="1" applyAlignment="1">
      <alignment horizontal="center" vertical="center" wrapText="1"/>
    </xf>
    <xf numFmtId="0" fontId="18" fillId="0" borderId="98" xfId="0" applyFont="1" applyFill="1" applyBorder="1" applyAlignment="1">
      <alignment horizontal="left"/>
    </xf>
    <xf numFmtId="3" fontId="18" fillId="0" borderId="99" xfId="0" applyNumberFormat="1" applyFont="1" applyFill="1" applyBorder="1"/>
    <xf numFmtId="3" fontId="18" fillId="0" borderId="100" xfId="0" applyNumberFormat="1" applyFont="1" applyFill="1" applyBorder="1"/>
    <xf numFmtId="0" fontId="23" fillId="0" borderId="0" xfId="0" applyFont="1" applyFill="1"/>
    <xf numFmtId="166" fontId="79" fillId="34" borderId="0" xfId="2797" applyNumberFormat="1" applyFont="1" applyFill="1" applyAlignment="1">
      <alignment horizontal="right"/>
    </xf>
    <xf numFmtId="0" fontId="18" fillId="35" borderId="18" xfId="0" applyNumberFormat="1" applyFont="1" applyFill="1" applyBorder="1" applyAlignment="1">
      <alignment horizontal="center" vertical="center" wrapText="1"/>
    </xf>
    <xf numFmtId="0" fontId="18" fillId="35" borderId="24" xfId="0" applyNumberFormat="1" applyFont="1" applyFill="1" applyBorder="1" applyAlignment="1">
      <alignment horizontal="center" vertical="center" wrapText="1"/>
    </xf>
    <xf numFmtId="0" fontId="18" fillId="36" borderId="19" xfId="0" applyNumberFormat="1" applyFont="1" applyFill="1" applyBorder="1" applyAlignment="1">
      <alignment horizontal="center" wrapText="1"/>
    </xf>
    <xf numFmtId="0" fontId="18" fillId="36" borderId="20" xfId="0" applyNumberFormat="1" applyFont="1" applyFill="1" applyBorder="1" applyAlignment="1">
      <alignment horizontal="center" wrapText="1"/>
    </xf>
    <xf numFmtId="0" fontId="18" fillId="36" borderId="21" xfId="0" applyNumberFormat="1" applyFont="1" applyFill="1" applyBorder="1" applyAlignment="1">
      <alignment horizontal="center" wrapText="1"/>
    </xf>
    <xf numFmtId="0" fontId="18" fillId="37" borderId="20" xfId="0" applyNumberFormat="1" applyFont="1" applyFill="1" applyBorder="1" applyAlignment="1">
      <alignment horizontal="center" wrapText="1"/>
    </xf>
    <xf numFmtId="0" fontId="18" fillId="37" borderId="22" xfId="0" applyNumberFormat="1" applyFont="1" applyFill="1" applyBorder="1" applyAlignment="1">
      <alignment horizontal="center" wrapText="1"/>
    </xf>
    <xf numFmtId="167" fontId="78" fillId="34" borderId="0" xfId="2797" applyNumberFormat="1" applyFont="1" applyFill="1" applyAlignment="1">
      <alignment horizontal="right"/>
    </xf>
    <xf numFmtId="0" fontId="81" fillId="39" borderId="54" xfId="2797" applyNumberFormat="1" applyFont="1" applyFill="1" applyBorder="1" applyAlignment="1">
      <alignment horizontal="center" vertical="center"/>
    </xf>
    <xf numFmtId="0" fontId="81" fillId="39" borderId="55" xfId="2797" applyNumberFormat="1" applyFont="1" applyFill="1" applyBorder="1" applyAlignment="1">
      <alignment horizontal="center" vertical="center"/>
    </xf>
    <xf numFmtId="0" fontId="81" fillId="39" borderId="56" xfId="2797" applyNumberFormat="1" applyFont="1" applyFill="1" applyBorder="1" applyAlignment="1">
      <alignment horizontal="center" vertical="center"/>
    </xf>
    <xf numFmtId="0" fontId="81" fillId="35" borderId="55" xfId="2797" applyNumberFormat="1" applyFont="1" applyFill="1" applyBorder="1" applyAlignment="1">
      <alignment horizontal="center" vertical="center"/>
    </xf>
    <xf numFmtId="0" fontId="39" fillId="35" borderId="57" xfId="2797" applyNumberFormat="1" applyFont="1" applyFill="1" applyBorder="1" applyAlignment="1"/>
    <xf numFmtId="0" fontId="39" fillId="0" borderId="74" xfId="2797" applyNumberFormat="1" applyFont="1" applyBorder="1" applyAlignment="1">
      <alignment vertical="top" wrapText="1"/>
    </xf>
    <xf numFmtId="168" fontId="37" fillId="37" borderId="78" xfId="4738" applyNumberFormat="1" applyFont="1" applyFill="1" applyBorder="1" applyAlignment="1">
      <alignment horizontal="center"/>
    </xf>
    <xf numFmtId="168" fontId="37" fillId="37" borderId="79" xfId="4738" applyNumberFormat="1" applyFont="1" applyFill="1" applyBorder="1" applyAlignment="1">
      <alignment horizontal="center"/>
    </xf>
    <xf numFmtId="168" fontId="37" fillId="35" borderId="0" xfId="4739" applyNumberFormat="1" applyFont="1" applyFill="1" applyBorder="1" applyAlignment="1">
      <alignment horizontal="center" vertical="center" wrapText="1"/>
    </xf>
    <xf numFmtId="3" fontId="69" fillId="49" borderId="108" xfId="5355" applyNumberFormat="1" applyFont="1" applyFill="1" applyBorder="1" applyAlignment="1">
      <alignment horizontal="center"/>
    </xf>
    <xf numFmtId="3" fontId="69" fillId="49" borderId="63" xfId="5355" applyNumberFormat="1" applyFont="1" applyFill="1" applyBorder="1" applyAlignment="1">
      <alignment horizontal="center"/>
    </xf>
    <xf numFmtId="168" fontId="39" fillId="0" borderId="0" xfId="4738" applyNumberFormat="1" applyFont="1" applyFill="1" applyBorder="1" applyAlignment="1">
      <alignment vertical="center" wrapText="1"/>
    </xf>
    <xf numFmtId="0" fontId="39" fillId="0" borderId="0" xfId="4738" applyFont="1" applyFill="1" applyBorder="1" applyAlignment="1">
      <alignment vertical="center" wrapText="1"/>
    </xf>
    <xf numFmtId="168" fontId="1" fillId="0" borderId="0" xfId="5355" applyNumberFormat="1" applyFont="1" applyAlignment="1">
      <alignment vertical="top" wrapText="1"/>
    </xf>
    <xf numFmtId="168" fontId="37" fillId="37" borderId="106" xfId="4739" applyNumberFormat="1" applyFont="1" applyFill="1" applyBorder="1" applyAlignment="1">
      <alignment horizontal="center" vertical="center" wrapText="1"/>
    </xf>
    <xf numFmtId="168" fontId="37" fillId="37" borderId="107" xfId="4739" applyNumberFormat="1" applyFont="1" applyFill="1" applyBorder="1" applyAlignment="1">
      <alignment horizontal="center" vertical="center" wrapText="1"/>
    </xf>
    <xf numFmtId="168" fontId="37" fillId="35" borderId="106" xfId="4739" applyNumberFormat="1" applyFont="1" applyFill="1" applyBorder="1" applyAlignment="1">
      <alignment horizontal="center" vertical="center" wrapText="1"/>
    </xf>
    <xf numFmtId="168" fontId="37" fillId="35" borderId="107" xfId="4739" applyNumberFormat="1" applyFont="1" applyFill="1" applyBorder="1" applyAlignment="1">
      <alignment horizontal="center" vertical="center" wrapText="1"/>
    </xf>
    <xf numFmtId="0" fontId="86" fillId="45" borderId="110" xfId="0" applyFont="1" applyFill="1" applyBorder="1" applyAlignment="1">
      <alignment horizontal="center" vertical="center"/>
    </xf>
    <xf numFmtId="0" fontId="86" fillId="45" borderId="110" xfId="0" applyFont="1" applyFill="1" applyBorder="1" applyAlignment="1">
      <alignment horizontal="center" vertical="center" wrapText="1"/>
    </xf>
  </cellXfs>
  <cellStyles count="6953">
    <cellStyle name="20% - Accent1 10" xfId="6"/>
    <cellStyle name="20% - Accent1 10 2" xfId="7"/>
    <cellStyle name="20% - Accent1 10 2 2" xfId="8"/>
    <cellStyle name="20% - Accent1 10 3" xfId="9"/>
    <cellStyle name="20% - Accent1 100" xfId="3745"/>
    <cellStyle name="20% - Accent1 101" xfId="3760"/>
    <cellStyle name="20% - Accent1 102" xfId="3775"/>
    <cellStyle name="20% - Accent1 103" xfId="3790"/>
    <cellStyle name="20% - Accent1 104" xfId="3804"/>
    <cellStyle name="20% - Accent1 105" xfId="3819"/>
    <cellStyle name="20% - Accent1 106" xfId="3834"/>
    <cellStyle name="20% - Accent1 107" xfId="3848"/>
    <cellStyle name="20% - Accent1 108" xfId="3862"/>
    <cellStyle name="20% - Accent1 109" xfId="3877"/>
    <cellStyle name="20% - Accent1 11" xfId="10"/>
    <cellStyle name="20% - Accent1 11 2" xfId="11"/>
    <cellStyle name="20% - Accent1 11 2 2" xfId="12"/>
    <cellStyle name="20% - Accent1 11 3" xfId="13"/>
    <cellStyle name="20% - Accent1 110" xfId="3891"/>
    <cellStyle name="20% - Accent1 111" xfId="3905"/>
    <cellStyle name="20% - Accent1 112" xfId="3919"/>
    <cellStyle name="20% - Accent1 113" xfId="3933"/>
    <cellStyle name="20% - Accent1 114" xfId="3950"/>
    <cellStyle name="20% - Accent1 115" xfId="3976"/>
    <cellStyle name="20% - Accent1 115 2" xfId="4016"/>
    <cellStyle name="20% - Accent1 116" xfId="4001"/>
    <cellStyle name="20% - Accent1 116 2" xfId="4030"/>
    <cellStyle name="20% - Accent1 117" xfId="4740"/>
    <cellStyle name="20% - Accent1 118" xfId="4741"/>
    <cellStyle name="20% - Accent1 119" xfId="4742"/>
    <cellStyle name="20% - Accent1 12" xfId="14"/>
    <cellStyle name="20% - Accent1 12 2" xfId="15"/>
    <cellStyle name="20% - Accent1 12 2 2" xfId="16"/>
    <cellStyle name="20% - Accent1 12 3" xfId="17"/>
    <cellStyle name="20% - Accent1 120" xfId="4743"/>
    <cellStyle name="20% - Accent1 121" xfId="4744"/>
    <cellStyle name="20% - Accent1 122" xfId="4745"/>
    <cellStyle name="20% - Accent1 123" xfId="4746"/>
    <cellStyle name="20% - Accent1 124" xfId="4747"/>
    <cellStyle name="20% - Accent1 125" xfId="4748"/>
    <cellStyle name="20% - Accent1 126" xfId="4749"/>
    <cellStyle name="20% - Accent1 127" xfId="4750"/>
    <cellStyle name="20% - Accent1 128" xfId="4751"/>
    <cellStyle name="20% - Accent1 129" xfId="4752"/>
    <cellStyle name="20% - Accent1 13" xfId="18"/>
    <cellStyle name="20% - Accent1 13 2" xfId="19"/>
    <cellStyle name="20% - Accent1 13 2 2" xfId="20"/>
    <cellStyle name="20% - Accent1 13 3" xfId="21"/>
    <cellStyle name="20% - Accent1 130" xfId="4753"/>
    <cellStyle name="20% - Accent1 131" xfId="4754"/>
    <cellStyle name="20% - Accent1 132" xfId="4755"/>
    <cellStyle name="20% - Accent1 133" xfId="4756"/>
    <cellStyle name="20% - Accent1 134" xfId="4757"/>
    <cellStyle name="20% - Accent1 135" xfId="4758"/>
    <cellStyle name="20% - Accent1 136" xfId="4759"/>
    <cellStyle name="20% - Accent1 137" xfId="4760"/>
    <cellStyle name="20% - Accent1 138" xfId="4761"/>
    <cellStyle name="20% - Accent1 139" xfId="4762"/>
    <cellStyle name="20% - Accent1 14" xfId="22"/>
    <cellStyle name="20% - Accent1 14 2" xfId="23"/>
    <cellStyle name="20% - Accent1 14 2 2" xfId="24"/>
    <cellStyle name="20% - Accent1 14 3" xfId="25"/>
    <cellStyle name="20% - Accent1 140" xfId="4763"/>
    <cellStyle name="20% - Accent1 141" xfId="4764"/>
    <cellStyle name="20% - Accent1 142" xfId="4765"/>
    <cellStyle name="20% - Accent1 143" xfId="4766"/>
    <cellStyle name="20% - Accent1 144" xfId="4767"/>
    <cellStyle name="20% - Accent1 145" xfId="4768"/>
    <cellStyle name="20% - Accent1 146" xfId="4769"/>
    <cellStyle name="20% - Accent1 147" xfId="4770"/>
    <cellStyle name="20% - Accent1 148" xfId="4771"/>
    <cellStyle name="20% - Accent1 149" xfId="4772"/>
    <cellStyle name="20% - Accent1 15" xfId="26"/>
    <cellStyle name="20% - Accent1 15 2" xfId="27"/>
    <cellStyle name="20% - Accent1 15 2 2" xfId="28"/>
    <cellStyle name="20% - Accent1 15 3" xfId="29"/>
    <cellStyle name="20% - Accent1 150" xfId="4773"/>
    <cellStyle name="20% - Accent1 151" xfId="4774"/>
    <cellStyle name="20% - Accent1 152" xfId="4775"/>
    <cellStyle name="20% - Accent1 153" xfId="4776"/>
    <cellStyle name="20% - Accent1 154" xfId="4777"/>
    <cellStyle name="20% - Accent1 155" xfId="4778"/>
    <cellStyle name="20% - Accent1 16" xfId="30"/>
    <cellStyle name="20% - Accent1 16 2" xfId="31"/>
    <cellStyle name="20% - Accent1 16 2 2" xfId="32"/>
    <cellStyle name="20% - Accent1 16 3" xfId="33"/>
    <cellStyle name="20% - Accent1 17" xfId="34"/>
    <cellStyle name="20% - Accent1 17 2" xfId="35"/>
    <cellStyle name="20% - Accent1 17 3" xfId="36"/>
    <cellStyle name="20% - Accent1 17 3 2" xfId="37"/>
    <cellStyle name="20% - Accent1 17 3 3" xfId="5442"/>
    <cellStyle name="20% - Accent1 17 4" xfId="38"/>
    <cellStyle name="20% - Accent1 17 4 2" xfId="39"/>
    <cellStyle name="20% - Accent1 17 4 3" xfId="5443"/>
    <cellStyle name="20% - Accent1 18" xfId="40"/>
    <cellStyle name="20% - Accent1 18 2" xfId="41"/>
    <cellStyle name="20% - Accent1 18 3" xfId="42"/>
    <cellStyle name="20% - Accent1 18 3 2" xfId="43"/>
    <cellStyle name="20% - Accent1 18 3 3" xfId="5444"/>
    <cellStyle name="20% - Accent1 18 4" xfId="44"/>
    <cellStyle name="20% - Accent1 18 4 2" xfId="45"/>
    <cellStyle name="20% - Accent1 18 4 3" xfId="5445"/>
    <cellStyle name="20% - Accent1 19" xfId="46"/>
    <cellStyle name="20% - Accent1 19 2" xfId="47"/>
    <cellStyle name="20% - Accent1 19 2 2" xfId="48"/>
    <cellStyle name="20% - Accent1 19 2 3" xfId="5446"/>
    <cellStyle name="20% - Accent1 19 3" xfId="49"/>
    <cellStyle name="20% - Accent1 19 3 2" xfId="50"/>
    <cellStyle name="20% - Accent1 19 3 3" xfId="5447"/>
    <cellStyle name="20% - Accent1 2" xfId="51"/>
    <cellStyle name="20% - Accent1 2 2" xfId="52"/>
    <cellStyle name="20% - Accent1 2 2 2" xfId="53"/>
    <cellStyle name="20% - Accent1 2 2 2 2" xfId="54"/>
    <cellStyle name="20% - Accent1 2 2 2 2 2" xfId="55"/>
    <cellStyle name="20% - Accent1 2 2 2 2 3" xfId="5450"/>
    <cellStyle name="20% - Accent1 2 2 2 3" xfId="56"/>
    <cellStyle name="20% - Accent1 2 2 2 4" xfId="5449"/>
    <cellStyle name="20% - Accent1 2 2 3" xfId="57"/>
    <cellStyle name="20% - Accent1 2 2 3 2" xfId="58"/>
    <cellStyle name="20% - Accent1 2 2 3 2 2" xfId="59"/>
    <cellStyle name="20% - Accent1 2 2 3 2 3" xfId="5452"/>
    <cellStyle name="20% - Accent1 2 2 3 3" xfId="60"/>
    <cellStyle name="20% - Accent1 2 2 3 4" xfId="5451"/>
    <cellStyle name="20% - Accent1 2 2 4" xfId="61"/>
    <cellStyle name="20% - Accent1 2 2 4 2" xfId="62"/>
    <cellStyle name="20% - Accent1 2 2 4 3" xfId="5453"/>
    <cellStyle name="20% - Accent1 2 2 5" xfId="63"/>
    <cellStyle name="20% - Accent1 2 2 5 2" xfId="64"/>
    <cellStyle name="20% - Accent1 2 2 5 3" xfId="5454"/>
    <cellStyle name="20% - Accent1 2 2 6" xfId="65"/>
    <cellStyle name="20% - Accent1 2 2 6 2" xfId="66"/>
    <cellStyle name="20% - Accent1 2 2 6 3" xfId="5455"/>
    <cellStyle name="20% - Accent1 2 2 7" xfId="67"/>
    <cellStyle name="20% - Accent1 2 2 8" xfId="5448"/>
    <cellStyle name="20% - Accent1 2 3" xfId="68"/>
    <cellStyle name="20% - Accent1 2 4" xfId="69"/>
    <cellStyle name="20% - Accent1 2 4 2" xfId="70"/>
    <cellStyle name="20% - Accent1 2 4 2 2" xfId="71"/>
    <cellStyle name="20% - Accent1 2 4 2 3" xfId="5457"/>
    <cellStyle name="20% - Accent1 2 4 3" xfId="72"/>
    <cellStyle name="20% - Accent1 2 4 4" xfId="5456"/>
    <cellStyle name="20% - Accent1 2 5" xfId="73"/>
    <cellStyle name="20% - Accent1 2 5 2" xfId="74"/>
    <cellStyle name="20% - Accent1 2 5 2 2" xfId="75"/>
    <cellStyle name="20% - Accent1 2 5 2 3" xfId="5459"/>
    <cellStyle name="20% - Accent1 2 5 3" xfId="76"/>
    <cellStyle name="20% - Accent1 2 5 4" xfId="5458"/>
    <cellStyle name="20% - Accent1 2 6" xfId="77"/>
    <cellStyle name="20% - Accent1 2 6 2" xfId="78"/>
    <cellStyle name="20% - Accent1 2 6 3" xfId="5460"/>
    <cellStyle name="20% - Accent1 2 7" xfId="79"/>
    <cellStyle name="20% - Accent1 2 7 2" xfId="80"/>
    <cellStyle name="20% - Accent1 2 7 3" xfId="5461"/>
    <cellStyle name="20% - Accent1 2 8" xfId="4779"/>
    <cellStyle name="20% - Accent1 2 9" xfId="5361"/>
    <cellStyle name="20% - Accent1 20" xfId="81"/>
    <cellStyle name="20% - Accent1 20 2" xfId="82"/>
    <cellStyle name="20% - Accent1 20 2 2" xfId="83"/>
    <cellStyle name="20% - Accent1 20 2 3" xfId="5463"/>
    <cellStyle name="20% - Accent1 20 3" xfId="84"/>
    <cellStyle name="20% - Accent1 20 3 2" xfId="85"/>
    <cellStyle name="20% - Accent1 20 3 3" xfId="5464"/>
    <cellStyle name="20% - Accent1 20 4" xfId="86"/>
    <cellStyle name="20% - Accent1 20 4 2" xfId="87"/>
    <cellStyle name="20% - Accent1 20 4 3" xfId="5465"/>
    <cellStyle name="20% - Accent1 20 5" xfId="88"/>
    <cellStyle name="20% - Accent1 20 6" xfId="5462"/>
    <cellStyle name="20% - Accent1 21" xfId="89"/>
    <cellStyle name="20% - Accent1 21 2" xfId="90"/>
    <cellStyle name="20% - Accent1 21 2 2" xfId="91"/>
    <cellStyle name="20% - Accent1 21 2 3" xfId="5467"/>
    <cellStyle name="20% - Accent1 21 3" xfId="92"/>
    <cellStyle name="20% - Accent1 21 3 2" xfId="93"/>
    <cellStyle name="20% - Accent1 21 3 3" xfId="5468"/>
    <cellStyle name="20% - Accent1 21 4" xfId="94"/>
    <cellStyle name="20% - Accent1 21 5" xfId="5466"/>
    <cellStyle name="20% - Accent1 22" xfId="95"/>
    <cellStyle name="20% - Accent1 22 2" xfId="96"/>
    <cellStyle name="20% - Accent1 22 2 2" xfId="97"/>
    <cellStyle name="20% - Accent1 22 2 3" xfId="5470"/>
    <cellStyle name="20% - Accent1 22 3" xfId="98"/>
    <cellStyle name="20% - Accent1 22 4" xfId="5469"/>
    <cellStyle name="20% - Accent1 23" xfId="99"/>
    <cellStyle name="20% - Accent1 23 2" xfId="100"/>
    <cellStyle name="20% - Accent1 23 2 2" xfId="101"/>
    <cellStyle name="20% - Accent1 23 2 3" xfId="5472"/>
    <cellStyle name="20% - Accent1 23 3" xfId="102"/>
    <cellStyle name="20% - Accent1 23 4" xfId="5471"/>
    <cellStyle name="20% - Accent1 24" xfId="103"/>
    <cellStyle name="20% - Accent1 24 2" xfId="104"/>
    <cellStyle name="20% - Accent1 24 2 2" xfId="105"/>
    <cellStyle name="20% - Accent1 24 2 3" xfId="5474"/>
    <cellStyle name="20% - Accent1 24 3" xfId="106"/>
    <cellStyle name="20% - Accent1 24 4" xfId="5473"/>
    <cellStyle name="20% - Accent1 25" xfId="107"/>
    <cellStyle name="20% - Accent1 25 2" xfId="108"/>
    <cellStyle name="20% - Accent1 25 2 2" xfId="109"/>
    <cellStyle name="20% - Accent1 25 2 3" xfId="5476"/>
    <cellStyle name="20% - Accent1 25 3" xfId="110"/>
    <cellStyle name="20% - Accent1 25 4" xfId="5475"/>
    <cellStyle name="20% - Accent1 26" xfId="111"/>
    <cellStyle name="20% - Accent1 26 2" xfId="112"/>
    <cellStyle name="20% - Accent1 26 2 2" xfId="113"/>
    <cellStyle name="20% - Accent1 26 2 3" xfId="5478"/>
    <cellStyle name="20% - Accent1 26 3" xfId="114"/>
    <cellStyle name="20% - Accent1 26 4" xfId="5477"/>
    <cellStyle name="20% - Accent1 27" xfId="115"/>
    <cellStyle name="20% - Accent1 27 2" xfId="116"/>
    <cellStyle name="20% - Accent1 27 3" xfId="5479"/>
    <cellStyle name="20% - Accent1 28" xfId="117"/>
    <cellStyle name="20% - Accent1 28 2" xfId="118"/>
    <cellStyle name="20% - Accent1 28 3" xfId="5480"/>
    <cellStyle name="20% - Accent1 29" xfId="119"/>
    <cellStyle name="20% - Accent1 29 2" xfId="120"/>
    <cellStyle name="20% - Accent1 29 3" xfId="5481"/>
    <cellStyle name="20% - Accent1 3" xfId="121"/>
    <cellStyle name="20% - Accent1 3 2" xfId="122"/>
    <cellStyle name="20% - Accent1 3 2 2" xfId="123"/>
    <cellStyle name="20% - Accent1 3 3" xfId="124"/>
    <cellStyle name="20% - Accent1 3 4" xfId="125"/>
    <cellStyle name="20% - Accent1 3 4 2" xfId="126"/>
    <cellStyle name="20% - Accent1 3 4 3" xfId="5482"/>
    <cellStyle name="20% - Accent1 3 5" xfId="4780"/>
    <cellStyle name="20% - Accent1 3 6" xfId="5374"/>
    <cellStyle name="20% - Accent1 30" xfId="127"/>
    <cellStyle name="20% - Accent1 30 2" xfId="128"/>
    <cellStyle name="20% - Accent1 30 3" xfId="5483"/>
    <cellStyle name="20% - Accent1 31" xfId="129"/>
    <cellStyle name="20% - Accent1 31 2" xfId="130"/>
    <cellStyle name="20% - Accent1 31 3" xfId="5484"/>
    <cellStyle name="20% - Accent1 32" xfId="131"/>
    <cellStyle name="20% - Accent1 32 2" xfId="132"/>
    <cellStyle name="20% - Accent1 32 3" xfId="5485"/>
    <cellStyle name="20% - Accent1 33" xfId="133"/>
    <cellStyle name="20% - Accent1 33 2" xfId="134"/>
    <cellStyle name="20% - Accent1 33 3" xfId="5486"/>
    <cellStyle name="20% - Accent1 34" xfId="135"/>
    <cellStyle name="20% - Accent1 34 2" xfId="136"/>
    <cellStyle name="20% - Accent1 34 3" xfId="5487"/>
    <cellStyle name="20% - Accent1 35" xfId="137"/>
    <cellStyle name="20% - Accent1 35 2" xfId="138"/>
    <cellStyle name="20% - Accent1 35 3" xfId="5488"/>
    <cellStyle name="20% - Accent1 36" xfId="139"/>
    <cellStyle name="20% - Accent1 36 2" xfId="140"/>
    <cellStyle name="20% - Accent1 36 3" xfId="5489"/>
    <cellStyle name="20% - Accent1 37" xfId="141"/>
    <cellStyle name="20% - Accent1 37 2" xfId="142"/>
    <cellStyle name="20% - Accent1 37 3" xfId="5490"/>
    <cellStyle name="20% - Accent1 38" xfId="143"/>
    <cellStyle name="20% - Accent1 38 2" xfId="144"/>
    <cellStyle name="20% - Accent1 38 3" xfId="5491"/>
    <cellStyle name="20% - Accent1 39" xfId="145"/>
    <cellStyle name="20% - Accent1 39 2" xfId="146"/>
    <cellStyle name="20% - Accent1 39 3" xfId="5492"/>
    <cellStyle name="20% - Accent1 4" xfId="147"/>
    <cellStyle name="20% - Accent1 4 2" xfId="148"/>
    <cellStyle name="20% - Accent1 4 2 2" xfId="149"/>
    <cellStyle name="20% - Accent1 4 3" xfId="150"/>
    <cellStyle name="20% - Accent1 4 4" xfId="4781"/>
    <cellStyle name="20% - Accent1 4 5" xfId="5388"/>
    <cellStyle name="20% - Accent1 40" xfId="151"/>
    <cellStyle name="20% - Accent1 40 2" xfId="152"/>
    <cellStyle name="20% - Accent1 40 3" xfId="5493"/>
    <cellStyle name="20% - Accent1 41" xfId="153"/>
    <cellStyle name="20% - Accent1 41 2" xfId="154"/>
    <cellStyle name="20% - Accent1 41 3" xfId="5494"/>
    <cellStyle name="20% - Accent1 42" xfId="155"/>
    <cellStyle name="20% - Accent1 42 2" xfId="156"/>
    <cellStyle name="20% - Accent1 42 3" xfId="5495"/>
    <cellStyle name="20% - Accent1 43" xfId="157"/>
    <cellStyle name="20% - Accent1 43 2" xfId="158"/>
    <cellStyle name="20% - Accent1 43 3" xfId="5496"/>
    <cellStyle name="20% - Accent1 44" xfId="159"/>
    <cellStyle name="20% - Accent1 44 2" xfId="4045"/>
    <cellStyle name="20% - Accent1 44 3" xfId="5497"/>
    <cellStyle name="20% - Accent1 45" xfId="160"/>
    <cellStyle name="20% - Accent1 45 2" xfId="4046"/>
    <cellStyle name="20% - Accent1 45 3" xfId="5498"/>
    <cellStyle name="20% - Accent1 46" xfId="161"/>
    <cellStyle name="20% - Accent1 46 2" xfId="4047"/>
    <cellStyle name="20% - Accent1 46 3" xfId="5499"/>
    <cellStyle name="20% - Accent1 47" xfId="162"/>
    <cellStyle name="20% - Accent1 47 2" xfId="4048"/>
    <cellStyle name="20% - Accent1 47 3" xfId="5500"/>
    <cellStyle name="20% - Accent1 48" xfId="163"/>
    <cellStyle name="20% - Accent1 48 2" xfId="4049"/>
    <cellStyle name="20% - Accent1 48 3" xfId="5501"/>
    <cellStyle name="20% - Accent1 49" xfId="164"/>
    <cellStyle name="20% - Accent1 49 2" xfId="4050"/>
    <cellStyle name="20% - Accent1 49 3" xfId="5502"/>
    <cellStyle name="20% - Accent1 5" xfId="165"/>
    <cellStyle name="20% - Accent1 5 2" xfId="166"/>
    <cellStyle name="20% - Accent1 5 2 2" xfId="167"/>
    <cellStyle name="20% - Accent1 5 3" xfId="168"/>
    <cellStyle name="20% - Accent1 5 4" xfId="169"/>
    <cellStyle name="20% - Accent1 5 4 2" xfId="170"/>
    <cellStyle name="20% - Accent1 5 4 3" xfId="5503"/>
    <cellStyle name="20% - Accent1 5 5" xfId="4782"/>
    <cellStyle name="20% - Accent1 5 6" xfId="5402"/>
    <cellStyle name="20% - Accent1 50" xfId="171"/>
    <cellStyle name="20% - Accent1 50 2" xfId="4051"/>
    <cellStyle name="20% - Accent1 50 3" xfId="5504"/>
    <cellStyle name="20% - Accent1 51" xfId="172"/>
    <cellStyle name="20% - Accent1 51 2" xfId="4052"/>
    <cellStyle name="20% - Accent1 51 3" xfId="5505"/>
    <cellStyle name="20% - Accent1 52" xfId="173"/>
    <cellStyle name="20% - Accent1 52 2" xfId="4053"/>
    <cellStyle name="20% - Accent1 52 3" xfId="5506"/>
    <cellStyle name="20% - Accent1 53" xfId="174"/>
    <cellStyle name="20% - Accent1 53 2" xfId="4054"/>
    <cellStyle name="20% - Accent1 53 3" xfId="5507"/>
    <cellStyle name="20% - Accent1 54" xfId="175"/>
    <cellStyle name="20% - Accent1 54 2" xfId="4055"/>
    <cellStyle name="20% - Accent1 54 3" xfId="5508"/>
    <cellStyle name="20% - Accent1 55" xfId="176"/>
    <cellStyle name="20% - Accent1 55 2" xfId="4056"/>
    <cellStyle name="20% - Accent1 55 3" xfId="5509"/>
    <cellStyle name="20% - Accent1 56" xfId="177"/>
    <cellStyle name="20% - Accent1 56 2" xfId="4057"/>
    <cellStyle name="20% - Accent1 56 3" xfId="5510"/>
    <cellStyle name="20% - Accent1 57" xfId="178"/>
    <cellStyle name="20% - Accent1 57 2" xfId="4058"/>
    <cellStyle name="20% - Accent1 57 3" xfId="5511"/>
    <cellStyle name="20% - Accent1 58" xfId="179"/>
    <cellStyle name="20% - Accent1 58 2" xfId="4059"/>
    <cellStyle name="20% - Accent1 58 3" xfId="5512"/>
    <cellStyle name="20% - Accent1 59" xfId="180"/>
    <cellStyle name="20% - Accent1 59 2" xfId="4060"/>
    <cellStyle name="20% - Accent1 59 3" xfId="5513"/>
    <cellStyle name="20% - Accent1 6" xfId="181"/>
    <cellStyle name="20% - Accent1 6 2" xfId="182"/>
    <cellStyle name="20% - Accent1 6 2 2" xfId="183"/>
    <cellStyle name="20% - Accent1 6 3" xfId="184"/>
    <cellStyle name="20% - Accent1 6 4" xfId="4783"/>
    <cellStyle name="20% - Accent1 6 5" xfId="5416"/>
    <cellStyle name="20% - Accent1 60" xfId="185"/>
    <cellStyle name="20% - Accent1 60 2" xfId="4061"/>
    <cellStyle name="20% - Accent1 60 3" xfId="5514"/>
    <cellStyle name="20% - Accent1 61" xfId="186"/>
    <cellStyle name="20% - Accent1 61 2" xfId="4062"/>
    <cellStyle name="20% - Accent1 61 3" xfId="5515"/>
    <cellStyle name="20% - Accent1 62" xfId="187"/>
    <cellStyle name="20% - Accent1 62 2" xfId="4063"/>
    <cellStyle name="20% - Accent1 62 3" xfId="5516"/>
    <cellStyle name="20% - Accent1 63" xfId="188"/>
    <cellStyle name="20% - Accent1 63 2" xfId="4064"/>
    <cellStyle name="20% - Accent1 63 3" xfId="5517"/>
    <cellStyle name="20% - Accent1 64" xfId="189"/>
    <cellStyle name="20% - Accent1 64 2" xfId="4065"/>
    <cellStyle name="20% - Accent1 64 3" xfId="5518"/>
    <cellStyle name="20% - Accent1 65" xfId="190"/>
    <cellStyle name="20% - Accent1 65 2" xfId="4066"/>
    <cellStyle name="20% - Accent1 65 3" xfId="5519"/>
    <cellStyle name="20% - Accent1 66" xfId="191"/>
    <cellStyle name="20% - Accent1 66 2" xfId="4067"/>
    <cellStyle name="20% - Accent1 66 3" xfId="5520"/>
    <cellStyle name="20% - Accent1 67" xfId="192"/>
    <cellStyle name="20% - Accent1 67 2" xfId="4068"/>
    <cellStyle name="20% - Accent1 67 3" xfId="5521"/>
    <cellStyle name="20% - Accent1 68" xfId="193"/>
    <cellStyle name="20% - Accent1 68 2" xfId="4069"/>
    <cellStyle name="20% - Accent1 68 3" xfId="5522"/>
    <cellStyle name="20% - Accent1 69" xfId="194"/>
    <cellStyle name="20% - Accent1 69 2" xfId="4070"/>
    <cellStyle name="20% - Accent1 69 3" xfId="5523"/>
    <cellStyle name="20% - Accent1 7" xfId="195"/>
    <cellStyle name="20% - Accent1 7 2" xfId="196"/>
    <cellStyle name="20% - Accent1 7 2 2" xfId="197"/>
    <cellStyle name="20% - Accent1 7 3" xfId="198"/>
    <cellStyle name="20% - Accent1 7 4" xfId="5430"/>
    <cellStyle name="20% - Accent1 70" xfId="199"/>
    <cellStyle name="20% - Accent1 70 2" xfId="4071"/>
    <cellStyle name="20% - Accent1 70 3" xfId="5524"/>
    <cellStyle name="20% - Accent1 71" xfId="200"/>
    <cellStyle name="20% - Accent1 71 2" xfId="4072"/>
    <cellStyle name="20% - Accent1 71 3" xfId="5525"/>
    <cellStyle name="20% - Accent1 72" xfId="201"/>
    <cellStyle name="20% - Accent1 72 2" xfId="4073"/>
    <cellStyle name="20% - Accent1 72 3" xfId="5526"/>
    <cellStyle name="20% - Accent1 73" xfId="202"/>
    <cellStyle name="20% - Accent1 73 2" xfId="4074"/>
    <cellStyle name="20% - Accent1 73 3" xfId="5527"/>
    <cellStyle name="20% - Accent1 74" xfId="203"/>
    <cellStyle name="20% - Accent1 74 2" xfId="4075"/>
    <cellStyle name="20% - Accent1 74 3" xfId="5528"/>
    <cellStyle name="20% - Accent1 75" xfId="204"/>
    <cellStyle name="20% - Accent1 75 2" xfId="4076"/>
    <cellStyle name="20% - Accent1 75 3" xfId="5529"/>
    <cellStyle name="20% - Accent1 76" xfId="205"/>
    <cellStyle name="20% - Accent1 76 2" xfId="4077"/>
    <cellStyle name="20% - Accent1 76 3" xfId="5530"/>
    <cellStyle name="20% - Accent1 77" xfId="206"/>
    <cellStyle name="20% - Accent1 77 2" xfId="4078"/>
    <cellStyle name="20% - Accent1 77 3" xfId="5531"/>
    <cellStyle name="20% - Accent1 78" xfId="207"/>
    <cellStyle name="20% - Accent1 78 2" xfId="4079"/>
    <cellStyle name="20% - Accent1 78 3" xfId="5532"/>
    <cellStyle name="20% - Accent1 79" xfId="208"/>
    <cellStyle name="20% - Accent1 79 2" xfId="4080"/>
    <cellStyle name="20% - Accent1 79 3" xfId="5533"/>
    <cellStyle name="20% - Accent1 8" xfId="209"/>
    <cellStyle name="20% - Accent1 8 2" xfId="210"/>
    <cellStyle name="20% - Accent1 8 2 2" xfId="211"/>
    <cellStyle name="20% - Accent1 8 3" xfId="212"/>
    <cellStyle name="20% - Accent1 80" xfId="213"/>
    <cellStyle name="20% - Accent1 80 2" xfId="4081"/>
    <cellStyle name="20% - Accent1 80 3" xfId="5534"/>
    <cellStyle name="20% - Accent1 81" xfId="214"/>
    <cellStyle name="20% - Accent1 81 2" xfId="4082"/>
    <cellStyle name="20% - Accent1 81 3" xfId="5535"/>
    <cellStyle name="20% - Accent1 82" xfId="215"/>
    <cellStyle name="20% - Accent1 82 2" xfId="4083"/>
    <cellStyle name="20% - Accent1 82 3" xfId="5536"/>
    <cellStyle name="20% - Accent1 83" xfId="216"/>
    <cellStyle name="20% - Accent1 83 2" xfId="4084"/>
    <cellStyle name="20% - Accent1 83 3" xfId="5537"/>
    <cellStyle name="20% - Accent1 84" xfId="217"/>
    <cellStyle name="20% - Accent1 84 2" xfId="4085"/>
    <cellStyle name="20% - Accent1 84 3" xfId="5538"/>
    <cellStyle name="20% - Accent1 85" xfId="218"/>
    <cellStyle name="20% - Accent1 85 2" xfId="4086"/>
    <cellStyle name="20% - Accent1 86" xfId="219"/>
    <cellStyle name="20% - Accent1 86 2" xfId="4087"/>
    <cellStyle name="20% - Accent1 87" xfId="220"/>
    <cellStyle name="20% - Accent1 87 2" xfId="4088"/>
    <cellStyle name="20% - Accent1 88" xfId="221"/>
    <cellStyle name="20% - Accent1 88 2" xfId="4089"/>
    <cellStyle name="20% - Accent1 89" xfId="222"/>
    <cellStyle name="20% - Accent1 89 2" xfId="4090"/>
    <cellStyle name="20% - Accent1 9" xfId="223"/>
    <cellStyle name="20% - Accent1 9 2" xfId="224"/>
    <cellStyle name="20% - Accent1 9 2 2" xfId="225"/>
    <cellStyle name="20% - Accent1 9 3" xfId="226"/>
    <cellStyle name="20% - Accent1 90" xfId="227"/>
    <cellStyle name="20% - Accent1 90 2" xfId="4091"/>
    <cellStyle name="20% - Accent1 91" xfId="228"/>
    <cellStyle name="20% - Accent1 91 2" xfId="4092"/>
    <cellStyle name="20% - Accent1 92" xfId="229"/>
    <cellStyle name="20% - Accent1 92 2" xfId="4093"/>
    <cellStyle name="20% - Accent1 93" xfId="3637"/>
    <cellStyle name="20% - Accent1 94" xfId="3653"/>
    <cellStyle name="20% - Accent1 95" xfId="3668"/>
    <cellStyle name="20% - Accent1 96" xfId="3684"/>
    <cellStyle name="20% - Accent1 97" xfId="3700"/>
    <cellStyle name="20% - Accent1 98" xfId="3715"/>
    <cellStyle name="20% - Accent1 99" xfId="3730"/>
    <cellStyle name="20% - Accent2 10" xfId="230"/>
    <cellStyle name="20% - Accent2 10 2" xfId="231"/>
    <cellStyle name="20% - Accent2 10 2 2" xfId="232"/>
    <cellStyle name="20% - Accent2 10 3" xfId="233"/>
    <cellStyle name="20% - Accent2 100" xfId="3747"/>
    <cellStyle name="20% - Accent2 101" xfId="3762"/>
    <cellStyle name="20% - Accent2 102" xfId="3777"/>
    <cellStyle name="20% - Accent2 103" xfId="3792"/>
    <cellStyle name="20% - Accent2 104" xfId="3806"/>
    <cellStyle name="20% - Accent2 105" xfId="3821"/>
    <cellStyle name="20% - Accent2 106" xfId="3836"/>
    <cellStyle name="20% - Accent2 107" xfId="3850"/>
    <cellStyle name="20% - Accent2 108" xfId="3864"/>
    <cellStyle name="20% - Accent2 109" xfId="3879"/>
    <cellStyle name="20% - Accent2 11" xfId="234"/>
    <cellStyle name="20% - Accent2 11 2" xfId="235"/>
    <cellStyle name="20% - Accent2 11 2 2" xfId="236"/>
    <cellStyle name="20% - Accent2 11 3" xfId="237"/>
    <cellStyle name="20% - Accent2 110" xfId="3893"/>
    <cellStyle name="20% - Accent2 111" xfId="3907"/>
    <cellStyle name="20% - Accent2 112" xfId="3921"/>
    <cellStyle name="20% - Accent2 113" xfId="3935"/>
    <cellStyle name="20% - Accent2 114" xfId="3952"/>
    <cellStyle name="20% - Accent2 115" xfId="3980"/>
    <cellStyle name="20% - Accent2 115 2" xfId="4018"/>
    <cellStyle name="20% - Accent2 116" xfId="4003"/>
    <cellStyle name="20% - Accent2 116 2" xfId="4032"/>
    <cellStyle name="20% - Accent2 117" xfId="4784"/>
    <cellStyle name="20% - Accent2 118" xfId="4785"/>
    <cellStyle name="20% - Accent2 119" xfId="4786"/>
    <cellStyle name="20% - Accent2 12" xfId="238"/>
    <cellStyle name="20% - Accent2 12 2" xfId="239"/>
    <cellStyle name="20% - Accent2 12 2 2" xfId="240"/>
    <cellStyle name="20% - Accent2 12 3" xfId="241"/>
    <cellStyle name="20% - Accent2 120" xfId="4787"/>
    <cellStyle name="20% - Accent2 121" xfId="4788"/>
    <cellStyle name="20% - Accent2 122" xfId="4789"/>
    <cellStyle name="20% - Accent2 123" xfId="4790"/>
    <cellStyle name="20% - Accent2 124" xfId="4791"/>
    <cellStyle name="20% - Accent2 125" xfId="4792"/>
    <cellStyle name="20% - Accent2 126" xfId="4793"/>
    <cellStyle name="20% - Accent2 127" xfId="4794"/>
    <cellStyle name="20% - Accent2 128" xfId="4795"/>
    <cellStyle name="20% - Accent2 129" xfId="4796"/>
    <cellStyle name="20% - Accent2 13" xfId="242"/>
    <cellStyle name="20% - Accent2 13 2" xfId="243"/>
    <cellStyle name="20% - Accent2 13 2 2" xfId="244"/>
    <cellStyle name="20% - Accent2 13 3" xfId="245"/>
    <cellStyle name="20% - Accent2 130" xfId="4797"/>
    <cellStyle name="20% - Accent2 131" xfId="4798"/>
    <cellStyle name="20% - Accent2 132" xfId="4799"/>
    <cellStyle name="20% - Accent2 133" xfId="4800"/>
    <cellStyle name="20% - Accent2 134" xfId="4801"/>
    <cellStyle name="20% - Accent2 135" xfId="4802"/>
    <cellStyle name="20% - Accent2 136" xfId="4803"/>
    <cellStyle name="20% - Accent2 137" xfId="4804"/>
    <cellStyle name="20% - Accent2 138" xfId="4805"/>
    <cellStyle name="20% - Accent2 139" xfId="4806"/>
    <cellStyle name="20% - Accent2 14" xfId="246"/>
    <cellStyle name="20% - Accent2 14 2" xfId="247"/>
    <cellStyle name="20% - Accent2 14 2 2" xfId="248"/>
    <cellStyle name="20% - Accent2 14 3" xfId="249"/>
    <cellStyle name="20% - Accent2 140" xfId="4807"/>
    <cellStyle name="20% - Accent2 141" xfId="4808"/>
    <cellStyle name="20% - Accent2 142" xfId="4809"/>
    <cellStyle name="20% - Accent2 143" xfId="4810"/>
    <cellStyle name="20% - Accent2 144" xfId="4811"/>
    <cellStyle name="20% - Accent2 145" xfId="4812"/>
    <cellStyle name="20% - Accent2 146" xfId="4813"/>
    <cellStyle name="20% - Accent2 147" xfId="4814"/>
    <cellStyle name="20% - Accent2 148" xfId="4815"/>
    <cellStyle name="20% - Accent2 149" xfId="4816"/>
    <cellStyle name="20% - Accent2 15" xfId="250"/>
    <cellStyle name="20% - Accent2 15 2" xfId="251"/>
    <cellStyle name="20% - Accent2 15 2 2" xfId="252"/>
    <cellStyle name="20% - Accent2 15 3" xfId="253"/>
    <cellStyle name="20% - Accent2 150" xfId="4817"/>
    <cellStyle name="20% - Accent2 151" xfId="4818"/>
    <cellStyle name="20% - Accent2 152" xfId="4819"/>
    <cellStyle name="20% - Accent2 153" xfId="4820"/>
    <cellStyle name="20% - Accent2 154" xfId="4821"/>
    <cellStyle name="20% - Accent2 155" xfId="4822"/>
    <cellStyle name="20% - Accent2 16" xfId="254"/>
    <cellStyle name="20% - Accent2 16 2" xfId="255"/>
    <cellStyle name="20% - Accent2 16 2 2" xfId="256"/>
    <cellStyle name="20% - Accent2 16 3" xfId="257"/>
    <cellStyle name="20% - Accent2 17" xfId="258"/>
    <cellStyle name="20% - Accent2 17 2" xfId="259"/>
    <cellStyle name="20% - Accent2 17 3" xfId="260"/>
    <cellStyle name="20% - Accent2 17 3 2" xfId="261"/>
    <cellStyle name="20% - Accent2 17 3 3" xfId="5539"/>
    <cellStyle name="20% - Accent2 17 4" xfId="262"/>
    <cellStyle name="20% - Accent2 17 4 2" xfId="263"/>
    <cellStyle name="20% - Accent2 17 4 3" xfId="5540"/>
    <cellStyle name="20% - Accent2 18" xfId="264"/>
    <cellStyle name="20% - Accent2 18 2" xfId="265"/>
    <cellStyle name="20% - Accent2 18 3" xfId="266"/>
    <cellStyle name="20% - Accent2 18 3 2" xfId="267"/>
    <cellStyle name="20% - Accent2 18 3 3" xfId="5541"/>
    <cellStyle name="20% - Accent2 18 4" xfId="268"/>
    <cellStyle name="20% - Accent2 18 4 2" xfId="269"/>
    <cellStyle name="20% - Accent2 18 4 3" xfId="5542"/>
    <cellStyle name="20% - Accent2 19" xfId="270"/>
    <cellStyle name="20% - Accent2 19 2" xfId="271"/>
    <cellStyle name="20% - Accent2 19 2 2" xfId="272"/>
    <cellStyle name="20% - Accent2 19 2 3" xfId="5543"/>
    <cellStyle name="20% - Accent2 19 3" xfId="273"/>
    <cellStyle name="20% - Accent2 19 3 2" xfId="274"/>
    <cellStyle name="20% - Accent2 19 3 3" xfId="5544"/>
    <cellStyle name="20% - Accent2 2" xfId="275"/>
    <cellStyle name="20% - Accent2 2 2" xfId="276"/>
    <cellStyle name="20% - Accent2 2 2 2" xfId="277"/>
    <cellStyle name="20% - Accent2 2 2 2 2" xfId="278"/>
    <cellStyle name="20% - Accent2 2 2 2 2 2" xfId="279"/>
    <cellStyle name="20% - Accent2 2 2 2 2 3" xfId="5547"/>
    <cellStyle name="20% - Accent2 2 2 2 3" xfId="280"/>
    <cellStyle name="20% - Accent2 2 2 2 4" xfId="5546"/>
    <cellStyle name="20% - Accent2 2 2 3" xfId="281"/>
    <cellStyle name="20% - Accent2 2 2 3 2" xfId="282"/>
    <cellStyle name="20% - Accent2 2 2 3 2 2" xfId="283"/>
    <cellStyle name="20% - Accent2 2 2 3 2 3" xfId="5549"/>
    <cellStyle name="20% - Accent2 2 2 3 3" xfId="284"/>
    <cellStyle name="20% - Accent2 2 2 3 4" xfId="5548"/>
    <cellStyle name="20% - Accent2 2 2 4" xfId="285"/>
    <cellStyle name="20% - Accent2 2 2 4 2" xfId="286"/>
    <cellStyle name="20% - Accent2 2 2 4 3" xfId="5550"/>
    <cellStyle name="20% - Accent2 2 2 5" xfId="287"/>
    <cellStyle name="20% - Accent2 2 2 5 2" xfId="288"/>
    <cellStyle name="20% - Accent2 2 2 5 3" xfId="5551"/>
    <cellStyle name="20% - Accent2 2 2 6" xfId="289"/>
    <cellStyle name="20% - Accent2 2 2 6 2" xfId="290"/>
    <cellStyle name="20% - Accent2 2 2 6 3" xfId="5552"/>
    <cellStyle name="20% - Accent2 2 2 7" xfId="291"/>
    <cellStyle name="20% - Accent2 2 2 8" xfId="5545"/>
    <cellStyle name="20% - Accent2 2 3" xfId="292"/>
    <cellStyle name="20% - Accent2 2 4" xfId="293"/>
    <cellStyle name="20% - Accent2 2 4 2" xfId="294"/>
    <cellStyle name="20% - Accent2 2 4 2 2" xfId="295"/>
    <cellStyle name="20% - Accent2 2 4 2 3" xfId="5554"/>
    <cellStyle name="20% - Accent2 2 4 3" xfId="296"/>
    <cellStyle name="20% - Accent2 2 4 4" xfId="5553"/>
    <cellStyle name="20% - Accent2 2 5" xfId="297"/>
    <cellStyle name="20% - Accent2 2 5 2" xfId="298"/>
    <cellStyle name="20% - Accent2 2 5 2 2" xfId="299"/>
    <cellStyle name="20% - Accent2 2 5 2 3" xfId="5556"/>
    <cellStyle name="20% - Accent2 2 5 3" xfId="300"/>
    <cellStyle name="20% - Accent2 2 5 4" xfId="5555"/>
    <cellStyle name="20% - Accent2 2 6" xfId="301"/>
    <cellStyle name="20% - Accent2 2 6 2" xfId="302"/>
    <cellStyle name="20% - Accent2 2 6 3" xfId="5557"/>
    <cellStyle name="20% - Accent2 2 7" xfId="303"/>
    <cellStyle name="20% - Accent2 2 7 2" xfId="304"/>
    <cellStyle name="20% - Accent2 2 7 3" xfId="5558"/>
    <cellStyle name="20% - Accent2 2 8" xfId="4823"/>
    <cellStyle name="20% - Accent2 2 9" xfId="5363"/>
    <cellStyle name="20% - Accent2 20" xfId="305"/>
    <cellStyle name="20% - Accent2 20 2" xfId="306"/>
    <cellStyle name="20% - Accent2 20 2 2" xfId="307"/>
    <cellStyle name="20% - Accent2 20 2 3" xfId="5560"/>
    <cellStyle name="20% - Accent2 20 3" xfId="308"/>
    <cellStyle name="20% - Accent2 20 3 2" xfId="309"/>
    <cellStyle name="20% - Accent2 20 3 3" xfId="5561"/>
    <cellStyle name="20% - Accent2 20 4" xfId="310"/>
    <cellStyle name="20% - Accent2 20 4 2" xfId="311"/>
    <cellStyle name="20% - Accent2 20 4 3" xfId="5562"/>
    <cellStyle name="20% - Accent2 20 5" xfId="312"/>
    <cellStyle name="20% - Accent2 20 6" xfId="5559"/>
    <cellStyle name="20% - Accent2 21" xfId="313"/>
    <cellStyle name="20% - Accent2 21 2" xfId="314"/>
    <cellStyle name="20% - Accent2 21 2 2" xfId="315"/>
    <cellStyle name="20% - Accent2 21 2 3" xfId="5564"/>
    <cellStyle name="20% - Accent2 21 3" xfId="316"/>
    <cellStyle name="20% - Accent2 21 3 2" xfId="317"/>
    <cellStyle name="20% - Accent2 21 3 3" xfId="5565"/>
    <cellStyle name="20% - Accent2 21 4" xfId="318"/>
    <cellStyle name="20% - Accent2 21 5" xfId="5563"/>
    <cellStyle name="20% - Accent2 22" xfId="319"/>
    <cellStyle name="20% - Accent2 22 2" xfId="320"/>
    <cellStyle name="20% - Accent2 22 2 2" xfId="321"/>
    <cellStyle name="20% - Accent2 22 2 3" xfId="5567"/>
    <cellStyle name="20% - Accent2 22 3" xfId="322"/>
    <cellStyle name="20% - Accent2 22 4" xfId="5566"/>
    <cellStyle name="20% - Accent2 23" xfId="323"/>
    <cellStyle name="20% - Accent2 23 2" xfId="324"/>
    <cellStyle name="20% - Accent2 23 2 2" xfId="325"/>
    <cellStyle name="20% - Accent2 23 2 3" xfId="5569"/>
    <cellStyle name="20% - Accent2 23 3" xfId="326"/>
    <cellStyle name="20% - Accent2 23 4" xfId="5568"/>
    <cellStyle name="20% - Accent2 24" xfId="327"/>
    <cellStyle name="20% - Accent2 24 2" xfId="328"/>
    <cellStyle name="20% - Accent2 24 2 2" xfId="329"/>
    <cellStyle name="20% - Accent2 24 2 3" xfId="5571"/>
    <cellStyle name="20% - Accent2 24 3" xfId="330"/>
    <cellStyle name="20% - Accent2 24 4" xfId="5570"/>
    <cellStyle name="20% - Accent2 25" xfId="331"/>
    <cellStyle name="20% - Accent2 25 2" xfId="332"/>
    <cellStyle name="20% - Accent2 25 2 2" xfId="333"/>
    <cellStyle name="20% - Accent2 25 2 3" xfId="5573"/>
    <cellStyle name="20% - Accent2 25 3" xfId="334"/>
    <cellStyle name="20% - Accent2 25 4" xfId="5572"/>
    <cellStyle name="20% - Accent2 26" xfId="335"/>
    <cellStyle name="20% - Accent2 26 2" xfId="336"/>
    <cellStyle name="20% - Accent2 26 2 2" xfId="337"/>
    <cellStyle name="20% - Accent2 26 2 3" xfId="5575"/>
    <cellStyle name="20% - Accent2 26 3" xfId="338"/>
    <cellStyle name="20% - Accent2 26 4" xfId="5574"/>
    <cellStyle name="20% - Accent2 27" xfId="339"/>
    <cellStyle name="20% - Accent2 27 2" xfId="340"/>
    <cellStyle name="20% - Accent2 27 3" xfId="5576"/>
    <cellStyle name="20% - Accent2 28" xfId="341"/>
    <cellStyle name="20% - Accent2 28 2" xfId="342"/>
    <cellStyle name="20% - Accent2 28 3" xfId="5577"/>
    <cellStyle name="20% - Accent2 29" xfId="343"/>
    <cellStyle name="20% - Accent2 29 2" xfId="344"/>
    <cellStyle name="20% - Accent2 29 3" xfId="5578"/>
    <cellStyle name="20% - Accent2 3" xfId="345"/>
    <cellStyle name="20% - Accent2 3 2" xfId="346"/>
    <cellStyle name="20% - Accent2 3 2 2" xfId="347"/>
    <cellStyle name="20% - Accent2 3 3" xfId="348"/>
    <cellStyle name="20% - Accent2 3 4" xfId="349"/>
    <cellStyle name="20% - Accent2 3 4 2" xfId="350"/>
    <cellStyle name="20% - Accent2 3 4 3" xfId="5579"/>
    <cellStyle name="20% - Accent2 3 5" xfId="4824"/>
    <cellStyle name="20% - Accent2 3 6" xfId="5376"/>
    <cellStyle name="20% - Accent2 30" xfId="351"/>
    <cellStyle name="20% - Accent2 30 2" xfId="352"/>
    <cellStyle name="20% - Accent2 30 3" xfId="5580"/>
    <cellStyle name="20% - Accent2 31" xfId="353"/>
    <cellStyle name="20% - Accent2 31 2" xfId="354"/>
    <cellStyle name="20% - Accent2 31 3" xfId="5581"/>
    <cellStyle name="20% - Accent2 32" xfId="355"/>
    <cellStyle name="20% - Accent2 32 2" xfId="356"/>
    <cellStyle name="20% - Accent2 32 3" xfId="5582"/>
    <cellStyle name="20% - Accent2 33" xfId="357"/>
    <cellStyle name="20% - Accent2 33 2" xfId="358"/>
    <cellStyle name="20% - Accent2 33 3" xfId="5583"/>
    <cellStyle name="20% - Accent2 34" xfId="359"/>
    <cellStyle name="20% - Accent2 34 2" xfId="360"/>
    <cellStyle name="20% - Accent2 34 3" xfId="5584"/>
    <cellStyle name="20% - Accent2 35" xfId="361"/>
    <cellStyle name="20% - Accent2 35 2" xfId="362"/>
    <cellStyle name="20% - Accent2 35 3" xfId="5585"/>
    <cellStyle name="20% - Accent2 36" xfId="363"/>
    <cellStyle name="20% - Accent2 36 2" xfId="364"/>
    <cellStyle name="20% - Accent2 36 3" xfId="5586"/>
    <cellStyle name="20% - Accent2 37" xfId="365"/>
    <cellStyle name="20% - Accent2 37 2" xfId="366"/>
    <cellStyle name="20% - Accent2 37 3" xfId="5587"/>
    <cellStyle name="20% - Accent2 38" xfId="367"/>
    <cellStyle name="20% - Accent2 38 2" xfId="368"/>
    <cellStyle name="20% - Accent2 38 3" xfId="5588"/>
    <cellStyle name="20% - Accent2 39" xfId="369"/>
    <cellStyle name="20% - Accent2 39 2" xfId="370"/>
    <cellStyle name="20% - Accent2 39 3" xfId="5589"/>
    <cellStyle name="20% - Accent2 4" xfId="371"/>
    <cellStyle name="20% - Accent2 4 2" xfId="372"/>
    <cellStyle name="20% - Accent2 4 2 2" xfId="373"/>
    <cellStyle name="20% - Accent2 4 3" xfId="374"/>
    <cellStyle name="20% - Accent2 4 4" xfId="4825"/>
    <cellStyle name="20% - Accent2 4 5" xfId="5390"/>
    <cellStyle name="20% - Accent2 40" xfId="375"/>
    <cellStyle name="20% - Accent2 40 2" xfId="376"/>
    <cellStyle name="20% - Accent2 40 3" xfId="5590"/>
    <cellStyle name="20% - Accent2 41" xfId="377"/>
    <cellStyle name="20% - Accent2 41 2" xfId="378"/>
    <cellStyle name="20% - Accent2 41 3" xfId="5591"/>
    <cellStyle name="20% - Accent2 42" xfId="379"/>
    <cellStyle name="20% - Accent2 42 2" xfId="380"/>
    <cellStyle name="20% - Accent2 42 3" xfId="5592"/>
    <cellStyle name="20% - Accent2 43" xfId="381"/>
    <cellStyle name="20% - Accent2 43 2" xfId="382"/>
    <cellStyle name="20% - Accent2 43 3" xfId="5593"/>
    <cellStyle name="20% - Accent2 44" xfId="383"/>
    <cellStyle name="20% - Accent2 44 2" xfId="4094"/>
    <cellStyle name="20% - Accent2 44 3" xfId="5594"/>
    <cellStyle name="20% - Accent2 45" xfId="384"/>
    <cellStyle name="20% - Accent2 45 2" xfId="4095"/>
    <cellStyle name="20% - Accent2 45 3" xfId="5595"/>
    <cellStyle name="20% - Accent2 46" xfId="385"/>
    <cellStyle name="20% - Accent2 46 2" xfId="4096"/>
    <cellStyle name="20% - Accent2 46 3" xfId="5596"/>
    <cellStyle name="20% - Accent2 47" xfId="386"/>
    <cellStyle name="20% - Accent2 47 2" xfId="4097"/>
    <cellStyle name="20% - Accent2 47 3" xfId="5597"/>
    <cellStyle name="20% - Accent2 48" xfId="387"/>
    <cellStyle name="20% - Accent2 48 2" xfId="4098"/>
    <cellStyle name="20% - Accent2 48 3" xfId="5598"/>
    <cellStyle name="20% - Accent2 49" xfId="388"/>
    <cellStyle name="20% - Accent2 49 2" xfId="4099"/>
    <cellStyle name="20% - Accent2 49 3" xfId="5599"/>
    <cellStyle name="20% - Accent2 5" xfId="389"/>
    <cellStyle name="20% - Accent2 5 2" xfId="390"/>
    <cellStyle name="20% - Accent2 5 2 2" xfId="391"/>
    <cellStyle name="20% - Accent2 5 3" xfId="392"/>
    <cellStyle name="20% - Accent2 5 4" xfId="393"/>
    <cellStyle name="20% - Accent2 5 4 2" xfId="394"/>
    <cellStyle name="20% - Accent2 5 4 3" xfId="5600"/>
    <cellStyle name="20% - Accent2 5 5" xfId="4826"/>
    <cellStyle name="20% - Accent2 5 6" xfId="5404"/>
    <cellStyle name="20% - Accent2 50" xfId="395"/>
    <cellStyle name="20% - Accent2 50 2" xfId="4100"/>
    <cellStyle name="20% - Accent2 50 3" xfId="5601"/>
    <cellStyle name="20% - Accent2 51" xfId="396"/>
    <cellStyle name="20% - Accent2 51 2" xfId="4101"/>
    <cellStyle name="20% - Accent2 51 3" xfId="5602"/>
    <cellStyle name="20% - Accent2 52" xfId="397"/>
    <cellStyle name="20% - Accent2 52 2" xfId="4102"/>
    <cellStyle name="20% - Accent2 52 3" xfId="5603"/>
    <cellStyle name="20% - Accent2 53" xfId="398"/>
    <cellStyle name="20% - Accent2 53 2" xfId="4103"/>
    <cellStyle name="20% - Accent2 53 3" xfId="5604"/>
    <cellStyle name="20% - Accent2 54" xfId="399"/>
    <cellStyle name="20% - Accent2 54 2" xfId="4104"/>
    <cellStyle name="20% - Accent2 54 3" xfId="5605"/>
    <cellStyle name="20% - Accent2 55" xfId="400"/>
    <cellStyle name="20% - Accent2 55 2" xfId="4105"/>
    <cellStyle name="20% - Accent2 55 3" xfId="5606"/>
    <cellStyle name="20% - Accent2 56" xfId="401"/>
    <cellStyle name="20% - Accent2 56 2" xfId="4106"/>
    <cellStyle name="20% - Accent2 56 3" xfId="5607"/>
    <cellStyle name="20% - Accent2 57" xfId="402"/>
    <cellStyle name="20% - Accent2 57 2" xfId="4107"/>
    <cellStyle name="20% - Accent2 57 3" xfId="5608"/>
    <cellStyle name="20% - Accent2 58" xfId="403"/>
    <cellStyle name="20% - Accent2 58 2" xfId="4108"/>
    <cellStyle name="20% - Accent2 58 3" xfId="5609"/>
    <cellStyle name="20% - Accent2 59" xfId="404"/>
    <cellStyle name="20% - Accent2 59 2" xfId="4109"/>
    <cellStyle name="20% - Accent2 59 3" xfId="5610"/>
    <cellStyle name="20% - Accent2 6" xfId="405"/>
    <cellStyle name="20% - Accent2 6 2" xfId="406"/>
    <cellStyle name="20% - Accent2 6 2 2" xfId="407"/>
    <cellStyle name="20% - Accent2 6 3" xfId="408"/>
    <cellStyle name="20% - Accent2 6 4" xfId="4827"/>
    <cellStyle name="20% - Accent2 6 5" xfId="5418"/>
    <cellStyle name="20% - Accent2 60" xfId="409"/>
    <cellStyle name="20% - Accent2 60 2" xfId="4110"/>
    <cellStyle name="20% - Accent2 60 3" xfId="5611"/>
    <cellStyle name="20% - Accent2 61" xfId="410"/>
    <cellStyle name="20% - Accent2 61 2" xfId="4111"/>
    <cellStyle name="20% - Accent2 61 3" xfId="5612"/>
    <cellStyle name="20% - Accent2 62" xfId="411"/>
    <cellStyle name="20% - Accent2 62 2" xfId="4112"/>
    <cellStyle name="20% - Accent2 62 3" xfId="5613"/>
    <cellStyle name="20% - Accent2 63" xfId="412"/>
    <cellStyle name="20% - Accent2 63 2" xfId="4113"/>
    <cellStyle name="20% - Accent2 63 3" xfId="5614"/>
    <cellStyle name="20% - Accent2 64" xfId="413"/>
    <cellStyle name="20% - Accent2 64 2" xfId="4114"/>
    <cellStyle name="20% - Accent2 64 3" xfId="5615"/>
    <cellStyle name="20% - Accent2 65" xfId="414"/>
    <cellStyle name="20% - Accent2 65 2" xfId="4115"/>
    <cellStyle name="20% - Accent2 65 3" xfId="5616"/>
    <cellStyle name="20% - Accent2 66" xfId="415"/>
    <cellStyle name="20% - Accent2 66 2" xfId="4116"/>
    <cellStyle name="20% - Accent2 66 3" xfId="5617"/>
    <cellStyle name="20% - Accent2 67" xfId="416"/>
    <cellStyle name="20% - Accent2 67 2" xfId="4117"/>
    <cellStyle name="20% - Accent2 67 3" xfId="5618"/>
    <cellStyle name="20% - Accent2 68" xfId="417"/>
    <cellStyle name="20% - Accent2 68 2" xfId="4118"/>
    <cellStyle name="20% - Accent2 68 3" xfId="5619"/>
    <cellStyle name="20% - Accent2 69" xfId="418"/>
    <cellStyle name="20% - Accent2 69 2" xfId="4119"/>
    <cellStyle name="20% - Accent2 69 3" xfId="5620"/>
    <cellStyle name="20% - Accent2 7" xfId="419"/>
    <cellStyle name="20% - Accent2 7 2" xfId="420"/>
    <cellStyle name="20% - Accent2 7 2 2" xfId="421"/>
    <cellStyle name="20% - Accent2 7 3" xfId="422"/>
    <cellStyle name="20% - Accent2 7 4" xfId="5432"/>
    <cellStyle name="20% - Accent2 70" xfId="423"/>
    <cellStyle name="20% - Accent2 70 2" xfId="4120"/>
    <cellStyle name="20% - Accent2 70 3" xfId="5621"/>
    <cellStyle name="20% - Accent2 71" xfId="424"/>
    <cellStyle name="20% - Accent2 71 2" xfId="4121"/>
    <cellStyle name="20% - Accent2 71 3" xfId="5622"/>
    <cellStyle name="20% - Accent2 72" xfId="425"/>
    <cellStyle name="20% - Accent2 72 2" xfId="4122"/>
    <cellStyle name="20% - Accent2 72 3" xfId="5623"/>
    <cellStyle name="20% - Accent2 73" xfId="426"/>
    <cellStyle name="20% - Accent2 73 2" xfId="4123"/>
    <cellStyle name="20% - Accent2 73 3" xfId="5624"/>
    <cellStyle name="20% - Accent2 74" xfId="427"/>
    <cellStyle name="20% - Accent2 74 2" xfId="4124"/>
    <cellStyle name="20% - Accent2 74 3" xfId="5625"/>
    <cellStyle name="20% - Accent2 75" xfId="428"/>
    <cellStyle name="20% - Accent2 75 2" xfId="4125"/>
    <cellStyle name="20% - Accent2 75 3" xfId="5626"/>
    <cellStyle name="20% - Accent2 76" xfId="429"/>
    <cellStyle name="20% - Accent2 76 2" xfId="4126"/>
    <cellStyle name="20% - Accent2 76 3" xfId="5627"/>
    <cellStyle name="20% - Accent2 77" xfId="430"/>
    <cellStyle name="20% - Accent2 77 2" xfId="4127"/>
    <cellStyle name="20% - Accent2 77 3" xfId="5628"/>
    <cellStyle name="20% - Accent2 78" xfId="431"/>
    <cellStyle name="20% - Accent2 78 2" xfId="4128"/>
    <cellStyle name="20% - Accent2 78 3" xfId="5629"/>
    <cellStyle name="20% - Accent2 79" xfId="432"/>
    <cellStyle name="20% - Accent2 79 2" xfId="4129"/>
    <cellStyle name="20% - Accent2 79 3" xfId="5630"/>
    <cellStyle name="20% - Accent2 8" xfId="433"/>
    <cellStyle name="20% - Accent2 8 2" xfId="434"/>
    <cellStyle name="20% - Accent2 8 2 2" xfId="435"/>
    <cellStyle name="20% - Accent2 8 3" xfId="436"/>
    <cellStyle name="20% - Accent2 80" xfId="437"/>
    <cellStyle name="20% - Accent2 80 2" xfId="4130"/>
    <cellStyle name="20% - Accent2 80 3" xfId="5631"/>
    <cellStyle name="20% - Accent2 81" xfId="438"/>
    <cellStyle name="20% - Accent2 81 2" xfId="4131"/>
    <cellStyle name="20% - Accent2 81 3" xfId="5632"/>
    <cellStyle name="20% - Accent2 82" xfId="439"/>
    <cellStyle name="20% - Accent2 82 2" xfId="4132"/>
    <cellStyle name="20% - Accent2 82 3" xfId="5633"/>
    <cellStyle name="20% - Accent2 83" xfId="440"/>
    <cellStyle name="20% - Accent2 83 2" xfId="4133"/>
    <cellStyle name="20% - Accent2 83 3" xfId="5634"/>
    <cellStyle name="20% - Accent2 84" xfId="441"/>
    <cellStyle name="20% - Accent2 84 2" xfId="4134"/>
    <cellStyle name="20% - Accent2 84 3" xfId="5635"/>
    <cellStyle name="20% - Accent2 85" xfId="442"/>
    <cellStyle name="20% - Accent2 85 2" xfId="4135"/>
    <cellStyle name="20% - Accent2 86" xfId="443"/>
    <cellStyle name="20% - Accent2 86 2" xfId="4136"/>
    <cellStyle name="20% - Accent2 87" xfId="444"/>
    <cellStyle name="20% - Accent2 87 2" xfId="4137"/>
    <cellStyle name="20% - Accent2 88" xfId="445"/>
    <cellStyle name="20% - Accent2 88 2" xfId="4138"/>
    <cellStyle name="20% - Accent2 89" xfId="446"/>
    <cellStyle name="20% - Accent2 89 2" xfId="4139"/>
    <cellStyle name="20% - Accent2 9" xfId="447"/>
    <cellStyle name="20% - Accent2 9 2" xfId="448"/>
    <cellStyle name="20% - Accent2 9 2 2" xfId="449"/>
    <cellStyle name="20% - Accent2 9 3" xfId="450"/>
    <cellStyle name="20% - Accent2 90" xfId="451"/>
    <cellStyle name="20% - Accent2 90 2" xfId="4140"/>
    <cellStyle name="20% - Accent2 91" xfId="452"/>
    <cellStyle name="20% - Accent2 91 2" xfId="4141"/>
    <cellStyle name="20% - Accent2 92" xfId="453"/>
    <cellStyle name="20% - Accent2 92 2" xfId="4142"/>
    <cellStyle name="20% - Accent2 93" xfId="3639"/>
    <cellStyle name="20% - Accent2 94" xfId="3655"/>
    <cellStyle name="20% - Accent2 95" xfId="3670"/>
    <cellStyle name="20% - Accent2 96" xfId="3686"/>
    <cellStyle name="20% - Accent2 97" xfId="3702"/>
    <cellStyle name="20% - Accent2 98" xfId="3717"/>
    <cellStyle name="20% - Accent2 99" xfId="3732"/>
    <cellStyle name="20% - Accent3 10" xfId="454"/>
    <cellStyle name="20% - Accent3 10 2" xfId="455"/>
    <cellStyle name="20% - Accent3 10 2 2" xfId="456"/>
    <cellStyle name="20% - Accent3 10 3" xfId="457"/>
    <cellStyle name="20% - Accent3 100" xfId="3749"/>
    <cellStyle name="20% - Accent3 101" xfId="3764"/>
    <cellStyle name="20% - Accent3 102" xfId="3779"/>
    <cellStyle name="20% - Accent3 103" xfId="3794"/>
    <cellStyle name="20% - Accent3 104" xfId="3808"/>
    <cellStyle name="20% - Accent3 105" xfId="3823"/>
    <cellStyle name="20% - Accent3 106" xfId="3838"/>
    <cellStyle name="20% - Accent3 107" xfId="3852"/>
    <cellStyle name="20% - Accent3 108" xfId="3866"/>
    <cellStyle name="20% - Accent3 109" xfId="3881"/>
    <cellStyle name="20% - Accent3 11" xfId="458"/>
    <cellStyle name="20% - Accent3 11 2" xfId="459"/>
    <cellStyle name="20% - Accent3 11 2 2" xfId="460"/>
    <cellStyle name="20% - Accent3 11 3" xfId="461"/>
    <cellStyle name="20% - Accent3 110" xfId="3895"/>
    <cellStyle name="20% - Accent3 111" xfId="3909"/>
    <cellStyle name="20% - Accent3 112" xfId="3923"/>
    <cellStyle name="20% - Accent3 113" xfId="3937"/>
    <cellStyle name="20% - Accent3 114" xfId="3954"/>
    <cellStyle name="20% - Accent3 115" xfId="3984"/>
    <cellStyle name="20% - Accent3 115 2" xfId="4020"/>
    <cellStyle name="20% - Accent3 116" xfId="4005"/>
    <cellStyle name="20% - Accent3 116 2" xfId="4034"/>
    <cellStyle name="20% - Accent3 117" xfId="4828"/>
    <cellStyle name="20% - Accent3 118" xfId="4829"/>
    <cellStyle name="20% - Accent3 119" xfId="4830"/>
    <cellStyle name="20% - Accent3 12" xfId="462"/>
    <cellStyle name="20% - Accent3 12 2" xfId="463"/>
    <cellStyle name="20% - Accent3 12 2 2" xfId="464"/>
    <cellStyle name="20% - Accent3 12 3" xfId="465"/>
    <cellStyle name="20% - Accent3 120" xfId="4831"/>
    <cellStyle name="20% - Accent3 121" xfId="4832"/>
    <cellStyle name="20% - Accent3 122" xfId="4833"/>
    <cellStyle name="20% - Accent3 123" xfId="4834"/>
    <cellStyle name="20% - Accent3 124" xfId="4835"/>
    <cellStyle name="20% - Accent3 125" xfId="4836"/>
    <cellStyle name="20% - Accent3 126" xfId="4837"/>
    <cellStyle name="20% - Accent3 127" xfId="4838"/>
    <cellStyle name="20% - Accent3 128" xfId="4839"/>
    <cellStyle name="20% - Accent3 129" xfId="4840"/>
    <cellStyle name="20% - Accent3 13" xfId="466"/>
    <cellStyle name="20% - Accent3 13 2" xfId="467"/>
    <cellStyle name="20% - Accent3 13 2 2" xfId="468"/>
    <cellStyle name="20% - Accent3 13 3" xfId="469"/>
    <cellStyle name="20% - Accent3 130" xfId="4841"/>
    <cellStyle name="20% - Accent3 131" xfId="4842"/>
    <cellStyle name="20% - Accent3 132" xfId="4843"/>
    <cellStyle name="20% - Accent3 133" xfId="4844"/>
    <cellStyle name="20% - Accent3 134" xfId="4845"/>
    <cellStyle name="20% - Accent3 135" xfId="4846"/>
    <cellStyle name="20% - Accent3 136" xfId="4847"/>
    <cellStyle name="20% - Accent3 137" xfId="4848"/>
    <cellStyle name="20% - Accent3 138" xfId="4849"/>
    <cellStyle name="20% - Accent3 139" xfId="4850"/>
    <cellStyle name="20% - Accent3 14" xfId="470"/>
    <cellStyle name="20% - Accent3 14 2" xfId="471"/>
    <cellStyle name="20% - Accent3 14 2 2" xfId="472"/>
    <cellStyle name="20% - Accent3 14 3" xfId="473"/>
    <cellStyle name="20% - Accent3 140" xfId="4851"/>
    <cellStyle name="20% - Accent3 141" xfId="4852"/>
    <cellStyle name="20% - Accent3 142" xfId="4853"/>
    <cellStyle name="20% - Accent3 143" xfId="4854"/>
    <cellStyle name="20% - Accent3 144" xfId="4855"/>
    <cellStyle name="20% - Accent3 145" xfId="4856"/>
    <cellStyle name="20% - Accent3 146" xfId="4857"/>
    <cellStyle name="20% - Accent3 147" xfId="4858"/>
    <cellStyle name="20% - Accent3 148" xfId="4859"/>
    <cellStyle name="20% - Accent3 149" xfId="4860"/>
    <cellStyle name="20% - Accent3 15" xfId="474"/>
    <cellStyle name="20% - Accent3 15 2" xfId="475"/>
    <cellStyle name="20% - Accent3 15 2 2" xfId="476"/>
    <cellStyle name="20% - Accent3 15 3" xfId="477"/>
    <cellStyle name="20% - Accent3 150" xfId="4861"/>
    <cellStyle name="20% - Accent3 151" xfId="4862"/>
    <cellStyle name="20% - Accent3 152" xfId="4863"/>
    <cellStyle name="20% - Accent3 153" xfId="4864"/>
    <cellStyle name="20% - Accent3 154" xfId="4865"/>
    <cellStyle name="20% - Accent3 155" xfId="4866"/>
    <cellStyle name="20% - Accent3 16" xfId="478"/>
    <cellStyle name="20% - Accent3 16 2" xfId="479"/>
    <cellStyle name="20% - Accent3 16 2 2" xfId="480"/>
    <cellStyle name="20% - Accent3 16 3" xfId="481"/>
    <cellStyle name="20% - Accent3 17" xfId="482"/>
    <cellStyle name="20% - Accent3 17 2" xfId="483"/>
    <cellStyle name="20% - Accent3 17 3" xfId="484"/>
    <cellStyle name="20% - Accent3 17 3 2" xfId="485"/>
    <cellStyle name="20% - Accent3 17 3 3" xfId="5636"/>
    <cellStyle name="20% - Accent3 17 4" xfId="486"/>
    <cellStyle name="20% - Accent3 17 4 2" xfId="487"/>
    <cellStyle name="20% - Accent3 17 4 3" xfId="5637"/>
    <cellStyle name="20% - Accent3 18" xfId="488"/>
    <cellStyle name="20% - Accent3 18 2" xfId="489"/>
    <cellStyle name="20% - Accent3 18 3" xfId="490"/>
    <cellStyle name="20% - Accent3 18 3 2" xfId="491"/>
    <cellStyle name="20% - Accent3 18 3 3" xfId="5638"/>
    <cellStyle name="20% - Accent3 18 4" xfId="492"/>
    <cellStyle name="20% - Accent3 18 4 2" xfId="493"/>
    <cellStyle name="20% - Accent3 18 4 3" xfId="5639"/>
    <cellStyle name="20% - Accent3 19" xfId="494"/>
    <cellStyle name="20% - Accent3 19 2" xfId="495"/>
    <cellStyle name="20% - Accent3 19 2 2" xfId="496"/>
    <cellStyle name="20% - Accent3 19 2 3" xfId="5640"/>
    <cellStyle name="20% - Accent3 19 3" xfId="497"/>
    <cellStyle name="20% - Accent3 19 3 2" xfId="498"/>
    <cellStyle name="20% - Accent3 19 3 3" xfId="5641"/>
    <cellStyle name="20% - Accent3 2" xfId="499"/>
    <cellStyle name="20% - Accent3 2 2" xfId="500"/>
    <cellStyle name="20% - Accent3 2 2 2" xfId="501"/>
    <cellStyle name="20% - Accent3 2 2 2 2" xfId="502"/>
    <cellStyle name="20% - Accent3 2 2 2 2 2" xfId="503"/>
    <cellStyle name="20% - Accent3 2 2 2 2 3" xfId="5644"/>
    <cellStyle name="20% - Accent3 2 2 2 3" xfId="504"/>
    <cellStyle name="20% - Accent3 2 2 2 4" xfId="5643"/>
    <cellStyle name="20% - Accent3 2 2 3" xfId="505"/>
    <cellStyle name="20% - Accent3 2 2 3 2" xfId="506"/>
    <cellStyle name="20% - Accent3 2 2 3 2 2" xfId="507"/>
    <cellStyle name="20% - Accent3 2 2 3 2 3" xfId="5646"/>
    <cellStyle name="20% - Accent3 2 2 3 3" xfId="508"/>
    <cellStyle name="20% - Accent3 2 2 3 4" xfId="5645"/>
    <cellStyle name="20% - Accent3 2 2 4" xfId="509"/>
    <cellStyle name="20% - Accent3 2 2 4 2" xfId="510"/>
    <cellStyle name="20% - Accent3 2 2 4 3" xfId="5647"/>
    <cellStyle name="20% - Accent3 2 2 5" xfId="511"/>
    <cellStyle name="20% - Accent3 2 2 5 2" xfId="512"/>
    <cellStyle name="20% - Accent3 2 2 5 3" xfId="5648"/>
    <cellStyle name="20% - Accent3 2 2 6" xfId="513"/>
    <cellStyle name="20% - Accent3 2 2 6 2" xfId="514"/>
    <cellStyle name="20% - Accent3 2 2 6 3" xfId="5649"/>
    <cellStyle name="20% - Accent3 2 2 7" xfId="515"/>
    <cellStyle name="20% - Accent3 2 2 8" xfId="5642"/>
    <cellStyle name="20% - Accent3 2 3" xfId="516"/>
    <cellStyle name="20% - Accent3 2 4" xfId="517"/>
    <cellStyle name="20% - Accent3 2 4 2" xfId="518"/>
    <cellStyle name="20% - Accent3 2 4 2 2" xfId="519"/>
    <cellStyle name="20% - Accent3 2 4 2 3" xfId="5651"/>
    <cellStyle name="20% - Accent3 2 4 3" xfId="520"/>
    <cellStyle name="20% - Accent3 2 4 4" xfId="5650"/>
    <cellStyle name="20% - Accent3 2 5" xfId="521"/>
    <cellStyle name="20% - Accent3 2 5 2" xfId="522"/>
    <cellStyle name="20% - Accent3 2 5 2 2" xfId="523"/>
    <cellStyle name="20% - Accent3 2 5 2 3" xfId="5653"/>
    <cellStyle name="20% - Accent3 2 5 3" xfId="524"/>
    <cellStyle name="20% - Accent3 2 5 4" xfId="5652"/>
    <cellStyle name="20% - Accent3 2 6" xfId="525"/>
    <cellStyle name="20% - Accent3 2 6 2" xfId="526"/>
    <cellStyle name="20% - Accent3 2 6 3" xfId="5654"/>
    <cellStyle name="20% - Accent3 2 7" xfId="527"/>
    <cellStyle name="20% - Accent3 2 7 2" xfId="528"/>
    <cellStyle name="20% - Accent3 2 7 3" xfId="5655"/>
    <cellStyle name="20% - Accent3 2 8" xfId="4867"/>
    <cellStyle name="20% - Accent3 2 9" xfId="5365"/>
    <cellStyle name="20% - Accent3 20" xfId="529"/>
    <cellStyle name="20% - Accent3 20 2" xfId="530"/>
    <cellStyle name="20% - Accent3 20 2 2" xfId="531"/>
    <cellStyle name="20% - Accent3 20 2 3" xfId="5657"/>
    <cellStyle name="20% - Accent3 20 3" xfId="532"/>
    <cellStyle name="20% - Accent3 20 3 2" xfId="533"/>
    <cellStyle name="20% - Accent3 20 3 3" xfId="5658"/>
    <cellStyle name="20% - Accent3 20 4" xfId="534"/>
    <cellStyle name="20% - Accent3 20 4 2" xfId="535"/>
    <cellStyle name="20% - Accent3 20 4 3" xfId="5659"/>
    <cellStyle name="20% - Accent3 20 5" xfId="536"/>
    <cellStyle name="20% - Accent3 20 6" xfId="5656"/>
    <cellStyle name="20% - Accent3 21" xfId="537"/>
    <cellStyle name="20% - Accent3 21 2" xfId="538"/>
    <cellStyle name="20% - Accent3 21 2 2" xfId="539"/>
    <cellStyle name="20% - Accent3 21 2 3" xfId="5661"/>
    <cellStyle name="20% - Accent3 21 3" xfId="540"/>
    <cellStyle name="20% - Accent3 21 3 2" xfId="541"/>
    <cellStyle name="20% - Accent3 21 3 3" xfId="5662"/>
    <cellStyle name="20% - Accent3 21 4" xfId="542"/>
    <cellStyle name="20% - Accent3 21 5" xfId="5660"/>
    <cellStyle name="20% - Accent3 22" xfId="543"/>
    <cellStyle name="20% - Accent3 22 2" xfId="544"/>
    <cellStyle name="20% - Accent3 22 2 2" xfId="545"/>
    <cellStyle name="20% - Accent3 22 2 3" xfId="5664"/>
    <cellStyle name="20% - Accent3 22 3" xfId="546"/>
    <cellStyle name="20% - Accent3 22 4" xfId="5663"/>
    <cellStyle name="20% - Accent3 23" xfId="547"/>
    <cellStyle name="20% - Accent3 23 2" xfId="548"/>
    <cellStyle name="20% - Accent3 23 2 2" xfId="549"/>
    <cellStyle name="20% - Accent3 23 2 3" xfId="5666"/>
    <cellStyle name="20% - Accent3 23 3" xfId="550"/>
    <cellStyle name="20% - Accent3 23 4" xfId="5665"/>
    <cellStyle name="20% - Accent3 24" xfId="551"/>
    <cellStyle name="20% - Accent3 24 2" xfId="552"/>
    <cellStyle name="20% - Accent3 24 2 2" xfId="553"/>
    <cellStyle name="20% - Accent3 24 2 3" xfId="5668"/>
    <cellStyle name="20% - Accent3 24 3" xfId="554"/>
    <cellStyle name="20% - Accent3 24 4" xfId="5667"/>
    <cellStyle name="20% - Accent3 25" xfId="555"/>
    <cellStyle name="20% - Accent3 25 2" xfId="556"/>
    <cellStyle name="20% - Accent3 25 2 2" xfId="557"/>
    <cellStyle name="20% - Accent3 25 2 3" xfId="5670"/>
    <cellStyle name="20% - Accent3 25 3" xfId="558"/>
    <cellStyle name="20% - Accent3 25 4" xfId="5669"/>
    <cellStyle name="20% - Accent3 26" xfId="559"/>
    <cellStyle name="20% - Accent3 26 2" xfId="560"/>
    <cellStyle name="20% - Accent3 26 2 2" xfId="561"/>
    <cellStyle name="20% - Accent3 26 2 3" xfId="5672"/>
    <cellStyle name="20% - Accent3 26 3" xfId="562"/>
    <cellStyle name="20% - Accent3 26 4" xfId="5671"/>
    <cellStyle name="20% - Accent3 27" xfId="563"/>
    <cellStyle name="20% - Accent3 27 2" xfId="564"/>
    <cellStyle name="20% - Accent3 27 3" xfId="5673"/>
    <cellStyle name="20% - Accent3 28" xfId="565"/>
    <cellStyle name="20% - Accent3 28 2" xfId="566"/>
    <cellStyle name="20% - Accent3 28 3" xfId="5674"/>
    <cellStyle name="20% - Accent3 29" xfId="567"/>
    <cellStyle name="20% - Accent3 29 2" xfId="568"/>
    <cellStyle name="20% - Accent3 29 3" xfId="5675"/>
    <cellStyle name="20% - Accent3 3" xfId="569"/>
    <cellStyle name="20% - Accent3 3 2" xfId="570"/>
    <cellStyle name="20% - Accent3 3 2 2" xfId="571"/>
    <cellStyle name="20% - Accent3 3 3" xfId="572"/>
    <cellStyle name="20% - Accent3 3 4" xfId="573"/>
    <cellStyle name="20% - Accent3 3 4 2" xfId="574"/>
    <cellStyle name="20% - Accent3 3 4 3" xfId="5676"/>
    <cellStyle name="20% - Accent3 3 5" xfId="4868"/>
    <cellStyle name="20% - Accent3 3 6" xfId="5378"/>
    <cellStyle name="20% - Accent3 30" xfId="575"/>
    <cellStyle name="20% - Accent3 30 2" xfId="576"/>
    <cellStyle name="20% - Accent3 30 3" xfId="5677"/>
    <cellStyle name="20% - Accent3 31" xfId="577"/>
    <cellStyle name="20% - Accent3 31 2" xfId="578"/>
    <cellStyle name="20% - Accent3 31 3" xfId="5678"/>
    <cellStyle name="20% - Accent3 32" xfId="579"/>
    <cellStyle name="20% - Accent3 32 2" xfId="580"/>
    <cellStyle name="20% - Accent3 32 3" xfId="5679"/>
    <cellStyle name="20% - Accent3 33" xfId="581"/>
    <cellStyle name="20% - Accent3 33 2" xfId="582"/>
    <cellStyle name="20% - Accent3 33 3" xfId="5680"/>
    <cellStyle name="20% - Accent3 34" xfId="583"/>
    <cellStyle name="20% - Accent3 34 2" xfId="584"/>
    <cellStyle name="20% - Accent3 34 3" xfId="5681"/>
    <cellStyle name="20% - Accent3 35" xfId="585"/>
    <cellStyle name="20% - Accent3 35 2" xfId="586"/>
    <cellStyle name="20% - Accent3 35 3" xfId="5682"/>
    <cellStyle name="20% - Accent3 36" xfId="587"/>
    <cellStyle name="20% - Accent3 36 2" xfId="588"/>
    <cellStyle name="20% - Accent3 36 3" xfId="5683"/>
    <cellStyle name="20% - Accent3 37" xfId="589"/>
    <cellStyle name="20% - Accent3 37 2" xfId="590"/>
    <cellStyle name="20% - Accent3 37 3" xfId="5684"/>
    <cellStyle name="20% - Accent3 38" xfId="591"/>
    <cellStyle name="20% - Accent3 38 2" xfId="592"/>
    <cellStyle name="20% - Accent3 38 3" xfId="5685"/>
    <cellStyle name="20% - Accent3 39" xfId="593"/>
    <cellStyle name="20% - Accent3 39 2" xfId="594"/>
    <cellStyle name="20% - Accent3 39 3" xfId="5686"/>
    <cellStyle name="20% - Accent3 4" xfId="595"/>
    <cellStyle name="20% - Accent3 4 2" xfId="596"/>
    <cellStyle name="20% - Accent3 4 2 2" xfId="597"/>
    <cellStyle name="20% - Accent3 4 3" xfId="598"/>
    <cellStyle name="20% - Accent3 4 4" xfId="4869"/>
    <cellStyle name="20% - Accent3 4 5" xfId="5392"/>
    <cellStyle name="20% - Accent3 40" xfId="599"/>
    <cellStyle name="20% - Accent3 40 2" xfId="600"/>
    <cellStyle name="20% - Accent3 40 3" xfId="5687"/>
    <cellStyle name="20% - Accent3 41" xfId="601"/>
    <cellStyle name="20% - Accent3 41 2" xfId="602"/>
    <cellStyle name="20% - Accent3 41 3" xfId="5688"/>
    <cellStyle name="20% - Accent3 42" xfId="603"/>
    <cellStyle name="20% - Accent3 42 2" xfId="604"/>
    <cellStyle name="20% - Accent3 42 3" xfId="5689"/>
    <cellStyle name="20% - Accent3 43" xfId="605"/>
    <cellStyle name="20% - Accent3 43 2" xfId="606"/>
    <cellStyle name="20% - Accent3 43 3" xfId="5690"/>
    <cellStyle name="20% - Accent3 44" xfId="607"/>
    <cellStyle name="20% - Accent3 44 2" xfId="4143"/>
    <cellStyle name="20% - Accent3 44 3" xfId="5691"/>
    <cellStyle name="20% - Accent3 45" xfId="608"/>
    <cellStyle name="20% - Accent3 45 2" xfId="4144"/>
    <cellStyle name="20% - Accent3 45 3" xfId="5692"/>
    <cellStyle name="20% - Accent3 46" xfId="609"/>
    <cellStyle name="20% - Accent3 46 2" xfId="4145"/>
    <cellStyle name="20% - Accent3 46 3" xfId="5693"/>
    <cellStyle name="20% - Accent3 47" xfId="610"/>
    <cellStyle name="20% - Accent3 47 2" xfId="4146"/>
    <cellStyle name="20% - Accent3 47 3" xfId="5694"/>
    <cellStyle name="20% - Accent3 48" xfId="611"/>
    <cellStyle name="20% - Accent3 48 2" xfId="4147"/>
    <cellStyle name="20% - Accent3 48 3" xfId="5695"/>
    <cellStyle name="20% - Accent3 49" xfId="612"/>
    <cellStyle name="20% - Accent3 49 2" xfId="4148"/>
    <cellStyle name="20% - Accent3 49 3" xfId="5696"/>
    <cellStyle name="20% - Accent3 5" xfId="613"/>
    <cellStyle name="20% - Accent3 5 2" xfId="614"/>
    <cellStyle name="20% - Accent3 5 2 2" xfId="615"/>
    <cellStyle name="20% - Accent3 5 3" xfId="616"/>
    <cellStyle name="20% - Accent3 5 4" xfId="617"/>
    <cellStyle name="20% - Accent3 5 4 2" xfId="618"/>
    <cellStyle name="20% - Accent3 5 4 3" xfId="5697"/>
    <cellStyle name="20% - Accent3 5 5" xfId="4870"/>
    <cellStyle name="20% - Accent3 5 6" xfId="5406"/>
    <cellStyle name="20% - Accent3 50" xfId="619"/>
    <cellStyle name="20% - Accent3 50 2" xfId="4149"/>
    <cellStyle name="20% - Accent3 50 3" xfId="5698"/>
    <cellStyle name="20% - Accent3 51" xfId="620"/>
    <cellStyle name="20% - Accent3 51 2" xfId="4150"/>
    <cellStyle name="20% - Accent3 51 3" xfId="5699"/>
    <cellStyle name="20% - Accent3 52" xfId="621"/>
    <cellStyle name="20% - Accent3 52 2" xfId="4151"/>
    <cellStyle name="20% - Accent3 52 3" xfId="5700"/>
    <cellStyle name="20% - Accent3 53" xfId="622"/>
    <cellStyle name="20% - Accent3 53 2" xfId="4152"/>
    <cellStyle name="20% - Accent3 53 3" xfId="5701"/>
    <cellStyle name="20% - Accent3 54" xfId="623"/>
    <cellStyle name="20% - Accent3 54 2" xfId="4153"/>
    <cellStyle name="20% - Accent3 54 3" xfId="5702"/>
    <cellStyle name="20% - Accent3 55" xfId="624"/>
    <cellStyle name="20% - Accent3 55 2" xfId="4154"/>
    <cellStyle name="20% - Accent3 55 3" xfId="5703"/>
    <cellStyle name="20% - Accent3 56" xfId="625"/>
    <cellStyle name="20% - Accent3 56 2" xfId="4155"/>
    <cellStyle name="20% - Accent3 56 3" xfId="5704"/>
    <cellStyle name="20% - Accent3 57" xfId="626"/>
    <cellStyle name="20% - Accent3 57 2" xfId="4156"/>
    <cellStyle name="20% - Accent3 57 3" xfId="5705"/>
    <cellStyle name="20% - Accent3 58" xfId="627"/>
    <cellStyle name="20% - Accent3 58 2" xfId="4157"/>
    <cellStyle name="20% - Accent3 58 3" xfId="5706"/>
    <cellStyle name="20% - Accent3 59" xfId="628"/>
    <cellStyle name="20% - Accent3 59 2" xfId="4158"/>
    <cellStyle name="20% - Accent3 59 3" xfId="5707"/>
    <cellStyle name="20% - Accent3 6" xfId="629"/>
    <cellStyle name="20% - Accent3 6 2" xfId="630"/>
    <cellStyle name="20% - Accent3 6 2 2" xfId="631"/>
    <cellStyle name="20% - Accent3 6 3" xfId="632"/>
    <cellStyle name="20% - Accent3 6 4" xfId="4871"/>
    <cellStyle name="20% - Accent3 6 5" xfId="5420"/>
    <cellStyle name="20% - Accent3 60" xfId="633"/>
    <cellStyle name="20% - Accent3 60 2" xfId="4159"/>
    <cellStyle name="20% - Accent3 60 3" xfId="5708"/>
    <cellStyle name="20% - Accent3 61" xfId="634"/>
    <cellStyle name="20% - Accent3 61 2" xfId="4160"/>
    <cellStyle name="20% - Accent3 61 3" xfId="5709"/>
    <cellStyle name="20% - Accent3 62" xfId="635"/>
    <cellStyle name="20% - Accent3 62 2" xfId="4161"/>
    <cellStyle name="20% - Accent3 62 3" xfId="5710"/>
    <cellStyle name="20% - Accent3 63" xfId="636"/>
    <cellStyle name="20% - Accent3 63 2" xfId="4162"/>
    <cellStyle name="20% - Accent3 63 3" xfId="5711"/>
    <cellStyle name="20% - Accent3 64" xfId="637"/>
    <cellStyle name="20% - Accent3 64 2" xfId="4163"/>
    <cellStyle name="20% - Accent3 64 3" xfId="5712"/>
    <cellStyle name="20% - Accent3 65" xfId="638"/>
    <cellStyle name="20% - Accent3 65 2" xfId="4164"/>
    <cellStyle name="20% - Accent3 65 3" xfId="5713"/>
    <cellStyle name="20% - Accent3 66" xfId="639"/>
    <cellStyle name="20% - Accent3 66 2" xfId="4165"/>
    <cellStyle name="20% - Accent3 66 3" xfId="5714"/>
    <cellStyle name="20% - Accent3 67" xfId="640"/>
    <cellStyle name="20% - Accent3 67 2" xfId="4166"/>
    <cellStyle name="20% - Accent3 67 3" xfId="5715"/>
    <cellStyle name="20% - Accent3 68" xfId="641"/>
    <cellStyle name="20% - Accent3 68 2" xfId="4167"/>
    <cellStyle name="20% - Accent3 68 3" xfId="5716"/>
    <cellStyle name="20% - Accent3 69" xfId="642"/>
    <cellStyle name="20% - Accent3 69 2" xfId="4168"/>
    <cellStyle name="20% - Accent3 69 3" xfId="5717"/>
    <cellStyle name="20% - Accent3 7" xfId="643"/>
    <cellStyle name="20% - Accent3 7 2" xfId="644"/>
    <cellStyle name="20% - Accent3 7 2 2" xfId="645"/>
    <cellStyle name="20% - Accent3 7 3" xfId="646"/>
    <cellStyle name="20% - Accent3 7 4" xfId="5434"/>
    <cellStyle name="20% - Accent3 70" xfId="647"/>
    <cellStyle name="20% - Accent3 70 2" xfId="4169"/>
    <cellStyle name="20% - Accent3 70 3" xfId="5718"/>
    <cellStyle name="20% - Accent3 71" xfId="648"/>
    <cellStyle name="20% - Accent3 71 2" xfId="4170"/>
    <cellStyle name="20% - Accent3 71 3" xfId="5719"/>
    <cellStyle name="20% - Accent3 72" xfId="649"/>
    <cellStyle name="20% - Accent3 72 2" xfId="4171"/>
    <cellStyle name="20% - Accent3 72 3" xfId="5720"/>
    <cellStyle name="20% - Accent3 73" xfId="650"/>
    <cellStyle name="20% - Accent3 73 2" xfId="4172"/>
    <cellStyle name="20% - Accent3 73 3" xfId="5721"/>
    <cellStyle name="20% - Accent3 74" xfId="651"/>
    <cellStyle name="20% - Accent3 74 2" xfId="4173"/>
    <cellStyle name="20% - Accent3 74 3" xfId="5722"/>
    <cellStyle name="20% - Accent3 75" xfId="652"/>
    <cellStyle name="20% - Accent3 75 2" xfId="4174"/>
    <cellStyle name="20% - Accent3 75 3" xfId="5723"/>
    <cellStyle name="20% - Accent3 76" xfId="653"/>
    <cellStyle name="20% - Accent3 76 2" xfId="4175"/>
    <cellStyle name="20% - Accent3 76 3" xfId="5724"/>
    <cellStyle name="20% - Accent3 77" xfId="654"/>
    <cellStyle name="20% - Accent3 77 2" xfId="4176"/>
    <cellStyle name="20% - Accent3 77 3" xfId="5725"/>
    <cellStyle name="20% - Accent3 78" xfId="655"/>
    <cellStyle name="20% - Accent3 78 2" xfId="4177"/>
    <cellStyle name="20% - Accent3 78 3" xfId="5726"/>
    <cellStyle name="20% - Accent3 79" xfId="656"/>
    <cellStyle name="20% - Accent3 79 2" xfId="4178"/>
    <cellStyle name="20% - Accent3 79 3" xfId="5727"/>
    <cellStyle name="20% - Accent3 8" xfId="657"/>
    <cellStyle name="20% - Accent3 8 2" xfId="658"/>
    <cellStyle name="20% - Accent3 8 2 2" xfId="659"/>
    <cellStyle name="20% - Accent3 8 3" xfId="660"/>
    <cellStyle name="20% - Accent3 80" xfId="661"/>
    <cellStyle name="20% - Accent3 80 2" xfId="4179"/>
    <cellStyle name="20% - Accent3 80 3" xfId="5728"/>
    <cellStyle name="20% - Accent3 81" xfId="662"/>
    <cellStyle name="20% - Accent3 81 2" xfId="4180"/>
    <cellStyle name="20% - Accent3 81 3" xfId="5729"/>
    <cellStyle name="20% - Accent3 82" xfId="663"/>
    <cellStyle name="20% - Accent3 82 2" xfId="4181"/>
    <cellStyle name="20% - Accent3 82 3" xfId="5730"/>
    <cellStyle name="20% - Accent3 83" xfId="664"/>
    <cellStyle name="20% - Accent3 83 2" xfId="4182"/>
    <cellStyle name="20% - Accent3 83 3" xfId="5731"/>
    <cellStyle name="20% - Accent3 84" xfId="665"/>
    <cellStyle name="20% - Accent3 84 2" xfId="4183"/>
    <cellStyle name="20% - Accent3 84 3" xfId="5732"/>
    <cellStyle name="20% - Accent3 85" xfId="666"/>
    <cellStyle name="20% - Accent3 85 2" xfId="4184"/>
    <cellStyle name="20% - Accent3 86" xfId="667"/>
    <cellStyle name="20% - Accent3 86 2" xfId="4185"/>
    <cellStyle name="20% - Accent3 87" xfId="668"/>
    <cellStyle name="20% - Accent3 87 2" xfId="4186"/>
    <cellStyle name="20% - Accent3 88" xfId="669"/>
    <cellStyle name="20% - Accent3 88 2" xfId="4187"/>
    <cellStyle name="20% - Accent3 89" xfId="670"/>
    <cellStyle name="20% - Accent3 89 2" xfId="4188"/>
    <cellStyle name="20% - Accent3 9" xfId="671"/>
    <cellStyle name="20% - Accent3 9 2" xfId="672"/>
    <cellStyle name="20% - Accent3 9 2 2" xfId="673"/>
    <cellStyle name="20% - Accent3 9 3" xfId="674"/>
    <cellStyle name="20% - Accent3 90" xfId="675"/>
    <cellStyle name="20% - Accent3 90 2" xfId="4189"/>
    <cellStyle name="20% - Accent3 91" xfId="676"/>
    <cellStyle name="20% - Accent3 91 2" xfId="4190"/>
    <cellStyle name="20% - Accent3 92" xfId="677"/>
    <cellStyle name="20% - Accent3 92 2" xfId="4191"/>
    <cellStyle name="20% - Accent3 93" xfId="3641"/>
    <cellStyle name="20% - Accent3 94" xfId="3657"/>
    <cellStyle name="20% - Accent3 95" xfId="3672"/>
    <cellStyle name="20% - Accent3 96" xfId="3688"/>
    <cellStyle name="20% - Accent3 97" xfId="3704"/>
    <cellStyle name="20% - Accent3 98" xfId="3719"/>
    <cellStyle name="20% - Accent3 99" xfId="3734"/>
    <cellStyle name="20% - Accent4 10" xfId="678"/>
    <cellStyle name="20% - Accent4 10 2" xfId="679"/>
    <cellStyle name="20% - Accent4 10 2 2" xfId="680"/>
    <cellStyle name="20% - Accent4 10 3" xfId="681"/>
    <cellStyle name="20% - Accent4 100" xfId="3751"/>
    <cellStyle name="20% - Accent4 101" xfId="3766"/>
    <cellStyle name="20% - Accent4 102" xfId="3781"/>
    <cellStyle name="20% - Accent4 103" xfId="3796"/>
    <cellStyle name="20% - Accent4 104" xfId="3810"/>
    <cellStyle name="20% - Accent4 105" xfId="3825"/>
    <cellStyle name="20% - Accent4 106" xfId="3840"/>
    <cellStyle name="20% - Accent4 107" xfId="3854"/>
    <cellStyle name="20% - Accent4 108" xfId="3868"/>
    <cellStyle name="20% - Accent4 109" xfId="3883"/>
    <cellStyle name="20% - Accent4 11" xfId="682"/>
    <cellStyle name="20% - Accent4 11 2" xfId="683"/>
    <cellStyle name="20% - Accent4 11 2 2" xfId="684"/>
    <cellStyle name="20% - Accent4 11 3" xfId="685"/>
    <cellStyle name="20% - Accent4 110" xfId="3897"/>
    <cellStyle name="20% - Accent4 111" xfId="3911"/>
    <cellStyle name="20% - Accent4 112" xfId="3925"/>
    <cellStyle name="20% - Accent4 113" xfId="3939"/>
    <cellStyle name="20% - Accent4 114" xfId="3956"/>
    <cellStyle name="20% - Accent4 115" xfId="3988"/>
    <cellStyle name="20% - Accent4 115 2" xfId="4022"/>
    <cellStyle name="20% - Accent4 116" xfId="4007"/>
    <cellStyle name="20% - Accent4 116 2" xfId="4036"/>
    <cellStyle name="20% - Accent4 117" xfId="4872"/>
    <cellStyle name="20% - Accent4 118" xfId="4873"/>
    <cellStyle name="20% - Accent4 119" xfId="4874"/>
    <cellStyle name="20% - Accent4 12" xfId="686"/>
    <cellStyle name="20% - Accent4 12 2" xfId="687"/>
    <cellStyle name="20% - Accent4 12 2 2" xfId="688"/>
    <cellStyle name="20% - Accent4 12 3" xfId="689"/>
    <cellStyle name="20% - Accent4 120" xfId="4875"/>
    <cellStyle name="20% - Accent4 121" xfId="4876"/>
    <cellStyle name="20% - Accent4 122" xfId="4877"/>
    <cellStyle name="20% - Accent4 123" xfId="4878"/>
    <cellStyle name="20% - Accent4 124" xfId="4879"/>
    <cellStyle name="20% - Accent4 125" xfId="4880"/>
    <cellStyle name="20% - Accent4 126" xfId="4881"/>
    <cellStyle name="20% - Accent4 127" xfId="4882"/>
    <cellStyle name="20% - Accent4 128" xfId="4883"/>
    <cellStyle name="20% - Accent4 129" xfId="4884"/>
    <cellStyle name="20% - Accent4 13" xfId="690"/>
    <cellStyle name="20% - Accent4 13 2" xfId="691"/>
    <cellStyle name="20% - Accent4 13 2 2" xfId="692"/>
    <cellStyle name="20% - Accent4 13 3" xfId="693"/>
    <cellStyle name="20% - Accent4 130" xfId="4885"/>
    <cellStyle name="20% - Accent4 131" xfId="4886"/>
    <cellStyle name="20% - Accent4 132" xfId="4887"/>
    <cellStyle name="20% - Accent4 133" xfId="4888"/>
    <cellStyle name="20% - Accent4 134" xfId="4889"/>
    <cellStyle name="20% - Accent4 135" xfId="4890"/>
    <cellStyle name="20% - Accent4 136" xfId="4891"/>
    <cellStyle name="20% - Accent4 137" xfId="4892"/>
    <cellStyle name="20% - Accent4 138" xfId="4893"/>
    <cellStyle name="20% - Accent4 139" xfId="4894"/>
    <cellStyle name="20% - Accent4 14" xfId="694"/>
    <cellStyle name="20% - Accent4 14 2" xfId="695"/>
    <cellStyle name="20% - Accent4 14 2 2" xfId="696"/>
    <cellStyle name="20% - Accent4 14 3" xfId="697"/>
    <cellStyle name="20% - Accent4 140" xfId="4895"/>
    <cellStyle name="20% - Accent4 141" xfId="4896"/>
    <cellStyle name="20% - Accent4 142" xfId="4897"/>
    <cellStyle name="20% - Accent4 143" xfId="4898"/>
    <cellStyle name="20% - Accent4 144" xfId="4899"/>
    <cellStyle name="20% - Accent4 145" xfId="4900"/>
    <cellStyle name="20% - Accent4 146" xfId="4901"/>
    <cellStyle name="20% - Accent4 147" xfId="4902"/>
    <cellStyle name="20% - Accent4 148" xfId="4903"/>
    <cellStyle name="20% - Accent4 149" xfId="4904"/>
    <cellStyle name="20% - Accent4 15" xfId="698"/>
    <cellStyle name="20% - Accent4 15 2" xfId="699"/>
    <cellStyle name="20% - Accent4 15 2 2" xfId="700"/>
    <cellStyle name="20% - Accent4 15 3" xfId="701"/>
    <cellStyle name="20% - Accent4 150" xfId="4905"/>
    <cellStyle name="20% - Accent4 151" xfId="4906"/>
    <cellStyle name="20% - Accent4 152" xfId="4907"/>
    <cellStyle name="20% - Accent4 153" xfId="4908"/>
    <cellStyle name="20% - Accent4 154" xfId="4909"/>
    <cellStyle name="20% - Accent4 155" xfId="4910"/>
    <cellStyle name="20% - Accent4 16" xfId="702"/>
    <cellStyle name="20% - Accent4 16 2" xfId="703"/>
    <cellStyle name="20% - Accent4 16 2 2" xfId="704"/>
    <cellStyle name="20% - Accent4 16 3" xfId="705"/>
    <cellStyle name="20% - Accent4 17" xfId="706"/>
    <cellStyle name="20% - Accent4 17 2" xfId="707"/>
    <cellStyle name="20% - Accent4 17 3" xfId="708"/>
    <cellStyle name="20% - Accent4 17 3 2" xfId="709"/>
    <cellStyle name="20% - Accent4 17 3 3" xfId="5733"/>
    <cellStyle name="20% - Accent4 17 4" xfId="710"/>
    <cellStyle name="20% - Accent4 17 4 2" xfId="711"/>
    <cellStyle name="20% - Accent4 17 4 3" xfId="5734"/>
    <cellStyle name="20% - Accent4 18" xfId="712"/>
    <cellStyle name="20% - Accent4 18 2" xfId="713"/>
    <cellStyle name="20% - Accent4 18 3" xfId="714"/>
    <cellStyle name="20% - Accent4 18 3 2" xfId="715"/>
    <cellStyle name="20% - Accent4 18 3 3" xfId="5735"/>
    <cellStyle name="20% - Accent4 18 4" xfId="716"/>
    <cellStyle name="20% - Accent4 18 4 2" xfId="717"/>
    <cellStyle name="20% - Accent4 18 4 3" xfId="5736"/>
    <cellStyle name="20% - Accent4 19" xfId="718"/>
    <cellStyle name="20% - Accent4 19 2" xfId="719"/>
    <cellStyle name="20% - Accent4 19 2 2" xfId="720"/>
    <cellStyle name="20% - Accent4 19 2 3" xfId="5737"/>
    <cellStyle name="20% - Accent4 19 3" xfId="721"/>
    <cellStyle name="20% - Accent4 19 3 2" xfId="722"/>
    <cellStyle name="20% - Accent4 19 3 3" xfId="5738"/>
    <cellStyle name="20% - Accent4 2" xfId="723"/>
    <cellStyle name="20% - Accent4 2 2" xfId="724"/>
    <cellStyle name="20% - Accent4 2 2 2" xfId="725"/>
    <cellStyle name="20% - Accent4 2 2 2 2" xfId="726"/>
    <cellStyle name="20% - Accent4 2 2 2 2 2" xfId="727"/>
    <cellStyle name="20% - Accent4 2 2 2 2 3" xfId="5741"/>
    <cellStyle name="20% - Accent4 2 2 2 3" xfId="728"/>
    <cellStyle name="20% - Accent4 2 2 2 4" xfId="5740"/>
    <cellStyle name="20% - Accent4 2 2 3" xfId="729"/>
    <cellStyle name="20% - Accent4 2 2 3 2" xfId="730"/>
    <cellStyle name="20% - Accent4 2 2 3 2 2" xfId="731"/>
    <cellStyle name="20% - Accent4 2 2 3 2 3" xfId="5743"/>
    <cellStyle name="20% - Accent4 2 2 3 3" xfId="732"/>
    <cellStyle name="20% - Accent4 2 2 3 4" xfId="5742"/>
    <cellStyle name="20% - Accent4 2 2 4" xfId="733"/>
    <cellStyle name="20% - Accent4 2 2 4 2" xfId="734"/>
    <cellStyle name="20% - Accent4 2 2 4 3" xfId="5744"/>
    <cellStyle name="20% - Accent4 2 2 5" xfId="735"/>
    <cellStyle name="20% - Accent4 2 2 5 2" xfId="736"/>
    <cellStyle name="20% - Accent4 2 2 5 3" xfId="5745"/>
    <cellStyle name="20% - Accent4 2 2 6" xfId="737"/>
    <cellStyle name="20% - Accent4 2 2 6 2" xfId="738"/>
    <cellStyle name="20% - Accent4 2 2 6 3" xfId="5746"/>
    <cellStyle name="20% - Accent4 2 2 7" xfId="739"/>
    <cellStyle name="20% - Accent4 2 2 8" xfId="5739"/>
    <cellStyle name="20% - Accent4 2 3" xfId="740"/>
    <cellStyle name="20% - Accent4 2 4" xfId="741"/>
    <cellStyle name="20% - Accent4 2 4 2" xfId="742"/>
    <cellStyle name="20% - Accent4 2 4 2 2" xfId="743"/>
    <cellStyle name="20% - Accent4 2 4 2 3" xfId="5748"/>
    <cellStyle name="20% - Accent4 2 4 3" xfId="744"/>
    <cellStyle name="20% - Accent4 2 4 4" xfId="5747"/>
    <cellStyle name="20% - Accent4 2 5" xfId="745"/>
    <cellStyle name="20% - Accent4 2 5 2" xfId="746"/>
    <cellStyle name="20% - Accent4 2 5 2 2" xfId="747"/>
    <cellStyle name="20% - Accent4 2 5 2 3" xfId="5750"/>
    <cellStyle name="20% - Accent4 2 5 3" xfId="748"/>
    <cellStyle name="20% - Accent4 2 5 4" xfId="5749"/>
    <cellStyle name="20% - Accent4 2 6" xfId="749"/>
    <cellStyle name="20% - Accent4 2 6 2" xfId="750"/>
    <cellStyle name="20% - Accent4 2 6 3" xfId="5751"/>
    <cellStyle name="20% - Accent4 2 7" xfId="751"/>
    <cellStyle name="20% - Accent4 2 7 2" xfId="752"/>
    <cellStyle name="20% - Accent4 2 7 3" xfId="5752"/>
    <cellStyle name="20% - Accent4 2 8" xfId="4911"/>
    <cellStyle name="20% - Accent4 2 9" xfId="5367"/>
    <cellStyle name="20% - Accent4 20" xfId="753"/>
    <cellStyle name="20% - Accent4 20 2" xfId="754"/>
    <cellStyle name="20% - Accent4 20 2 2" xfId="755"/>
    <cellStyle name="20% - Accent4 20 2 3" xfId="5754"/>
    <cellStyle name="20% - Accent4 20 3" xfId="756"/>
    <cellStyle name="20% - Accent4 20 3 2" xfId="757"/>
    <cellStyle name="20% - Accent4 20 3 3" xfId="5755"/>
    <cellStyle name="20% - Accent4 20 4" xfId="758"/>
    <cellStyle name="20% - Accent4 20 4 2" xfId="759"/>
    <cellStyle name="20% - Accent4 20 4 3" xfId="5756"/>
    <cellStyle name="20% - Accent4 20 5" xfId="760"/>
    <cellStyle name="20% - Accent4 20 6" xfId="5753"/>
    <cellStyle name="20% - Accent4 21" xfId="761"/>
    <cellStyle name="20% - Accent4 21 2" xfId="762"/>
    <cellStyle name="20% - Accent4 21 2 2" xfId="763"/>
    <cellStyle name="20% - Accent4 21 2 3" xfId="5758"/>
    <cellStyle name="20% - Accent4 21 3" xfId="764"/>
    <cellStyle name="20% - Accent4 21 3 2" xfId="765"/>
    <cellStyle name="20% - Accent4 21 3 3" xfId="5759"/>
    <cellStyle name="20% - Accent4 21 4" xfId="766"/>
    <cellStyle name="20% - Accent4 21 5" xfId="5757"/>
    <cellStyle name="20% - Accent4 22" xfId="767"/>
    <cellStyle name="20% - Accent4 22 2" xfId="768"/>
    <cellStyle name="20% - Accent4 22 2 2" xfId="769"/>
    <cellStyle name="20% - Accent4 22 2 3" xfId="5761"/>
    <cellStyle name="20% - Accent4 22 3" xfId="770"/>
    <cellStyle name="20% - Accent4 22 4" xfId="5760"/>
    <cellStyle name="20% - Accent4 23" xfId="771"/>
    <cellStyle name="20% - Accent4 23 2" xfId="772"/>
    <cellStyle name="20% - Accent4 23 2 2" xfId="773"/>
    <cellStyle name="20% - Accent4 23 2 3" xfId="5763"/>
    <cellStyle name="20% - Accent4 23 3" xfId="774"/>
    <cellStyle name="20% - Accent4 23 4" xfId="5762"/>
    <cellStyle name="20% - Accent4 24" xfId="775"/>
    <cellStyle name="20% - Accent4 24 2" xfId="776"/>
    <cellStyle name="20% - Accent4 24 2 2" xfId="777"/>
    <cellStyle name="20% - Accent4 24 2 3" xfId="5765"/>
    <cellStyle name="20% - Accent4 24 3" xfId="778"/>
    <cellStyle name="20% - Accent4 24 4" xfId="5764"/>
    <cellStyle name="20% - Accent4 25" xfId="779"/>
    <cellStyle name="20% - Accent4 25 2" xfId="780"/>
    <cellStyle name="20% - Accent4 25 2 2" xfId="781"/>
    <cellStyle name="20% - Accent4 25 2 3" xfId="5767"/>
    <cellStyle name="20% - Accent4 25 3" xfId="782"/>
    <cellStyle name="20% - Accent4 25 4" xfId="5766"/>
    <cellStyle name="20% - Accent4 26" xfId="783"/>
    <cellStyle name="20% - Accent4 26 2" xfId="784"/>
    <cellStyle name="20% - Accent4 26 2 2" xfId="785"/>
    <cellStyle name="20% - Accent4 26 2 3" xfId="5769"/>
    <cellStyle name="20% - Accent4 26 3" xfId="786"/>
    <cellStyle name="20% - Accent4 26 4" xfId="5768"/>
    <cellStyle name="20% - Accent4 27" xfId="787"/>
    <cellStyle name="20% - Accent4 27 2" xfId="788"/>
    <cellStyle name="20% - Accent4 27 3" xfId="5770"/>
    <cellStyle name="20% - Accent4 28" xfId="789"/>
    <cellStyle name="20% - Accent4 28 2" xfId="790"/>
    <cellStyle name="20% - Accent4 28 3" xfId="5771"/>
    <cellStyle name="20% - Accent4 29" xfId="791"/>
    <cellStyle name="20% - Accent4 29 2" xfId="792"/>
    <cellStyle name="20% - Accent4 29 3" xfId="5772"/>
    <cellStyle name="20% - Accent4 3" xfId="793"/>
    <cellStyle name="20% - Accent4 3 2" xfId="794"/>
    <cellStyle name="20% - Accent4 3 2 2" xfId="795"/>
    <cellStyle name="20% - Accent4 3 3" xfId="796"/>
    <cellStyle name="20% - Accent4 3 4" xfId="797"/>
    <cellStyle name="20% - Accent4 3 4 2" xfId="798"/>
    <cellStyle name="20% - Accent4 3 4 3" xfId="5773"/>
    <cellStyle name="20% - Accent4 3 5" xfId="4912"/>
    <cellStyle name="20% - Accent4 3 6" xfId="5380"/>
    <cellStyle name="20% - Accent4 30" xfId="799"/>
    <cellStyle name="20% - Accent4 30 2" xfId="800"/>
    <cellStyle name="20% - Accent4 30 3" xfId="5774"/>
    <cellStyle name="20% - Accent4 31" xfId="801"/>
    <cellStyle name="20% - Accent4 31 2" xfId="802"/>
    <cellStyle name="20% - Accent4 31 3" xfId="5775"/>
    <cellStyle name="20% - Accent4 32" xfId="803"/>
    <cellStyle name="20% - Accent4 32 2" xfId="804"/>
    <cellStyle name="20% - Accent4 32 3" xfId="5776"/>
    <cellStyle name="20% - Accent4 33" xfId="805"/>
    <cellStyle name="20% - Accent4 33 2" xfId="806"/>
    <cellStyle name="20% - Accent4 33 3" xfId="5777"/>
    <cellStyle name="20% - Accent4 34" xfId="807"/>
    <cellStyle name="20% - Accent4 34 2" xfId="808"/>
    <cellStyle name="20% - Accent4 34 3" xfId="5778"/>
    <cellStyle name="20% - Accent4 35" xfId="809"/>
    <cellStyle name="20% - Accent4 35 2" xfId="810"/>
    <cellStyle name="20% - Accent4 35 3" xfId="5779"/>
    <cellStyle name="20% - Accent4 36" xfId="811"/>
    <cellStyle name="20% - Accent4 36 2" xfId="812"/>
    <cellStyle name="20% - Accent4 36 3" xfId="5780"/>
    <cellStyle name="20% - Accent4 37" xfId="813"/>
    <cellStyle name="20% - Accent4 37 2" xfId="814"/>
    <cellStyle name="20% - Accent4 37 3" xfId="5781"/>
    <cellStyle name="20% - Accent4 38" xfId="815"/>
    <cellStyle name="20% - Accent4 38 2" xfId="816"/>
    <cellStyle name="20% - Accent4 38 3" xfId="5782"/>
    <cellStyle name="20% - Accent4 39" xfId="817"/>
    <cellStyle name="20% - Accent4 39 2" xfId="818"/>
    <cellStyle name="20% - Accent4 39 3" xfId="5783"/>
    <cellStyle name="20% - Accent4 4" xfId="819"/>
    <cellStyle name="20% - Accent4 4 2" xfId="820"/>
    <cellStyle name="20% - Accent4 4 2 2" xfId="821"/>
    <cellStyle name="20% - Accent4 4 3" xfId="822"/>
    <cellStyle name="20% - Accent4 4 4" xfId="4913"/>
    <cellStyle name="20% - Accent4 4 5" xfId="5394"/>
    <cellStyle name="20% - Accent4 40" xfId="823"/>
    <cellStyle name="20% - Accent4 40 2" xfId="824"/>
    <cellStyle name="20% - Accent4 40 3" xfId="5784"/>
    <cellStyle name="20% - Accent4 41" xfId="825"/>
    <cellStyle name="20% - Accent4 41 2" xfId="826"/>
    <cellStyle name="20% - Accent4 41 3" xfId="5785"/>
    <cellStyle name="20% - Accent4 42" xfId="827"/>
    <cellStyle name="20% - Accent4 42 2" xfId="828"/>
    <cellStyle name="20% - Accent4 42 3" xfId="5786"/>
    <cellStyle name="20% - Accent4 43" xfId="829"/>
    <cellStyle name="20% - Accent4 43 2" xfId="830"/>
    <cellStyle name="20% - Accent4 43 3" xfId="5787"/>
    <cellStyle name="20% - Accent4 44" xfId="831"/>
    <cellStyle name="20% - Accent4 44 2" xfId="4192"/>
    <cellStyle name="20% - Accent4 44 3" xfId="5788"/>
    <cellStyle name="20% - Accent4 45" xfId="832"/>
    <cellStyle name="20% - Accent4 45 2" xfId="4193"/>
    <cellStyle name="20% - Accent4 45 3" xfId="5789"/>
    <cellStyle name="20% - Accent4 46" xfId="833"/>
    <cellStyle name="20% - Accent4 46 2" xfId="4194"/>
    <cellStyle name="20% - Accent4 46 3" xfId="5790"/>
    <cellStyle name="20% - Accent4 47" xfId="834"/>
    <cellStyle name="20% - Accent4 47 2" xfId="4195"/>
    <cellStyle name="20% - Accent4 47 3" xfId="5791"/>
    <cellStyle name="20% - Accent4 48" xfId="835"/>
    <cellStyle name="20% - Accent4 48 2" xfId="4196"/>
    <cellStyle name="20% - Accent4 48 3" xfId="5792"/>
    <cellStyle name="20% - Accent4 49" xfId="836"/>
    <cellStyle name="20% - Accent4 49 2" xfId="4197"/>
    <cellStyle name="20% - Accent4 49 3" xfId="5793"/>
    <cellStyle name="20% - Accent4 5" xfId="837"/>
    <cellStyle name="20% - Accent4 5 2" xfId="838"/>
    <cellStyle name="20% - Accent4 5 2 2" xfId="839"/>
    <cellStyle name="20% - Accent4 5 3" xfId="840"/>
    <cellStyle name="20% - Accent4 5 4" xfId="841"/>
    <cellStyle name="20% - Accent4 5 4 2" xfId="842"/>
    <cellStyle name="20% - Accent4 5 4 3" xfId="5794"/>
    <cellStyle name="20% - Accent4 5 5" xfId="4914"/>
    <cellStyle name="20% - Accent4 5 6" xfId="5408"/>
    <cellStyle name="20% - Accent4 50" xfId="843"/>
    <cellStyle name="20% - Accent4 50 2" xfId="4198"/>
    <cellStyle name="20% - Accent4 50 3" xfId="5795"/>
    <cellStyle name="20% - Accent4 51" xfId="844"/>
    <cellStyle name="20% - Accent4 51 2" xfId="4199"/>
    <cellStyle name="20% - Accent4 51 3" xfId="5796"/>
    <cellStyle name="20% - Accent4 52" xfId="845"/>
    <cellStyle name="20% - Accent4 52 2" xfId="4200"/>
    <cellStyle name="20% - Accent4 52 3" xfId="5797"/>
    <cellStyle name="20% - Accent4 53" xfId="846"/>
    <cellStyle name="20% - Accent4 53 2" xfId="4201"/>
    <cellStyle name="20% - Accent4 53 3" xfId="5798"/>
    <cellStyle name="20% - Accent4 54" xfId="847"/>
    <cellStyle name="20% - Accent4 54 2" xfId="4202"/>
    <cellStyle name="20% - Accent4 54 3" xfId="5799"/>
    <cellStyle name="20% - Accent4 55" xfId="848"/>
    <cellStyle name="20% - Accent4 55 2" xfId="4203"/>
    <cellStyle name="20% - Accent4 55 3" xfId="5800"/>
    <cellStyle name="20% - Accent4 56" xfId="849"/>
    <cellStyle name="20% - Accent4 56 2" xfId="4204"/>
    <cellStyle name="20% - Accent4 56 3" xfId="5801"/>
    <cellStyle name="20% - Accent4 57" xfId="850"/>
    <cellStyle name="20% - Accent4 57 2" xfId="4205"/>
    <cellStyle name="20% - Accent4 57 3" xfId="5802"/>
    <cellStyle name="20% - Accent4 58" xfId="851"/>
    <cellStyle name="20% - Accent4 58 2" xfId="4206"/>
    <cellStyle name="20% - Accent4 58 3" xfId="5803"/>
    <cellStyle name="20% - Accent4 59" xfId="852"/>
    <cellStyle name="20% - Accent4 59 2" xfId="4207"/>
    <cellStyle name="20% - Accent4 59 3" xfId="5804"/>
    <cellStyle name="20% - Accent4 6" xfId="853"/>
    <cellStyle name="20% - Accent4 6 2" xfId="854"/>
    <cellStyle name="20% - Accent4 6 2 2" xfId="855"/>
    <cellStyle name="20% - Accent4 6 3" xfId="856"/>
    <cellStyle name="20% - Accent4 6 4" xfId="4915"/>
    <cellStyle name="20% - Accent4 6 5" xfId="5422"/>
    <cellStyle name="20% - Accent4 60" xfId="857"/>
    <cellStyle name="20% - Accent4 60 2" xfId="4208"/>
    <cellStyle name="20% - Accent4 60 3" xfId="5805"/>
    <cellStyle name="20% - Accent4 61" xfId="858"/>
    <cellStyle name="20% - Accent4 61 2" xfId="4209"/>
    <cellStyle name="20% - Accent4 61 3" xfId="5806"/>
    <cellStyle name="20% - Accent4 62" xfId="859"/>
    <cellStyle name="20% - Accent4 62 2" xfId="4210"/>
    <cellStyle name="20% - Accent4 62 3" xfId="5807"/>
    <cellStyle name="20% - Accent4 63" xfId="860"/>
    <cellStyle name="20% - Accent4 63 2" xfId="4211"/>
    <cellStyle name="20% - Accent4 63 3" xfId="5808"/>
    <cellStyle name="20% - Accent4 64" xfId="861"/>
    <cellStyle name="20% - Accent4 64 2" xfId="4212"/>
    <cellStyle name="20% - Accent4 64 3" xfId="5809"/>
    <cellStyle name="20% - Accent4 65" xfId="862"/>
    <cellStyle name="20% - Accent4 65 2" xfId="4213"/>
    <cellStyle name="20% - Accent4 65 3" xfId="5810"/>
    <cellStyle name="20% - Accent4 66" xfId="863"/>
    <cellStyle name="20% - Accent4 66 2" xfId="4214"/>
    <cellStyle name="20% - Accent4 66 3" xfId="5811"/>
    <cellStyle name="20% - Accent4 67" xfId="864"/>
    <cellStyle name="20% - Accent4 67 2" xfId="4215"/>
    <cellStyle name="20% - Accent4 67 3" xfId="5812"/>
    <cellStyle name="20% - Accent4 68" xfId="865"/>
    <cellStyle name="20% - Accent4 68 2" xfId="4216"/>
    <cellStyle name="20% - Accent4 68 3" xfId="5813"/>
    <cellStyle name="20% - Accent4 69" xfId="866"/>
    <cellStyle name="20% - Accent4 69 2" xfId="4217"/>
    <cellStyle name="20% - Accent4 69 3" xfId="5814"/>
    <cellStyle name="20% - Accent4 7" xfId="867"/>
    <cellStyle name="20% - Accent4 7 2" xfId="868"/>
    <cellStyle name="20% - Accent4 7 2 2" xfId="869"/>
    <cellStyle name="20% - Accent4 7 3" xfId="870"/>
    <cellStyle name="20% - Accent4 7 4" xfId="5436"/>
    <cellStyle name="20% - Accent4 70" xfId="871"/>
    <cellStyle name="20% - Accent4 70 2" xfId="4218"/>
    <cellStyle name="20% - Accent4 70 3" xfId="5815"/>
    <cellStyle name="20% - Accent4 71" xfId="872"/>
    <cellStyle name="20% - Accent4 71 2" xfId="4219"/>
    <cellStyle name="20% - Accent4 71 3" xfId="5816"/>
    <cellStyle name="20% - Accent4 72" xfId="873"/>
    <cellStyle name="20% - Accent4 72 2" xfId="4220"/>
    <cellStyle name="20% - Accent4 72 3" xfId="5817"/>
    <cellStyle name="20% - Accent4 73" xfId="874"/>
    <cellStyle name="20% - Accent4 73 2" xfId="4221"/>
    <cellStyle name="20% - Accent4 73 3" xfId="5818"/>
    <cellStyle name="20% - Accent4 74" xfId="875"/>
    <cellStyle name="20% - Accent4 74 2" xfId="4222"/>
    <cellStyle name="20% - Accent4 74 3" xfId="5819"/>
    <cellStyle name="20% - Accent4 75" xfId="876"/>
    <cellStyle name="20% - Accent4 75 2" xfId="4223"/>
    <cellStyle name="20% - Accent4 75 3" xfId="5820"/>
    <cellStyle name="20% - Accent4 76" xfId="877"/>
    <cellStyle name="20% - Accent4 76 2" xfId="4224"/>
    <cellStyle name="20% - Accent4 76 3" xfId="5821"/>
    <cellStyle name="20% - Accent4 77" xfId="878"/>
    <cellStyle name="20% - Accent4 77 2" xfId="4225"/>
    <cellStyle name="20% - Accent4 77 3" xfId="5822"/>
    <cellStyle name="20% - Accent4 78" xfId="879"/>
    <cellStyle name="20% - Accent4 78 2" xfId="4226"/>
    <cellStyle name="20% - Accent4 78 3" xfId="5823"/>
    <cellStyle name="20% - Accent4 79" xfId="880"/>
    <cellStyle name="20% - Accent4 79 2" xfId="4227"/>
    <cellStyle name="20% - Accent4 79 3" xfId="5824"/>
    <cellStyle name="20% - Accent4 8" xfId="881"/>
    <cellStyle name="20% - Accent4 8 2" xfId="882"/>
    <cellStyle name="20% - Accent4 8 2 2" xfId="883"/>
    <cellStyle name="20% - Accent4 8 3" xfId="884"/>
    <cellStyle name="20% - Accent4 80" xfId="885"/>
    <cellStyle name="20% - Accent4 80 2" xfId="4228"/>
    <cellStyle name="20% - Accent4 80 3" xfId="5825"/>
    <cellStyle name="20% - Accent4 81" xfId="886"/>
    <cellStyle name="20% - Accent4 81 2" xfId="4229"/>
    <cellStyle name="20% - Accent4 81 3" xfId="5826"/>
    <cellStyle name="20% - Accent4 82" xfId="887"/>
    <cellStyle name="20% - Accent4 82 2" xfId="4230"/>
    <cellStyle name="20% - Accent4 82 3" xfId="5827"/>
    <cellStyle name="20% - Accent4 83" xfId="888"/>
    <cellStyle name="20% - Accent4 83 2" xfId="4231"/>
    <cellStyle name="20% - Accent4 83 3" xfId="5828"/>
    <cellStyle name="20% - Accent4 84" xfId="889"/>
    <cellStyle name="20% - Accent4 84 2" xfId="4232"/>
    <cellStyle name="20% - Accent4 84 3" xfId="5829"/>
    <cellStyle name="20% - Accent4 85" xfId="890"/>
    <cellStyle name="20% - Accent4 85 2" xfId="4233"/>
    <cellStyle name="20% - Accent4 86" xfId="891"/>
    <cellStyle name="20% - Accent4 86 2" xfId="4234"/>
    <cellStyle name="20% - Accent4 87" xfId="892"/>
    <cellStyle name="20% - Accent4 87 2" xfId="4235"/>
    <cellStyle name="20% - Accent4 88" xfId="893"/>
    <cellStyle name="20% - Accent4 88 2" xfId="4236"/>
    <cellStyle name="20% - Accent4 89" xfId="894"/>
    <cellStyle name="20% - Accent4 89 2" xfId="4237"/>
    <cellStyle name="20% - Accent4 9" xfId="895"/>
    <cellStyle name="20% - Accent4 9 2" xfId="896"/>
    <cellStyle name="20% - Accent4 9 2 2" xfId="897"/>
    <cellStyle name="20% - Accent4 9 3" xfId="898"/>
    <cellStyle name="20% - Accent4 90" xfId="899"/>
    <cellStyle name="20% - Accent4 90 2" xfId="4238"/>
    <cellStyle name="20% - Accent4 91" xfId="900"/>
    <cellStyle name="20% - Accent4 91 2" xfId="4239"/>
    <cellStyle name="20% - Accent4 92" xfId="901"/>
    <cellStyle name="20% - Accent4 92 2" xfId="4240"/>
    <cellStyle name="20% - Accent4 93" xfId="3643"/>
    <cellStyle name="20% - Accent4 94" xfId="3659"/>
    <cellStyle name="20% - Accent4 95" xfId="3674"/>
    <cellStyle name="20% - Accent4 96" xfId="3690"/>
    <cellStyle name="20% - Accent4 97" xfId="3706"/>
    <cellStyle name="20% - Accent4 98" xfId="3721"/>
    <cellStyle name="20% - Accent4 99" xfId="3736"/>
    <cellStyle name="20% - Accent5 10" xfId="902"/>
    <cellStyle name="20% - Accent5 10 2" xfId="903"/>
    <cellStyle name="20% - Accent5 10 2 2" xfId="904"/>
    <cellStyle name="20% - Accent5 10 3" xfId="905"/>
    <cellStyle name="20% - Accent5 100" xfId="3753"/>
    <cellStyle name="20% - Accent5 101" xfId="3768"/>
    <cellStyle name="20% - Accent5 102" xfId="3783"/>
    <cellStyle name="20% - Accent5 103" xfId="3798"/>
    <cellStyle name="20% - Accent5 104" xfId="3812"/>
    <cellStyle name="20% - Accent5 105" xfId="3827"/>
    <cellStyle name="20% - Accent5 106" xfId="3842"/>
    <cellStyle name="20% - Accent5 107" xfId="3856"/>
    <cellStyle name="20% - Accent5 108" xfId="3870"/>
    <cellStyle name="20% - Accent5 109" xfId="3885"/>
    <cellStyle name="20% - Accent5 11" xfId="906"/>
    <cellStyle name="20% - Accent5 11 2" xfId="907"/>
    <cellStyle name="20% - Accent5 11 2 2" xfId="908"/>
    <cellStyle name="20% - Accent5 11 3" xfId="909"/>
    <cellStyle name="20% - Accent5 110" xfId="3899"/>
    <cellStyle name="20% - Accent5 111" xfId="3913"/>
    <cellStyle name="20% - Accent5 112" xfId="3927"/>
    <cellStyle name="20% - Accent5 113" xfId="3941"/>
    <cellStyle name="20% - Accent5 114" xfId="3958"/>
    <cellStyle name="20% - Accent5 115" xfId="3992"/>
    <cellStyle name="20% - Accent5 115 2" xfId="4024"/>
    <cellStyle name="20% - Accent5 116" xfId="4009"/>
    <cellStyle name="20% - Accent5 116 2" xfId="4038"/>
    <cellStyle name="20% - Accent5 117" xfId="4916"/>
    <cellStyle name="20% - Accent5 118" xfId="4917"/>
    <cellStyle name="20% - Accent5 119" xfId="4918"/>
    <cellStyle name="20% - Accent5 12" xfId="910"/>
    <cellStyle name="20% - Accent5 12 2" xfId="911"/>
    <cellStyle name="20% - Accent5 12 2 2" xfId="912"/>
    <cellStyle name="20% - Accent5 12 3" xfId="913"/>
    <cellStyle name="20% - Accent5 120" xfId="4919"/>
    <cellStyle name="20% - Accent5 121" xfId="4920"/>
    <cellStyle name="20% - Accent5 122" xfId="4921"/>
    <cellStyle name="20% - Accent5 123" xfId="4922"/>
    <cellStyle name="20% - Accent5 124" xfId="4923"/>
    <cellStyle name="20% - Accent5 125" xfId="4924"/>
    <cellStyle name="20% - Accent5 126" xfId="4925"/>
    <cellStyle name="20% - Accent5 127" xfId="4926"/>
    <cellStyle name="20% - Accent5 128" xfId="4927"/>
    <cellStyle name="20% - Accent5 129" xfId="4928"/>
    <cellStyle name="20% - Accent5 13" xfId="914"/>
    <cellStyle name="20% - Accent5 13 2" xfId="915"/>
    <cellStyle name="20% - Accent5 13 2 2" xfId="916"/>
    <cellStyle name="20% - Accent5 13 3" xfId="917"/>
    <cellStyle name="20% - Accent5 130" xfId="4929"/>
    <cellStyle name="20% - Accent5 131" xfId="4930"/>
    <cellStyle name="20% - Accent5 132" xfId="4931"/>
    <cellStyle name="20% - Accent5 133" xfId="4932"/>
    <cellStyle name="20% - Accent5 134" xfId="4933"/>
    <cellStyle name="20% - Accent5 135" xfId="4934"/>
    <cellStyle name="20% - Accent5 136" xfId="4935"/>
    <cellStyle name="20% - Accent5 137" xfId="4936"/>
    <cellStyle name="20% - Accent5 138" xfId="4937"/>
    <cellStyle name="20% - Accent5 139" xfId="4938"/>
    <cellStyle name="20% - Accent5 14" xfId="918"/>
    <cellStyle name="20% - Accent5 14 2" xfId="919"/>
    <cellStyle name="20% - Accent5 14 2 2" xfId="920"/>
    <cellStyle name="20% - Accent5 14 3" xfId="921"/>
    <cellStyle name="20% - Accent5 140" xfId="4939"/>
    <cellStyle name="20% - Accent5 141" xfId="4940"/>
    <cellStyle name="20% - Accent5 142" xfId="4941"/>
    <cellStyle name="20% - Accent5 143" xfId="4942"/>
    <cellStyle name="20% - Accent5 144" xfId="4943"/>
    <cellStyle name="20% - Accent5 145" xfId="4944"/>
    <cellStyle name="20% - Accent5 146" xfId="4945"/>
    <cellStyle name="20% - Accent5 147" xfId="4946"/>
    <cellStyle name="20% - Accent5 148" xfId="4947"/>
    <cellStyle name="20% - Accent5 149" xfId="4948"/>
    <cellStyle name="20% - Accent5 15" xfId="922"/>
    <cellStyle name="20% - Accent5 15 2" xfId="923"/>
    <cellStyle name="20% - Accent5 15 2 2" xfId="924"/>
    <cellStyle name="20% - Accent5 15 3" xfId="925"/>
    <cellStyle name="20% - Accent5 150" xfId="4949"/>
    <cellStyle name="20% - Accent5 151" xfId="4950"/>
    <cellStyle name="20% - Accent5 152" xfId="4951"/>
    <cellStyle name="20% - Accent5 153" xfId="4952"/>
    <cellStyle name="20% - Accent5 154" xfId="4953"/>
    <cellStyle name="20% - Accent5 155" xfId="4954"/>
    <cellStyle name="20% - Accent5 16" xfId="926"/>
    <cellStyle name="20% - Accent5 16 2" xfId="927"/>
    <cellStyle name="20% - Accent5 16 2 2" xfId="928"/>
    <cellStyle name="20% - Accent5 16 3" xfId="929"/>
    <cellStyle name="20% - Accent5 17" xfId="930"/>
    <cellStyle name="20% - Accent5 17 2" xfId="931"/>
    <cellStyle name="20% - Accent5 17 3" xfId="932"/>
    <cellStyle name="20% - Accent5 17 3 2" xfId="933"/>
    <cellStyle name="20% - Accent5 17 3 3" xfId="5830"/>
    <cellStyle name="20% - Accent5 17 4" xfId="934"/>
    <cellStyle name="20% - Accent5 17 4 2" xfId="935"/>
    <cellStyle name="20% - Accent5 17 4 3" xfId="5831"/>
    <cellStyle name="20% - Accent5 18" xfId="936"/>
    <cellStyle name="20% - Accent5 18 2" xfId="937"/>
    <cellStyle name="20% - Accent5 18 3" xfId="938"/>
    <cellStyle name="20% - Accent5 18 3 2" xfId="939"/>
    <cellStyle name="20% - Accent5 18 3 3" xfId="5832"/>
    <cellStyle name="20% - Accent5 18 4" xfId="940"/>
    <cellStyle name="20% - Accent5 18 4 2" xfId="941"/>
    <cellStyle name="20% - Accent5 18 4 3" xfId="5833"/>
    <cellStyle name="20% - Accent5 19" xfId="942"/>
    <cellStyle name="20% - Accent5 19 2" xfId="943"/>
    <cellStyle name="20% - Accent5 19 2 2" xfId="944"/>
    <cellStyle name="20% - Accent5 19 2 3" xfId="5834"/>
    <cellStyle name="20% - Accent5 19 3" xfId="945"/>
    <cellStyle name="20% - Accent5 19 3 2" xfId="946"/>
    <cellStyle name="20% - Accent5 19 3 3" xfId="5835"/>
    <cellStyle name="20% - Accent5 2" xfId="947"/>
    <cellStyle name="20% - Accent5 2 2" xfId="948"/>
    <cellStyle name="20% - Accent5 2 2 2" xfId="949"/>
    <cellStyle name="20% - Accent5 2 2 2 2" xfId="950"/>
    <cellStyle name="20% - Accent5 2 2 2 2 2" xfId="951"/>
    <cellStyle name="20% - Accent5 2 2 2 2 3" xfId="5838"/>
    <cellStyle name="20% - Accent5 2 2 2 3" xfId="952"/>
    <cellStyle name="20% - Accent5 2 2 2 4" xfId="5837"/>
    <cellStyle name="20% - Accent5 2 2 3" xfId="953"/>
    <cellStyle name="20% - Accent5 2 2 3 2" xfId="954"/>
    <cellStyle name="20% - Accent5 2 2 3 2 2" xfId="955"/>
    <cellStyle name="20% - Accent5 2 2 3 2 3" xfId="5840"/>
    <cellStyle name="20% - Accent5 2 2 3 3" xfId="956"/>
    <cellStyle name="20% - Accent5 2 2 3 4" xfId="5839"/>
    <cellStyle name="20% - Accent5 2 2 4" xfId="957"/>
    <cellStyle name="20% - Accent5 2 2 4 2" xfId="958"/>
    <cellStyle name="20% - Accent5 2 2 4 3" xfId="5841"/>
    <cellStyle name="20% - Accent5 2 2 5" xfId="959"/>
    <cellStyle name="20% - Accent5 2 2 5 2" xfId="960"/>
    <cellStyle name="20% - Accent5 2 2 5 3" xfId="5842"/>
    <cellStyle name="20% - Accent5 2 2 6" xfId="961"/>
    <cellStyle name="20% - Accent5 2 2 6 2" xfId="962"/>
    <cellStyle name="20% - Accent5 2 2 6 3" xfId="5843"/>
    <cellStyle name="20% - Accent5 2 2 7" xfId="963"/>
    <cellStyle name="20% - Accent5 2 2 8" xfId="5836"/>
    <cellStyle name="20% - Accent5 2 3" xfId="964"/>
    <cellStyle name="20% - Accent5 2 4" xfId="965"/>
    <cellStyle name="20% - Accent5 2 4 2" xfId="966"/>
    <cellStyle name="20% - Accent5 2 4 2 2" xfId="967"/>
    <cellStyle name="20% - Accent5 2 4 2 3" xfId="5845"/>
    <cellStyle name="20% - Accent5 2 4 3" xfId="968"/>
    <cellStyle name="20% - Accent5 2 4 4" xfId="5844"/>
    <cellStyle name="20% - Accent5 2 5" xfId="969"/>
    <cellStyle name="20% - Accent5 2 5 2" xfId="970"/>
    <cellStyle name="20% - Accent5 2 5 2 2" xfId="971"/>
    <cellStyle name="20% - Accent5 2 5 2 3" xfId="5847"/>
    <cellStyle name="20% - Accent5 2 5 3" xfId="972"/>
    <cellStyle name="20% - Accent5 2 5 4" xfId="5846"/>
    <cellStyle name="20% - Accent5 2 6" xfId="973"/>
    <cellStyle name="20% - Accent5 2 6 2" xfId="974"/>
    <cellStyle name="20% - Accent5 2 6 3" xfId="5848"/>
    <cellStyle name="20% - Accent5 2 7" xfId="975"/>
    <cellStyle name="20% - Accent5 2 7 2" xfId="976"/>
    <cellStyle name="20% - Accent5 2 7 3" xfId="5849"/>
    <cellStyle name="20% - Accent5 2 8" xfId="4955"/>
    <cellStyle name="20% - Accent5 2 9" xfId="5369"/>
    <cellStyle name="20% - Accent5 20" xfId="977"/>
    <cellStyle name="20% - Accent5 20 2" xfId="978"/>
    <cellStyle name="20% - Accent5 20 2 2" xfId="979"/>
    <cellStyle name="20% - Accent5 20 2 3" xfId="5851"/>
    <cellStyle name="20% - Accent5 20 3" xfId="980"/>
    <cellStyle name="20% - Accent5 20 3 2" xfId="981"/>
    <cellStyle name="20% - Accent5 20 3 3" xfId="5852"/>
    <cellStyle name="20% - Accent5 20 4" xfId="982"/>
    <cellStyle name="20% - Accent5 20 4 2" xfId="983"/>
    <cellStyle name="20% - Accent5 20 4 3" xfId="5853"/>
    <cellStyle name="20% - Accent5 20 5" xfId="984"/>
    <cellStyle name="20% - Accent5 20 6" xfId="5850"/>
    <cellStyle name="20% - Accent5 21" xfId="985"/>
    <cellStyle name="20% - Accent5 21 2" xfId="986"/>
    <cellStyle name="20% - Accent5 21 2 2" xfId="987"/>
    <cellStyle name="20% - Accent5 21 2 3" xfId="5855"/>
    <cellStyle name="20% - Accent5 21 3" xfId="988"/>
    <cellStyle name="20% - Accent5 21 3 2" xfId="989"/>
    <cellStyle name="20% - Accent5 21 3 3" xfId="5856"/>
    <cellStyle name="20% - Accent5 21 4" xfId="990"/>
    <cellStyle name="20% - Accent5 21 5" xfId="5854"/>
    <cellStyle name="20% - Accent5 22" xfId="991"/>
    <cellStyle name="20% - Accent5 22 2" xfId="992"/>
    <cellStyle name="20% - Accent5 22 2 2" xfId="993"/>
    <cellStyle name="20% - Accent5 22 2 3" xfId="5858"/>
    <cellStyle name="20% - Accent5 22 3" xfId="994"/>
    <cellStyle name="20% - Accent5 22 4" xfId="5857"/>
    <cellStyle name="20% - Accent5 23" xfId="995"/>
    <cellStyle name="20% - Accent5 23 2" xfId="996"/>
    <cellStyle name="20% - Accent5 23 2 2" xfId="997"/>
    <cellStyle name="20% - Accent5 23 2 3" xfId="5860"/>
    <cellStyle name="20% - Accent5 23 3" xfId="998"/>
    <cellStyle name="20% - Accent5 23 4" xfId="5859"/>
    <cellStyle name="20% - Accent5 24" xfId="999"/>
    <cellStyle name="20% - Accent5 24 2" xfId="1000"/>
    <cellStyle name="20% - Accent5 24 2 2" xfId="1001"/>
    <cellStyle name="20% - Accent5 24 2 3" xfId="5862"/>
    <cellStyle name="20% - Accent5 24 3" xfId="1002"/>
    <cellStyle name="20% - Accent5 24 4" xfId="5861"/>
    <cellStyle name="20% - Accent5 25" xfId="1003"/>
    <cellStyle name="20% - Accent5 25 2" xfId="1004"/>
    <cellStyle name="20% - Accent5 25 2 2" xfId="1005"/>
    <cellStyle name="20% - Accent5 25 2 3" xfId="5864"/>
    <cellStyle name="20% - Accent5 25 3" xfId="1006"/>
    <cellStyle name="20% - Accent5 25 4" xfId="5863"/>
    <cellStyle name="20% - Accent5 26" xfId="1007"/>
    <cellStyle name="20% - Accent5 26 2" xfId="1008"/>
    <cellStyle name="20% - Accent5 26 2 2" xfId="1009"/>
    <cellStyle name="20% - Accent5 26 2 3" xfId="5866"/>
    <cellStyle name="20% - Accent5 26 3" xfId="1010"/>
    <cellStyle name="20% - Accent5 26 4" xfId="5865"/>
    <cellStyle name="20% - Accent5 27" xfId="1011"/>
    <cellStyle name="20% - Accent5 27 2" xfId="1012"/>
    <cellStyle name="20% - Accent5 27 3" xfId="5867"/>
    <cellStyle name="20% - Accent5 28" xfId="1013"/>
    <cellStyle name="20% - Accent5 28 2" xfId="1014"/>
    <cellStyle name="20% - Accent5 28 3" xfId="5868"/>
    <cellStyle name="20% - Accent5 29" xfId="1015"/>
    <cellStyle name="20% - Accent5 29 2" xfId="1016"/>
    <cellStyle name="20% - Accent5 29 3" xfId="5869"/>
    <cellStyle name="20% - Accent5 3" xfId="1017"/>
    <cellStyle name="20% - Accent5 3 2" xfId="1018"/>
    <cellStyle name="20% - Accent5 3 2 2" xfId="1019"/>
    <cellStyle name="20% - Accent5 3 3" xfId="1020"/>
    <cellStyle name="20% - Accent5 3 4" xfId="1021"/>
    <cellStyle name="20% - Accent5 3 4 2" xfId="1022"/>
    <cellStyle name="20% - Accent5 3 4 3" xfId="5870"/>
    <cellStyle name="20% - Accent5 3 5" xfId="4956"/>
    <cellStyle name="20% - Accent5 3 6" xfId="5382"/>
    <cellStyle name="20% - Accent5 30" xfId="1023"/>
    <cellStyle name="20% - Accent5 30 2" xfId="1024"/>
    <cellStyle name="20% - Accent5 30 3" xfId="5871"/>
    <cellStyle name="20% - Accent5 31" xfId="1025"/>
    <cellStyle name="20% - Accent5 31 2" xfId="1026"/>
    <cellStyle name="20% - Accent5 31 3" xfId="5872"/>
    <cellStyle name="20% - Accent5 32" xfId="1027"/>
    <cellStyle name="20% - Accent5 32 2" xfId="1028"/>
    <cellStyle name="20% - Accent5 32 3" xfId="5873"/>
    <cellStyle name="20% - Accent5 33" xfId="1029"/>
    <cellStyle name="20% - Accent5 33 2" xfId="1030"/>
    <cellStyle name="20% - Accent5 33 3" xfId="5874"/>
    <cellStyle name="20% - Accent5 34" xfId="1031"/>
    <cellStyle name="20% - Accent5 34 2" xfId="1032"/>
    <cellStyle name="20% - Accent5 34 3" xfId="5875"/>
    <cellStyle name="20% - Accent5 35" xfId="1033"/>
    <cellStyle name="20% - Accent5 35 2" xfId="1034"/>
    <cellStyle name="20% - Accent5 35 3" xfId="5876"/>
    <cellStyle name="20% - Accent5 36" xfId="1035"/>
    <cellStyle name="20% - Accent5 36 2" xfId="1036"/>
    <cellStyle name="20% - Accent5 36 3" xfId="5877"/>
    <cellStyle name="20% - Accent5 37" xfId="1037"/>
    <cellStyle name="20% - Accent5 37 2" xfId="1038"/>
    <cellStyle name="20% - Accent5 37 3" xfId="5878"/>
    <cellStyle name="20% - Accent5 38" xfId="1039"/>
    <cellStyle name="20% - Accent5 38 2" xfId="1040"/>
    <cellStyle name="20% - Accent5 38 3" xfId="5879"/>
    <cellStyle name="20% - Accent5 39" xfId="1041"/>
    <cellStyle name="20% - Accent5 39 2" xfId="1042"/>
    <cellStyle name="20% - Accent5 39 3" xfId="5880"/>
    <cellStyle name="20% - Accent5 4" xfId="1043"/>
    <cellStyle name="20% - Accent5 4 2" xfId="1044"/>
    <cellStyle name="20% - Accent5 4 2 2" xfId="1045"/>
    <cellStyle name="20% - Accent5 4 3" xfId="1046"/>
    <cellStyle name="20% - Accent5 4 4" xfId="4957"/>
    <cellStyle name="20% - Accent5 4 5" xfId="5396"/>
    <cellStyle name="20% - Accent5 40" xfId="1047"/>
    <cellStyle name="20% - Accent5 40 2" xfId="1048"/>
    <cellStyle name="20% - Accent5 40 3" xfId="5881"/>
    <cellStyle name="20% - Accent5 41" xfId="1049"/>
    <cellStyle name="20% - Accent5 41 2" xfId="1050"/>
    <cellStyle name="20% - Accent5 41 3" xfId="5882"/>
    <cellStyle name="20% - Accent5 42" xfId="1051"/>
    <cellStyle name="20% - Accent5 42 2" xfId="1052"/>
    <cellStyle name="20% - Accent5 42 3" xfId="5883"/>
    <cellStyle name="20% - Accent5 43" xfId="1053"/>
    <cellStyle name="20% - Accent5 43 2" xfId="1054"/>
    <cellStyle name="20% - Accent5 43 3" xfId="5884"/>
    <cellStyle name="20% - Accent5 44" xfId="1055"/>
    <cellStyle name="20% - Accent5 44 2" xfId="4241"/>
    <cellStyle name="20% - Accent5 44 3" xfId="5885"/>
    <cellStyle name="20% - Accent5 45" xfId="1056"/>
    <cellStyle name="20% - Accent5 45 2" xfId="4242"/>
    <cellStyle name="20% - Accent5 45 3" xfId="5886"/>
    <cellStyle name="20% - Accent5 46" xfId="1057"/>
    <cellStyle name="20% - Accent5 46 2" xfId="4243"/>
    <cellStyle name="20% - Accent5 46 3" xfId="5887"/>
    <cellStyle name="20% - Accent5 47" xfId="1058"/>
    <cellStyle name="20% - Accent5 47 2" xfId="4244"/>
    <cellStyle name="20% - Accent5 47 3" xfId="5888"/>
    <cellStyle name="20% - Accent5 48" xfId="1059"/>
    <cellStyle name="20% - Accent5 48 2" xfId="4245"/>
    <cellStyle name="20% - Accent5 48 3" xfId="5889"/>
    <cellStyle name="20% - Accent5 49" xfId="1060"/>
    <cellStyle name="20% - Accent5 49 2" xfId="4246"/>
    <cellStyle name="20% - Accent5 49 3" xfId="5890"/>
    <cellStyle name="20% - Accent5 5" xfId="1061"/>
    <cellStyle name="20% - Accent5 5 2" xfId="1062"/>
    <cellStyle name="20% - Accent5 5 2 2" xfId="1063"/>
    <cellStyle name="20% - Accent5 5 3" xfId="1064"/>
    <cellStyle name="20% - Accent5 5 4" xfId="1065"/>
    <cellStyle name="20% - Accent5 5 4 2" xfId="1066"/>
    <cellStyle name="20% - Accent5 5 4 3" xfId="5891"/>
    <cellStyle name="20% - Accent5 5 5" xfId="4958"/>
    <cellStyle name="20% - Accent5 5 6" xfId="5410"/>
    <cellStyle name="20% - Accent5 50" xfId="1067"/>
    <cellStyle name="20% - Accent5 50 2" xfId="4247"/>
    <cellStyle name="20% - Accent5 50 3" xfId="5892"/>
    <cellStyle name="20% - Accent5 51" xfId="1068"/>
    <cellStyle name="20% - Accent5 51 2" xfId="4248"/>
    <cellStyle name="20% - Accent5 51 3" xfId="5893"/>
    <cellStyle name="20% - Accent5 52" xfId="1069"/>
    <cellStyle name="20% - Accent5 52 2" xfId="4249"/>
    <cellStyle name="20% - Accent5 52 3" xfId="5894"/>
    <cellStyle name="20% - Accent5 53" xfId="1070"/>
    <cellStyle name="20% - Accent5 53 2" xfId="4250"/>
    <cellStyle name="20% - Accent5 53 3" xfId="5895"/>
    <cellStyle name="20% - Accent5 54" xfId="1071"/>
    <cellStyle name="20% - Accent5 54 2" xfId="4251"/>
    <cellStyle name="20% - Accent5 54 3" xfId="5896"/>
    <cellStyle name="20% - Accent5 55" xfId="1072"/>
    <cellStyle name="20% - Accent5 55 2" xfId="4252"/>
    <cellStyle name="20% - Accent5 55 3" xfId="5897"/>
    <cellStyle name="20% - Accent5 56" xfId="1073"/>
    <cellStyle name="20% - Accent5 56 2" xfId="4253"/>
    <cellStyle name="20% - Accent5 56 3" xfId="5898"/>
    <cellStyle name="20% - Accent5 57" xfId="1074"/>
    <cellStyle name="20% - Accent5 57 2" xfId="4254"/>
    <cellStyle name="20% - Accent5 57 3" xfId="5899"/>
    <cellStyle name="20% - Accent5 58" xfId="1075"/>
    <cellStyle name="20% - Accent5 58 2" xfId="4255"/>
    <cellStyle name="20% - Accent5 58 3" xfId="5900"/>
    <cellStyle name="20% - Accent5 59" xfId="1076"/>
    <cellStyle name="20% - Accent5 59 2" xfId="4256"/>
    <cellStyle name="20% - Accent5 59 3" xfId="5901"/>
    <cellStyle name="20% - Accent5 6" xfId="1077"/>
    <cellStyle name="20% - Accent5 6 2" xfId="1078"/>
    <cellStyle name="20% - Accent5 6 2 2" xfId="1079"/>
    <cellStyle name="20% - Accent5 6 3" xfId="1080"/>
    <cellStyle name="20% - Accent5 6 4" xfId="4959"/>
    <cellStyle name="20% - Accent5 6 5" xfId="5424"/>
    <cellStyle name="20% - Accent5 60" xfId="1081"/>
    <cellStyle name="20% - Accent5 60 2" xfId="4257"/>
    <cellStyle name="20% - Accent5 60 3" xfId="5902"/>
    <cellStyle name="20% - Accent5 61" xfId="1082"/>
    <cellStyle name="20% - Accent5 61 2" xfId="4258"/>
    <cellStyle name="20% - Accent5 61 3" xfId="5903"/>
    <cellStyle name="20% - Accent5 62" xfId="1083"/>
    <cellStyle name="20% - Accent5 62 2" xfId="4259"/>
    <cellStyle name="20% - Accent5 62 3" xfId="5904"/>
    <cellStyle name="20% - Accent5 63" xfId="1084"/>
    <cellStyle name="20% - Accent5 63 2" xfId="4260"/>
    <cellStyle name="20% - Accent5 63 3" xfId="5905"/>
    <cellStyle name="20% - Accent5 64" xfId="1085"/>
    <cellStyle name="20% - Accent5 64 2" xfId="4261"/>
    <cellStyle name="20% - Accent5 64 3" xfId="5906"/>
    <cellStyle name="20% - Accent5 65" xfId="1086"/>
    <cellStyle name="20% - Accent5 65 2" xfId="4262"/>
    <cellStyle name="20% - Accent5 65 3" xfId="5907"/>
    <cellStyle name="20% - Accent5 66" xfId="1087"/>
    <cellStyle name="20% - Accent5 66 2" xfId="4263"/>
    <cellStyle name="20% - Accent5 66 3" xfId="5908"/>
    <cellStyle name="20% - Accent5 67" xfId="1088"/>
    <cellStyle name="20% - Accent5 67 2" xfId="4264"/>
    <cellStyle name="20% - Accent5 67 3" xfId="5909"/>
    <cellStyle name="20% - Accent5 68" xfId="1089"/>
    <cellStyle name="20% - Accent5 68 2" xfId="4265"/>
    <cellStyle name="20% - Accent5 68 3" xfId="5910"/>
    <cellStyle name="20% - Accent5 69" xfId="1090"/>
    <cellStyle name="20% - Accent5 69 2" xfId="4266"/>
    <cellStyle name="20% - Accent5 69 3" xfId="5911"/>
    <cellStyle name="20% - Accent5 7" xfId="1091"/>
    <cellStyle name="20% - Accent5 7 2" xfId="1092"/>
    <cellStyle name="20% - Accent5 7 2 2" xfId="1093"/>
    <cellStyle name="20% - Accent5 7 3" xfId="1094"/>
    <cellStyle name="20% - Accent5 7 4" xfId="5438"/>
    <cellStyle name="20% - Accent5 70" xfId="1095"/>
    <cellStyle name="20% - Accent5 70 2" xfId="4267"/>
    <cellStyle name="20% - Accent5 70 3" xfId="5912"/>
    <cellStyle name="20% - Accent5 71" xfId="1096"/>
    <cellStyle name="20% - Accent5 71 2" xfId="4268"/>
    <cellStyle name="20% - Accent5 71 3" xfId="5913"/>
    <cellStyle name="20% - Accent5 72" xfId="1097"/>
    <cellStyle name="20% - Accent5 72 2" xfId="4269"/>
    <cellStyle name="20% - Accent5 72 3" xfId="5914"/>
    <cellStyle name="20% - Accent5 73" xfId="1098"/>
    <cellStyle name="20% - Accent5 73 2" xfId="4270"/>
    <cellStyle name="20% - Accent5 73 3" xfId="5915"/>
    <cellStyle name="20% - Accent5 74" xfId="1099"/>
    <cellStyle name="20% - Accent5 74 2" xfId="4271"/>
    <cellStyle name="20% - Accent5 74 3" xfId="5916"/>
    <cellStyle name="20% - Accent5 75" xfId="1100"/>
    <cellStyle name="20% - Accent5 75 2" xfId="4272"/>
    <cellStyle name="20% - Accent5 75 3" xfId="5917"/>
    <cellStyle name="20% - Accent5 76" xfId="1101"/>
    <cellStyle name="20% - Accent5 76 2" xfId="4273"/>
    <cellStyle name="20% - Accent5 76 3" xfId="5918"/>
    <cellStyle name="20% - Accent5 77" xfId="1102"/>
    <cellStyle name="20% - Accent5 77 2" xfId="4274"/>
    <cellStyle name="20% - Accent5 77 3" xfId="5919"/>
    <cellStyle name="20% - Accent5 78" xfId="1103"/>
    <cellStyle name="20% - Accent5 78 2" xfId="4275"/>
    <cellStyle name="20% - Accent5 78 3" xfId="5920"/>
    <cellStyle name="20% - Accent5 79" xfId="1104"/>
    <cellStyle name="20% - Accent5 79 2" xfId="4276"/>
    <cellStyle name="20% - Accent5 79 3" xfId="5921"/>
    <cellStyle name="20% - Accent5 8" xfId="1105"/>
    <cellStyle name="20% - Accent5 8 2" xfId="1106"/>
    <cellStyle name="20% - Accent5 8 2 2" xfId="1107"/>
    <cellStyle name="20% - Accent5 8 3" xfId="1108"/>
    <cellStyle name="20% - Accent5 80" xfId="1109"/>
    <cellStyle name="20% - Accent5 80 2" xfId="4277"/>
    <cellStyle name="20% - Accent5 80 3" xfId="5922"/>
    <cellStyle name="20% - Accent5 81" xfId="1110"/>
    <cellStyle name="20% - Accent5 81 2" xfId="4278"/>
    <cellStyle name="20% - Accent5 81 3" xfId="5923"/>
    <cellStyle name="20% - Accent5 82" xfId="1111"/>
    <cellStyle name="20% - Accent5 82 2" xfId="4279"/>
    <cellStyle name="20% - Accent5 82 3" xfId="5924"/>
    <cellStyle name="20% - Accent5 83" xfId="1112"/>
    <cellStyle name="20% - Accent5 83 2" xfId="4280"/>
    <cellStyle name="20% - Accent5 83 3" xfId="5925"/>
    <cellStyle name="20% - Accent5 84" xfId="1113"/>
    <cellStyle name="20% - Accent5 84 2" xfId="4281"/>
    <cellStyle name="20% - Accent5 84 3" xfId="5926"/>
    <cellStyle name="20% - Accent5 85" xfId="1114"/>
    <cellStyle name="20% - Accent5 85 2" xfId="4282"/>
    <cellStyle name="20% - Accent5 86" xfId="1115"/>
    <cellStyle name="20% - Accent5 86 2" xfId="4283"/>
    <cellStyle name="20% - Accent5 87" xfId="1116"/>
    <cellStyle name="20% - Accent5 87 2" xfId="4284"/>
    <cellStyle name="20% - Accent5 88" xfId="1117"/>
    <cellStyle name="20% - Accent5 88 2" xfId="4285"/>
    <cellStyle name="20% - Accent5 89" xfId="1118"/>
    <cellStyle name="20% - Accent5 89 2" xfId="4286"/>
    <cellStyle name="20% - Accent5 9" xfId="1119"/>
    <cellStyle name="20% - Accent5 9 2" xfId="1120"/>
    <cellStyle name="20% - Accent5 9 2 2" xfId="1121"/>
    <cellStyle name="20% - Accent5 9 3" xfId="1122"/>
    <cellStyle name="20% - Accent5 90" xfId="1123"/>
    <cellStyle name="20% - Accent5 90 2" xfId="4287"/>
    <cellStyle name="20% - Accent5 91" xfId="1124"/>
    <cellStyle name="20% - Accent5 91 2" xfId="4288"/>
    <cellStyle name="20% - Accent5 92" xfId="1125"/>
    <cellStyle name="20% - Accent5 92 2" xfId="4289"/>
    <cellStyle name="20% - Accent5 93" xfId="3645"/>
    <cellStyle name="20% - Accent5 94" xfId="3661"/>
    <cellStyle name="20% - Accent5 95" xfId="3676"/>
    <cellStyle name="20% - Accent5 96" xfId="3692"/>
    <cellStyle name="20% - Accent5 97" xfId="3708"/>
    <cellStyle name="20% - Accent5 98" xfId="3723"/>
    <cellStyle name="20% - Accent5 99" xfId="3738"/>
    <cellStyle name="20% - Accent6 10" xfId="1126"/>
    <cellStyle name="20% - Accent6 10 2" xfId="1127"/>
    <cellStyle name="20% - Accent6 10 2 2" xfId="1128"/>
    <cellStyle name="20% - Accent6 10 3" xfId="1129"/>
    <cellStyle name="20% - Accent6 100" xfId="3755"/>
    <cellStyle name="20% - Accent6 101" xfId="3770"/>
    <cellStyle name="20% - Accent6 102" xfId="3785"/>
    <cellStyle name="20% - Accent6 103" xfId="3800"/>
    <cellStyle name="20% - Accent6 104" xfId="3814"/>
    <cellStyle name="20% - Accent6 105" xfId="3829"/>
    <cellStyle name="20% - Accent6 106" xfId="3844"/>
    <cellStyle name="20% - Accent6 107" xfId="3858"/>
    <cellStyle name="20% - Accent6 108" xfId="3872"/>
    <cellStyle name="20% - Accent6 109" xfId="3887"/>
    <cellStyle name="20% - Accent6 11" xfId="1130"/>
    <cellStyle name="20% - Accent6 11 2" xfId="1131"/>
    <cellStyle name="20% - Accent6 11 2 2" xfId="1132"/>
    <cellStyle name="20% - Accent6 11 3" xfId="1133"/>
    <cellStyle name="20% - Accent6 110" xfId="3901"/>
    <cellStyle name="20% - Accent6 111" xfId="3915"/>
    <cellStyle name="20% - Accent6 112" xfId="3929"/>
    <cellStyle name="20% - Accent6 113" xfId="3943"/>
    <cellStyle name="20% - Accent6 114" xfId="3960"/>
    <cellStyle name="20% - Accent6 115" xfId="3996"/>
    <cellStyle name="20% - Accent6 115 2" xfId="4026"/>
    <cellStyle name="20% - Accent6 116" xfId="4011"/>
    <cellStyle name="20% - Accent6 116 2" xfId="4040"/>
    <cellStyle name="20% - Accent6 117" xfId="4960"/>
    <cellStyle name="20% - Accent6 118" xfId="4961"/>
    <cellStyle name="20% - Accent6 119" xfId="4962"/>
    <cellStyle name="20% - Accent6 12" xfId="1134"/>
    <cellStyle name="20% - Accent6 12 2" xfId="1135"/>
    <cellStyle name="20% - Accent6 12 2 2" xfId="1136"/>
    <cellStyle name="20% - Accent6 12 3" xfId="1137"/>
    <cellStyle name="20% - Accent6 120" xfId="4963"/>
    <cellStyle name="20% - Accent6 121" xfId="4964"/>
    <cellStyle name="20% - Accent6 122" xfId="4965"/>
    <cellStyle name="20% - Accent6 123" xfId="4966"/>
    <cellStyle name="20% - Accent6 124" xfId="4967"/>
    <cellStyle name="20% - Accent6 125" xfId="4968"/>
    <cellStyle name="20% - Accent6 126" xfId="4969"/>
    <cellStyle name="20% - Accent6 127" xfId="4970"/>
    <cellStyle name="20% - Accent6 128" xfId="4971"/>
    <cellStyle name="20% - Accent6 129" xfId="4972"/>
    <cellStyle name="20% - Accent6 13" xfId="1138"/>
    <cellStyle name="20% - Accent6 13 2" xfId="1139"/>
    <cellStyle name="20% - Accent6 13 2 2" xfId="1140"/>
    <cellStyle name="20% - Accent6 13 3" xfId="1141"/>
    <cellStyle name="20% - Accent6 130" xfId="4973"/>
    <cellStyle name="20% - Accent6 131" xfId="4974"/>
    <cellStyle name="20% - Accent6 132" xfId="4975"/>
    <cellStyle name="20% - Accent6 133" xfId="4976"/>
    <cellStyle name="20% - Accent6 134" xfId="4977"/>
    <cellStyle name="20% - Accent6 135" xfId="4978"/>
    <cellStyle name="20% - Accent6 136" xfId="4979"/>
    <cellStyle name="20% - Accent6 137" xfId="4980"/>
    <cellStyle name="20% - Accent6 138" xfId="4981"/>
    <cellStyle name="20% - Accent6 139" xfId="4982"/>
    <cellStyle name="20% - Accent6 14" xfId="1142"/>
    <cellStyle name="20% - Accent6 14 2" xfId="1143"/>
    <cellStyle name="20% - Accent6 14 2 2" xfId="1144"/>
    <cellStyle name="20% - Accent6 14 3" xfId="1145"/>
    <cellStyle name="20% - Accent6 140" xfId="4983"/>
    <cellStyle name="20% - Accent6 141" xfId="4984"/>
    <cellStyle name="20% - Accent6 142" xfId="4985"/>
    <cellStyle name="20% - Accent6 143" xfId="4986"/>
    <cellStyle name="20% - Accent6 144" xfId="4987"/>
    <cellStyle name="20% - Accent6 145" xfId="4988"/>
    <cellStyle name="20% - Accent6 146" xfId="4989"/>
    <cellStyle name="20% - Accent6 147" xfId="4990"/>
    <cellStyle name="20% - Accent6 148" xfId="4991"/>
    <cellStyle name="20% - Accent6 149" xfId="4992"/>
    <cellStyle name="20% - Accent6 15" xfId="1146"/>
    <cellStyle name="20% - Accent6 15 2" xfId="1147"/>
    <cellStyle name="20% - Accent6 15 2 2" xfId="1148"/>
    <cellStyle name="20% - Accent6 15 3" xfId="1149"/>
    <cellStyle name="20% - Accent6 150" xfId="4993"/>
    <cellStyle name="20% - Accent6 151" xfId="4994"/>
    <cellStyle name="20% - Accent6 152" xfId="4995"/>
    <cellStyle name="20% - Accent6 153" xfId="4996"/>
    <cellStyle name="20% - Accent6 154" xfId="4997"/>
    <cellStyle name="20% - Accent6 155" xfId="4998"/>
    <cellStyle name="20% - Accent6 16" xfId="1150"/>
    <cellStyle name="20% - Accent6 16 2" xfId="1151"/>
    <cellStyle name="20% - Accent6 16 2 2" xfId="1152"/>
    <cellStyle name="20% - Accent6 16 3" xfId="1153"/>
    <cellStyle name="20% - Accent6 17" xfId="1154"/>
    <cellStyle name="20% - Accent6 17 2" xfId="1155"/>
    <cellStyle name="20% - Accent6 17 3" xfId="1156"/>
    <cellStyle name="20% - Accent6 17 3 2" xfId="1157"/>
    <cellStyle name="20% - Accent6 17 3 3" xfId="5927"/>
    <cellStyle name="20% - Accent6 17 4" xfId="1158"/>
    <cellStyle name="20% - Accent6 17 4 2" xfId="1159"/>
    <cellStyle name="20% - Accent6 17 4 3" xfId="5928"/>
    <cellStyle name="20% - Accent6 18" xfId="1160"/>
    <cellStyle name="20% - Accent6 18 2" xfId="1161"/>
    <cellStyle name="20% - Accent6 18 3" xfId="1162"/>
    <cellStyle name="20% - Accent6 18 3 2" xfId="1163"/>
    <cellStyle name="20% - Accent6 18 3 3" xfId="5929"/>
    <cellStyle name="20% - Accent6 18 4" xfId="1164"/>
    <cellStyle name="20% - Accent6 18 4 2" xfId="1165"/>
    <cellStyle name="20% - Accent6 18 4 3" xfId="5930"/>
    <cellStyle name="20% - Accent6 19" xfId="1166"/>
    <cellStyle name="20% - Accent6 19 2" xfId="1167"/>
    <cellStyle name="20% - Accent6 19 2 2" xfId="1168"/>
    <cellStyle name="20% - Accent6 19 2 3" xfId="5931"/>
    <cellStyle name="20% - Accent6 19 3" xfId="1169"/>
    <cellStyle name="20% - Accent6 19 3 2" xfId="1170"/>
    <cellStyle name="20% - Accent6 19 3 3" xfId="5932"/>
    <cellStyle name="20% - Accent6 2" xfId="1171"/>
    <cellStyle name="20% - Accent6 2 2" xfId="1172"/>
    <cellStyle name="20% - Accent6 2 2 2" xfId="1173"/>
    <cellStyle name="20% - Accent6 2 2 2 2" xfId="1174"/>
    <cellStyle name="20% - Accent6 2 2 2 2 2" xfId="1175"/>
    <cellStyle name="20% - Accent6 2 2 2 2 3" xfId="5935"/>
    <cellStyle name="20% - Accent6 2 2 2 3" xfId="1176"/>
    <cellStyle name="20% - Accent6 2 2 2 4" xfId="5934"/>
    <cellStyle name="20% - Accent6 2 2 3" xfId="1177"/>
    <cellStyle name="20% - Accent6 2 2 3 2" xfId="1178"/>
    <cellStyle name="20% - Accent6 2 2 3 2 2" xfId="1179"/>
    <cellStyle name="20% - Accent6 2 2 3 2 3" xfId="5937"/>
    <cellStyle name="20% - Accent6 2 2 3 3" xfId="1180"/>
    <cellStyle name="20% - Accent6 2 2 3 4" xfId="5936"/>
    <cellStyle name="20% - Accent6 2 2 4" xfId="1181"/>
    <cellStyle name="20% - Accent6 2 2 4 2" xfId="1182"/>
    <cellStyle name="20% - Accent6 2 2 4 3" xfId="5938"/>
    <cellStyle name="20% - Accent6 2 2 5" xfId="1183"/>
    <cellStyle name="20% - Accent6 2 2 5 2" xfId="1184"/>
    <cellStyle name="20% - Accent6 2 2 5 3" xfId="5939"/>
    <cellStyle name="20% - Accent6 2 2 6" xfId="1185"/>
    <cellStyle name="20% - Accent6 2 2 6 2" xfId="1186"/>
    <cellStyle name="20% - Accent6 2 2 6 3" xfId="5940"/>
    <cellStyle name="20% - Accent6 2 2 7" xfId="1187"/>
    <cellStyle name="20% - Accent6 2 2 8" xfId="5933"/>
    <cellStyle name="20% - Accent6 2 3" xfId="1188"/>
    <cellStyle name="20% - Accent6 2 4" xfId="1189"/>
    <cellStyle name="20% - Accent6 2 4 2" xfId="1190"/>
    <cellStyle name="20% - Accent6 2 4 2 2" xfId="1191"/>
    <cellStyle name="20% - Accent6 2 4 2 3" xfId="5942"/>
    <cellStyle name="20% - Accent6 2 4 3" xfId="1192"/>
    <cellStyle name="20% - Accent6 2 4 4" xfId="5941"/>
    <cellStyle name="20% - Accent6 2 5" xfId="1193"/>
    <cellStyle name="20% - Accent6 2 5 2" xfId="1194"/>
    <cellStyle name="20% - Accent6 2 5 2 2" xfId="1195"/>
    <cellStyle name="20% - Accent6 2 5 2 3" xfId="5944"/>
    <cellStyle name="20% - Accent6 2 5 3" xfId="1196"/>
    <cellStyle name="20% - Accent6 2 5 4" xfId="5943"/>
    <cellStyle name="20% - Accent6 2 6" xfId="1197"/>
    <cellStyle name="20% - Accent6 2 6 2" xfId="1198"/>
    <cellStyle name="20% - Accent6 2 6 3" xfId="5945"/>
    <cellStyle name="20% - Accent6 2 7" xfId="1199"/>
    <cellStyle name="20% - Accent6 2 7 2" xfId="1200"/>
    <cellStyle name="20% - Accent6 2 7 3" xfId="5946"/>
    <cellStyle name="20% - Accent6 2 8" xfId="4999"/>
    <cellStyle name="20% - Accent6 2 9" xfId="5371"/>
    <cellStyle name="20% - Accent6 20" xfId="1201"/>
    <cellStyle name="20% - Accent6 20 2" xfId="1202"/>
    <cellStyle name="20% - Accent6 20 2 2" xfId="1203"/>
    <cellStyle name="20% - Accent6 20 2 3" xfId="5948"/>
    <cellStyle name="20% - Accent6 20 3" xfId="1204"/>
    <cellStyle name="20% - Accent6 20 3 2" xfId="1205"/>
    <cellStyle name="20% - Accent6 20 3 3" xfId="5949"/>
    <cellStyle name="20% - Accent6 20 4" xfId="1206"/>
    <cellStyle name="20% - Accent6 20 4 2" xfId="1207"/>
    <cellStyle name="20% - Accent6 20 4 3" xfId="5950"/>
    <cellStyle name="20% - Accent6 20 5" xfId="1208"/>
    <cellStyle name="20% - Accent6 20 6" xfId="5947"/>
    <cellStyle name="20% - Accent6 21" xfId="1209"/>
    <cellStyle name="20% - Accent6 21 2" xfId="1210"/>
    <cellStyle name="20% - Accent6 21 2 2" xfId="1211"/>
    <cellStyle name="20% - Accent6 21 2 3" xfId="5952"/>
    <cellStyle name="20% - Accent6 21 3" xfId="1212"/>
    <cellStyle name="20% - Accent6 21 3 2" xfId="1213"/>
    <cellStyle name="20% - Accent6 21 3 3" xfId="5953"/>
    <cellStyle name="20% - Accent6 21 4" xfId="1214"/>
    <cellStyle name="20% - Accent6 21 5" xfId="5951"/>
    <cellStyle name="20% - Accent6 22" xfId="1215"/>
    <cellStyle name="20% - Accent6 22 2" xfId="1216"/>
    <cellStyle name="20% - Accent6 22 2 2" xfId="1217"/>
    <cellStyle name="20% - Accent6 22 2 3" xfId="5955"/>
    <cellStyle name="20% - Accent6 22 3" xfId="1218"/>
    <cellStyle name="20% - Accent6 22 4" xfId="5954"/>
    <cellStyle name="20% - Accent6 23" xfId="1219"/>
    <cellStyle name="20% - Accent6 23 2" xfId="1220"/>
    <cellStyle name="20% - Accent6 23 2 2" xfId="1221"/>
    <cellStyle name="20% - Accent6 23 2 3" xfId="5957"/>
    <cellStyle name="20% - Accent6 23 3" xfId="1222"/>
    <cellStyle name="20% - Accent6 23 4" xfId="5956"/>
    <cellStyle name="20% - Accent6 24" xfId="1223"/>
    <cellStyle name="20% - Accent6 24 2" xfId="1224"/>
    <cellStyle name="20% - Accent6 24 2 2" xfId="1225"/>
    <cellStyle name="20% - Accent6 24 2 3" xfId="5959"/>
    <cellStyle name="20% - Accent6 24 3" xfId="1226"/>
    <cellStyle name="20% - Accent6 24 4" xfId="5958"/>
    <cellStyle name="20% - Accent6 25" xfId="1227"/>
    <cellStyle name="20% - Accent6 25 2" xfId="1228"/>
    <cellStyle name="20% - Accent6 25 2 2" xfId="1229"/>
    <cellStyle name="20% - Accent6 25 2 3" xfId="5961"/>
    <cellStyle name="20% - Accent6 25 3" xfId="1230"/>
    <cellStyle name="20% - Accent6 25 4" xfId="5960"/>
    <cellStyle name="20% - Accent6 26" xfId="1231"/>
    <cellStyle name="20% - Accent6 26 2" xfId="1232"/>
    <cellStyle name="20% - Accent6 26 2 2" xfId="1233"/>
    <cellStyle name="20% - Accent6 26 2 3" xfId="5963"/>
    <cellStyle name="20% - Accent6 26 3" xfId="1234"/>
    <cellStyle name="20% - Accent6 26 4" xfId="5962"/>
    <cellStyle name="20% - Accent6 27" xfId="1235"/>
    <cellStyle name="20% - Accent6 27 2" xfId="1236"/>
    <cellStyle name="20% - Accent6 27 3" xfId="5964"/>
    <cellStyle name="20% - Accent6 28" xfId="1237"/>
    <cellStyle name="20% - Accent6 28 2" xfId="1238"/>
    <cellStyle name="20% - Accent6 28 3" xfId="5965"/>
    <cellStyle name="20% - Accent6 29" xfId="1239"/>
    <cellStyle name="20% - Accent6 29 2" xfId="1240"/>
    <cellStyle name="20% - Accent6 29 3" xfId="5966"/>
    <cellStyle name="20% - Accent6 3" xfId="1241"/>
    <cellStyle name="20% - Accent6 3 2" xfId="1242"/>
    <cellStyle name="20% - Accent6 3 2 2" xfId="1243"/>
    <cellStyle name="20% - Accent6 3 3" xfId="1244"/>
    <cellStyle name="20% - Accent6 3 4" xfId="1245"/>
    <cellStyle name="20% - Accent6 3 4 2" xfId="1246"/>
    <cellStyle name="20% - Accent6 3 4 3" xfId="5967"/>
    <cellStyle name="20% - Accent6 3 5" xfId="5000"/>
    <cellStyle name="20% - Accent6 3 6" xfId="5384"/>
    <cellStyle name="20% - Accent6 30" xfId="1247"/>
    <cellStyle name="20% - Accent6 30 2" xfId="1248"/>
    <cellStyle name="20% - Accent6 30 3" xfId="5968"/>
    <cellStyle name="20% - Accent6 31" xfId="1249"/>
    <cellStyle name="20% - Accent6 31 2" xfId="1250"/>
    <cellStyle name="20% - Accent6 31 3" xfId="5969"/>
    <cellStyle name="20% - Accent6 32" xfId="1251"/>
    <cellStyle name="20% - Accent6 32 2" xfId="1252"/>
    <cellStyle name="20% - Accent6 32 3" xfId="5970"/>
    <cellStyle name="20% - Accent6 33" xfId="1253"/>
    <cellStyle name="20% - Accent6 33 2" xfId="1254"/>
    <cellStyle name="20% - Accent6 33 3" xfId="5971"/>
    <cellStyle name="20% - Accent6 34" xfId="1255"/>
    <cellStyle name="20% - Accent6 34 2" xfId="1256"/>
    <cellStyle name="20% - Accent6 34 3" xfId="5972"/>
    <cellStyle name="20% - Accent6 35" xfId="1257"/>
    <cellStyle name="20% - Accent6 35 2" xfId="1258"/>
    <cellStyle name="20% - Accent6 35 3" xfId="5973"/>
    <cellStyle name="20% - Accent6 36" xfId="1259"/>
    <cellStyle name="20% - Accent6 36 2" xfId="1260"/>
    <cellStyle name="20% - Accent6 36 3" xfId="5974"/>
    <cellStyle name="20% - Accent6 37" xfId="1261"/>
    <cellStyle name="20% - Accent6 37 2" xfId="1262"/>
    <cellStyle name="20% - Accent6 37 3" xfId="5975"/>
    <cellStyle name="20% - Accent6 38" xfId="1263"/>
    <cellStyle name="20% - Accent6 38 2" xfId="1264"/>
    <cellStyle name="20% - Accent6 38 3" xfId="5976"/>
    <cellStyle name="20% - Accent6 39" xfId="1265"/>
    <cellStyle name="20% - Accent6 39 2" xfId="1266"/>
    <cellStyle name="20% - Accent6 39 3" xfId="5977"/>
    <cellStyle name="20% - Accent6 4" xfId="1267"/>
    <cellStyle name="20% - Accent6 4 2" xfId="1268"/>
    <cellStyle name="20% - Accent6 4 2 2" xfId="1269"/>
    <cellStyle name="20% - Accent6 4 3" xfId="1270"/>
    <cellStyle name="20% - Accent6 4 4" xfId="5001"/>
    <cellStyle name="20% - Accent6 4 5" xfId="5398"/>
    <cellStyle name="20% - Accent6 40" xfId="1271"/>
    <cellStyle name="20% - Accent6 40 2" xfId="1272"/>
    <cellStyle name="20% - Accent6 40 3" xfId="5978"/>
    <cellStyle name="20% - Accent6 41" xfId="1273"/>
    <cellStyle name="20% - Accent6 41 2" xfId="1274"/>
    <cellStyle name="20% - Accent6 41 3" xfId="5979"/>
    <cellStyle name="20% - Accent6 42" xfId="1275"/>
    <cellStyle name="20% - Accent6 42 2" xfId="1276"/>
    <cellStyle name="20% - Accent6 42 3" xfId="5980"/>
    <cellStyle name="20% - Accent6 43" xfId="1277"/>
    <cellStyle name="20% - Accent6 43 2" xfId="1278"/>
    <cellStyle name="20% - Accent6 43 3" xfId="5981"/>
    <cellStyle name="20% - Accent6 44" xfId="1279"/>
    <cellStyle name="20% - Accent6 44 2" xfId="4290"/>
    <cellStyle name="20% - Accent6 44 3" xfId="5982"/>
    <cellStyle name="20% - Accent6 45" xfId="1280"/>
    <cellStyle name="20% - Accent6 45 2" xfId="4291"/>
    <cellStyle name="20% - Accent6 45 3" xfId="5983"/>
    <cellStyle name="20% - Accent6 46" xfId="1281"/>
    <cellStyle name="20% - Accent6 46 2" xfId="4292"/>
    <cellStyle name="20% - Accent6 46 3" xfId="5984"/>
    <cellStyle name="20% - Accent6 47" xfId="1282"/>
    <cellStyle name="20% - Accent6 47 2" xfId="4293"/>
    <cellStyle name="20% - Accent6 47 3" xfId="5985"/>
    <cellStyle name="20% - Accent6 48" xfId="1283"/>
    <cellStyle name="20% - Accent6 48 2" xfId="4294"/>
    <cellStyle name="20% - Accent6 48 3" xfId="5986"/>
    <cellStyle name="20% - Accent6 49" xfId="1284"/>
    <cellStyle name="20% - Accent6 49 2" xfId="4295"/>
    <cellStyle name="20% - Accent6 49 3" xfId="5987"/>
    <cellStyle name="20% - Accent6 5" xfId="1285"/>
    <cellStyle name="20% - Accent6 5 2" xfId="1286"/>
    <cellStyle name="20% - Accent6 5 2 2" xfId="1287"/>
    <cellStyle name="20% - Accent6 5 3" xfId="1288"/>
    <cellStyle name="20% - Accent6 5 4" xfId="1289"/>
    <cellStyle name="20% - Accent6 5 4 2" xfId="1290"/>
    <cellStyle name="20% - Accent6 5 4 3" xfId="5988"/>
    <cellStyle name="20% - Accent6 5 5" xfId="5002"/>
    <cellStyle name="20% - Accent6 5 6" xfId="5412"/>
    <cellStyle name="20% - Accent6 50" xfId="1291"/>
    <cellStyle name="20% - Accent6 50 2" xfId="4296"/>
    <cellStyle name="20% - Accent6 50 3" xfId="5989"/>
    <cellStyle name="20% - Accent6 51" xfId="1292"/>
    <cellStyle name="20% - Accent6 51 2" xfId="4297"/>
    <cellStyle name="20% - Accent6 51 3" xfId="5990"/>
    <cellStyle name="20% - Accent6 52" xfId="1293"/>
    <cellStyle name="20% - Accent6 52 2" xfId="4298"/>
    <cellStyle name="20% - Accent6 52 3" xfId="5991"/>
    <cellStyle name="20% - Accent6 53" xfId="1294"/>
    <cellStyle name="20% - Accent6 53 2" xfId="4299"/>
    <cellStyle name="20% - Accent6 53 3" xfId="5992"/>
    <cellStyle name="20% - Accent6 54" xfId="1295"/>
    <cellStyle name="20% - Accent6 54 2" xfId="4300"/>
    <cellStyle name="20% - Accent6 54 3" xfId="5993"/>
    <cellStyle name="20% - Accent6 55" xfId="1296"/>
    <cellStyle name="20% - Accent6 55 2" xfId="4301"/>
    <cellStyle name="20% - Accent6 55 3" xfId="5994"/>
    <cellStyle name="20% - Accent6 56" xfId="1297"/>
    <cellStyle name="20% - Accent6 56 2" xfId="4302"/>
    <cellStyle name="20% - Accent6 56 3" xfId="5995"/>
    <cellStyle name="20% - Accent6 57" xfId="1298"/>
    <cellStyle name="20% - Accent6 57 2" xfId="4303"/>
    <cellStyle name="20% - Accent6 57 3" xfId="5996"/>
    <cellStyle name="20% - Accent6 58" xfId="1299"/>
    <cellStyle name="20% - Accent6 58 2" xfId="4304"/>
    <cellStyle name="20% - Accent6 58 3" xfId="5997"/>
    <cellStyle name="20% - Accent6 59" xfId="1300"/>
    <cellStyle name="20% - Accent6 59 2" xfId="4305"/>
    <cellStyle name="20% - Accent6 59 3" xfId="5998"/>
    <cellStyle name="20% - Accent6 6" xfId="1301"/>
    <cellStyle name="20% - Accent6 6 2" xfId="1302"/>
    <cellStyle name="20% - Accent6 6 2 2" xfId="1303"/>
    <cellStyle name="20% - Accent6 6 3" xfId="1304"/>
    <cellStyle name="20% - Accent6 6 4" xfId="5003"/>
    <cellStyle name="20% - Accent6 6 5" xfId="5426"/>
    <cellStyle name="20% - Accent6 60" xfId="1305"/>
    <cellStyle name="20% - Accent6 60 2" xfId="4306"/>
    <cellStyle name="20% - Accent6 60 3" xfId="5999"/>
    <cellStyle name="20% - Accent6 61" xfId="1306"/>
    <cellStyle name="20% - Accent6 61 2" xfId="4307"/>
    <cellStyle name="20% - Accent6 61 3" xfId="6000"/>
    <cellStyle name="20% - Accent6 62" xfId="1307"/>
    <cellStyle name="20% - Accent6 62 2" xfId="4308"/>
    <cellStyle name="20% - Accent6 62 3" xfId="6001"/>
    <cellStyle name="20% - Accent6 63" xfId="1308"/>
    <cellStyle name="20% - Accent6 63 2" xfId="4309"/>
    <cellStyle name="20% - Accent6 63 3" xfId="6002"/>
    <cellStyle name="20% - Accent6 64" xfId="1309"/>
    <cellStyle name="20% - Accent6 64 2" xfId="4310"/>
    <cellStyle name="20% - Accent6 64 3" xfId="6003"/>
    <cellStyle name="20% - Accent6 65" xfId="1310"/>
    <cellStyle name="20% - Accent6 65 2" xfId="4311"/>
    <cellStyle name="20% - Accent6 65 3" xfId="6004"/>
    <cellStyle name="20% - Accent6 66" xfId="1311"/>
    <cellStyle name="20% - Accent6 66 2" xfId="4312"/>
    <cellStyle name="20% - Accent6 66 3" xfId="6005"/>
    <cellStyle name="20% - Accent6 67" xfId="1312"/>
    <cellStyle name="20% - Accent6 67 2" xfId="4313"/>
    <cellStyle name="20% - Accent6 67 3" xfId="6006"/>
    <cellStyle name="20% - Accent6 68" xfId="1313"/>
    <cellStyle name="20% - Accent6 68 2" xfId="4314"/>
    <cellStyle name="20% - Accent6 68 3" xfId="6007"/>
    <cellStyle name="20% - Accent6 69" xfId="1314"/>
    <cellStyle name="20% - Accent6 69 2" xfId="4315"/>
    <cellStyle name="20% - Accent6 69 3" xfId="6008"/>
    <cellStyle name="20% - Accent6 7" xfId="1315"/>
    <cellStyle name="20% - Accent6 7 2" xfId="1316"/>
    <cellStyle name="20% - Accent6 7 2 2" xfId="1317"/>
    <cellStyle name="20% - Accent6 7 3" xfId="1318"/>
    <cellStyle name="20% - Accent6 7 4" xfId="5440"/>
    <cellStyle name="20% - Accent6 70" xfId="1319"/>
    <cellStyle name="20% - Accent6 70 2" xfId="4316"/>
    <cellStyle name="20% - Accent6 70 3" xfId="6009"/>
    <cellStyle name="20% - Accent6 71" xfId="1320"/>
    <cellStyle name="20% - Accent6 71 2" xfId="4317"/>
    <cellStyle name="20% - Accent6 71 3" xfId="6010"/>
    <cellStyle name="20% - Accent6 72" xfId="1321"/>
    <cellStyle name="20% - Accent6 72 2" xfId="4318"/>
    <cellStyle name="20% - Accent6 72 3" xfId="6011"/>
    <cellStyle name="20% - Accent6 73" xfId="1322"/>
    <cellStyle name="20% - Accent6 73 2" xfId="4319"/>
    <cellStyle name="20% - Accent6 73 3" xfId="6012"/>
    <cellStyle name="20% - Accent6 74" xfId="1323"/>
    <cellStyle name="20% - Accent6 74 2" xfId="4320"/>
    <cellStyle name="20% - Accent6 74 3" xfId="6013"/>
    <cellStyle name="20% - Accent6 75" xfId="1324"/>
    <cellStyle name="20% - Accent6 75 2" xfId="4321"/>
    <cellStyle name="20% - Accent6 75 3" xfId="6014"/>
    <cellStyle name="20% - Accent6 76" xfId="1325"/>
    <cellStyle name="20% - Accent6 76 2" xfId="4322"/>
    <cellStyle name="20% - Accent6 76 3" xfId="6015"/>
    <cellStyle name="20% - Accent6 77" xfId="1326"/>
    <cellStyle name="20% - Accent6 77 2" xfId="4323"/>
    <cellStyle name="20% - Accent6 77 3" xfId="6016"/>
    <cellStyle name="20% - Accent6 78" xfId="1327"/>
    <cellStyle name="20% - Accent6 78 2" xfId="4324"/>
    <cellStyle name="20% - Accent6 78 3" xfId="6017"/>
    <cellStyle name="20% - Accent6 79" xfId="1328"/>
    <cellStyle name="20% - Accent6 79 2" xfId="4325"/>
    <cellStyle name="20% - Accent6 79 3" xfId="6018"/>
    <cellStyle name="20% - Accent6 8" xfId="1329"/>
    <cellStyle name="20% - Accent6 8 2" xfId="1330"/>
    <cellStyle name="20% - Accent6 8 2 2" xfId="1331"/>
    <cellStyle name="20% - Accent6 8 3" xfId="1332"/>
    <cellStyle name="20% - Accent6 80" xfId="1333"/>
    <cellStyle name="20% - Accent6 80 2" xfId="4326"/>
    <cellStyle name="20% - Accent6 80 3" xfId="6019"/>
    <cellStyle name="20% - Accent6 81" xfId="1334"/>
    <cellStyle name="20% - Accent6 81 2" xfId="4327"/>
    <cellStyle name="20% - Accent6 81 3" xfId="6020"/>
    <cellStyle name="20% - Accent6 82" xfId="1335"/>
    <cellStyle name="20% - Accent6 82 2" xfId="4328"/>
    <cellStyle name="20% - Accent6 82 3" xfId="6021"/>
    <cellStyle name="20% - Accent6 83" xfId="1336"/>
    <cellStyle name="20% - Accent6 83 2" xfId="4329"/>
    <cellStyle name="20% - Accent6 83 3" xfId="6022"/>
    <cellStyle name="20% - Accent6 84" xfId="1337"/>
    <cellStyle name="20% - Accent6 84 2" xfId="4330"/>
    <cellStyle name="20% - Accent6 84 3" xfId="6023"/>
    <cellStyle name="20% - Accent6 85" xfId="1338"/>
    <cellStyle name="20% - Accent6 85 2" xfId="4331"/>
    <cellStyle name="20% - Accent6 86" xfId="1339"/>
    <cellStyle name="20% - Accent6 86 2" xfId="4332"/>
    <cellStyle name="20% - Accent6 87" xfId="1340"/>
    <cellStyle name="20% - Accent6 87 2" xfId="4333"/>
    <cellStyle name="20% - Accent6 88" xfId="1341"/>
    <cellStyle name="20% - Accent6 88 2" xfId="4334"/>
    <cellStyle name="20% - Accent6 89" xfId="1342"/>
    <cellStyle name="20% - Accent6 89 2" xfId="4335"/>
    <cellStyle name="20% - Accent6 9" xfId="1343"/>
    <cellStyle name="20% - Accent6 9 2" xfId="1344"/>
    <cellStyle name="20% - Accent6 9 2 2" xfId="1345"/>
    <cellStyle name="20% - Accent6 9 3" xfId="1346"/>
    <cellStyle name="20% - Accent6 90" xfId="1347"/>
    <cellStyle name="20% - Accent6 90 2" xfId="4336"/>
    <cellStyle name="20% - Accent6 91" xfId="1348"/>
    <cellStyle name="20% - Accent6 91 2" xfId="4337"/>
    <cellStyle name="20% - Accent6 92" xfId="1349"/>
    <cellStyle name="20% - Accent6 92 2" xfId="4338"/>
    <cellStyle name="20% - Accent6 93" xfId="3647"/>
    <cellStyle name="20% - Accent6 94" xfId="3663"/>
    <cellStyle name="20% - Accent6 95" xfId="3678"/>
    <cellStyle name="20% - Accent6 96" xfId="3694"/>
    <cellStyle name="20% - Accent6 97" xfId="3710"/>
    <cellStyle name="20% - Accent6 98" xfId="3725"/>
    <cellStyle name="20% - Accent6 99" xfId="3740"/>
    <cellStyle name="40% - Accent1 10" xfId="1350"/>
    <cellStyle name="40% - Accent1 10 2" xfId="1351"/>
    <cellStyle name="40% - Accent1 10 2 2" xfId="1352"/>
    <cellStyle name="40% - Accent1 10 3" xfId="1353"/>
    <cellStyle name="40% - Accent1 100" xfId="3746"/>
    <cellStyle name="40% - Accent1 101" xfId="3761"/>
    <cellStyle name="40% - Accent1 102" xfId="3776"/>
    <cellStyle name="40% - Accent1 103" xfId="3791"/>
    <cellStyle name="40% - Accent1 104" xfId="3805"/>
    <cellStyle name="40% - Accent1 105" xfId="3820"/>
    <cellStyle name="40% - Accent1 106" xfId="3835"/>
    <cellStyle name="40% - Accent1 107" xfId="3849"/>
    <cellStyle name="40% - Accent1 108" xfId="3863"/>
    <cellStyle name="40% - Accent1 109" xfId="3878"/>
    <cellStyle name="40% - Accent1 11" xfId="1354"/>
    <cellStyle name="40% - Accent1 11 2" xfId="1355"/>
    <cellStyle name="40% - Accent1 11 2 2" xfId="1356"/>
    <cellStyle name="40% - Accent1 11 3" xfId="1357"/>
    <cellStyle name="40% - Accent1 110" xfId="3892"/>
    <cellStyle name="40% - Accent1 111" xfId="3906"/>
    <cellStyle name="40% - Accent1 112" xfId="3920"/>
    <cellStyle name="40% - Accent1 113" xfId="3934"/>
    <cellStyle name="40% - Accent1 114" xfId="3951"/>
    <cellStyle name="40% - Accent1 115" xfId="3977"/>
    <cellStyle name="40% - Accent1 115 2" xfId="4017"/>
    <cellStyle name="40% - Accent1 116" xfId="4002"/>
    <cellStyle name="40% - Accent1 116 2" xfId="4031"/>
    <cellStyle name="40% - Accent1 117" xfId="5004"/>
    <cellStyle name="40% - Accent1 118" xfId="5005"/>
    <cellStyle name="40% - Accent1 119" xfId="5006"/>
    <cellStyle name="40% - Accent1 12" xfId="1358"/>
    <cellStyle name="40% - Accent1 12 2" xfId="1359"/>
    <cellStyle name="40% - Accent1 12 2 2" xfId="1360"/>
    <cellStyle name="40% - Accent1 12 3" xfId="1361"/>
    <cellStyle name="40% - Accent1 120" xfId="5007"/>
    <cellStyle name="40% - Accent1 121" xfId="5008"/>
    <cellStyle name="40% - Accent1 122" xfId="5009"/>
    <cellStyle name="40% - Accent1 123" xfId="5010"/>
    <cellStyle name="40% - Accent1 124" xfId="5011"/>
    <cellStyle name="40% - Accent1 125" xfId="5012"/>
    <cellStyle name="40% - Accent1 126" xfId="5013"/>
    <cellStyle name="40% - Accent1 127" xfId="5014"/>
    <cellStyle name="40% - Accent1 128" xfId="5015"/>
    <cellStyle name="40% - Accent1 129" xfId="5016"/>
    <cellStyle name="40% - Accent1 13" xfId="1362"/>
    <cellStyle name="40% - Accent1 13 2" xfId="1363"/>
    <cellStyle name="40% - Accent1 13 2 2" xfId="1364"/>
    <cellStyle name="40% - Accent1 13 3" xfId="1365"/>
    <cellStyle name="40% - Accent1 130" xfId="5017"/>
    <cellStyle name="40% - Accent1 131" xfId="5018"/>
    <cellStyle name="40% - Accent1 132" xfId="5019"/>
    <cellStyle name="40% - Accent1 133" xfId="5020"/>
    <cellStyle name="40% - Accent1 134" xfId="5021"/>
    <cellStyle name="40% - Accent1 135" xfId="5022"/>
    <cellStyle name="40% - Accent1 136" xfId="5023"/>
    <cellStyle name="40% - Accent1 137" xfId="5024"/>
    <cellStyle name="40% - Accent1 138" xfId="5025"/>
    <cellStyle name="40% - Accent1 139" xfId="5026"/>
    <cellStyle name="40% - Accent1 14" xfId="1366"/>
    <cellStyle name="40% - Accent1 14 2" xfId="1367"/>
    <cellStyle name="40% - Accent1 14 2 2" xfId="1368"/>
    <cellStyle name="40% - Accent1 14 3" xfId="1369"/>
    <cellStyle name="40% - Accent1 140" xfId="5027"/>
    <cellStyle name="40% - Accent1 141" xfId="5028"/>
    <cellStyle name="40% - Accent1 142" xfId="5029"/>
    <cellStyle name="40% - Accent1 143" xfId="5030"/>
    <cellStyle name="40% - Accent1 144" xfId="5031"/>
    <cellStyle name="40% - Accent1 145" xfId="5032"/>
    <cellStyle name="40% - Accent1 146" xfId="5033"/>
    <cellStyle name="40% - Accent1 147" xfId="5034"/>
    <cellStyle name="40% - Accent1 148" xfId="5035"/>
    <cellStyle name="40% - Accent1 149" xfId="5036"/>
    <cellStyle name="40% - Accent1 15" xfId="1370"/>
    <cellStyle name="40% - Accent1 15 2" xfId="1371"/>
    <cellStyle name="40% - Accent1 15 2 2" xfId="1372"/>
    <cellStyle name="40% - Accent1 15 3" xfId="1373"/>
    <cellStyle name="40% - Accent1 150" xfId="5037"/>
    <cellStyle name="40% - Accent1 151" xfId="5038"/>
    <cellStyle name="40% - Accent1 152" xfId="5039"/>
    <cellStyle name="40% - Accent1 153" xfId="5040"/>
    <cellStyle name="40% - Accent1 154" xfId="5041"/>
    <cellStyle name="40% - Accent1 155" xfId="5042"/>
    <cellStyle name="40% - Accent1 16" xfId="1374"/>
    <cellStyle name="40% - Accent1 16 2" xfId="1375"/>
    <cellStyle name="40% - Accent1 16 2 2" xfId="1376"/>
    <cellStyle name="40% - Accent1 16 3" xfId="1377"/>
    <cellStyle name="40% - Accent1 17" xfId="1378"/>
    <cellStyle name="40% - Accent1 17 2" xfId="1379"/>
    <cellStyle name="40% - Accent1 17 3" xfId="1380"/>
    <cellStyle name="40% - Accent1 17 3 2" xfId="1381"/>
    <cellStyle name="40% - Accent1 17 3 3" xfId="6024"/>
    <cellStyle name="40% - Accent1 17 4" xfId="1382"/>
    <cellStyle name="40% - Accent1 17 4 2" xfId="1383"/>
    <cellStyle name="40% - Accent1 17 4 3" xfId="6025"/>
    <cellStyle name="40% - Accent1 18" xfId="1384"/>
    <cellStyle name="40% - Accent1 18 2" xfId="1385"/>
    <cellStyle name="40% - Accent1 18 3" xfId="1386"/>
    <cellStyle name="40% - Accent1 18 3 2" xfId="1387"/>
    <cellStyle name="40% - Accent1 18 3 3" xfId="6026"/>
    <cellStyle name="40% - Accent1 18 4" xfId="1388"/>
    <cellStyle name="40% - Accent1 18 4 2" xfId="1389"/>
    <cellStyle name="40% - Accent1 18 4 3" xfId="6027"/>
    <cellStyle name="40% - Accent1 19" xfId="1390"/>
    <cellStyle name="40% - Accent1 19 2" xfId="1391"/>
    <cellStyle name="40% - Accent1 19 2 2" xfId="1392"/>
    <cellStyle name="40% - Accent1 19 2 3" xfId="6028"/>
    <cellStyle name="40% - Accent1 19 3" xfId="1393"/>
    <cellStyle name="40% - Accent1 19 3 2" xfId="1394"/>
    <cellStyle name="40% - Accent1 19 3 3" xfId="6029"/>
    <cellStyle name="40% - Accent1 2" xfId="1395"/>
    <cellStyle name="40% - Accent1 2 2" xfId="1396"/>
    <cellStyle name="40% - Accent1 2 2 2" xfId="1397"/>
    <cellStyle name="40% - Accent1 2 2 2 2" xfId="1398"/>
    <cellStyle name="40% - Accent1 2 2 2 2 2" xfId="1399"/>
    <cellStyle name="40% - Accent1 2 2 2 2 3" xfId="6032"/>
    <cellStyle name="40% - Accent1 2 2 2 3" xfId="1400"/>
    <cellStyle name="40% - Accent1 2 2 2 4" xfId="6031"/>
    <cellStyle name="40% - Accent1 2 2 3" xfId="1401"/>
    <cellStyle name="40% - Accent1 2 2 3 2" xfId="1402"/>
    <cellStyle name="40% - Accent1 2 2 3 2 2" xfId="1403"/>
    <cellStyle name="40% - Accent1 2 2 3 2 3" xfId="6034"/>
    <cellStyle name="40% - Accent1 2 2 3 3" xfId="1404"/>
    <cellStyle name="40% - Accent1 2 2 3 4" xfId="6033"/>
    <cellStyle name="40% - Accent1 2 2 4" xfId="1405"/>
    <cellStyle name="40% - Accent1 2 2 4 2" xfId="1406"/>
    <cellStyle name="40% - Accent1 2 2 4 3" xfId="6035"/>
    <cellStyle name="40% - Accent1 2 2 5" xfId="1407"/>
    <cellStyle name="40% - Accent1 2 2 5 2" xfId="1408"/>
    <cellStyle name="40% - Accent1 2 2 5 3" xfId="6036"/>
    <cellStyle name="40% - Accent1 2 2 6" xfId="1409"/>
    <cellStyle name="40% - Accent1 2 2 6 2" xfId="1410"/>
    <cellStyle name="40% - Accent1 2 2 6 3" xfId="6037"/>
    <cellStyle name="40% - Accent1 2 2 7" xfId="1411"/>
    <cellStyle name="40% - Accent1 2 2 8" xfId="6030"/>
    <cellStyle name="40% - Accent1 2 3" xfId="1412"/>
    <cellStyle name="40% - Accent1 2 4" xfId="1413"/>
    <cellStyle name="40% - Accent1 2 4 2" xfId="1414"/>
    <cellStyle name="40% - Accent1 2 4 2 2" xfId="1415"/>
    <cellStyle name="40% - Accent1 2 4 2 3" xfId="6039"/>
    <cellStyle name="40% - Accent1 2 4 3" xfId="1416"/>
    <cellStyle name="40% - Accent1 2 4 4" xfId="6038"/>
    <cellStyle name="40% - Accent1 2 5" xfId="1417"/>
    <cellStyle name="40% - Accent1 2 5 2" xfId="1418"/>
    <cellStyle name="40% - Accent1 2 5 2 2" xfId="1419"/>
    <cellStyle name="40% - Accent1 2 5 2 3" xfId="6041"/>
    <cellStyle name="40% - Accent1 2 5 3" xfId="1420"/>
    <cellStyle name="40% - Accent1 2 5 4" xfId="6040"/>
    <cellStyle name="40% - Accent1 2 6" xfId="1421"/>
    <cellStyle name="40% - Accent1 2 6 2" xfId="1422"/>
    <cellStyle name="40% - Accent1 2 6 3" xfId="6042"/>
    <cellStyle name="40% - Accent1 2 7" xfId="1423"/>
    <cellStyle name="40% - Accent1 2 7 2" xfId="1424"/>
    <cellStyle name="40% - Accent1 2 7 3" xfId="6043"/>
    <cellStyle name="40% - Accent1 2 8" xfId="5043"/>
    <cellStyle name="40% - Accent1 2 9" xfId="5362"/>
    <cellStyle name="40% - Accent1 20" xfId="1425"/>
    <cellStyle name="40% - Accent1 20 2" xfId="1426"/>
    <cellStyle name="40% - Accent1 20 2 2" xfId="1427"/>
    <cellStyle name="40% - Accent1 20 2 3" xfId="6045"/>
    <cellStyle name="40% - Accent1 20 3" xfId="1428"/>
    <cellStyle name="40% - Accent1 20 3 2" xfId="1429"/>
    <cellStyle name="40% - Accent1 20 3 3" xfId="6046"/>
    <cellStyle name="40% - Accent1 20 4" xfId="1430"/>
    <cellStyle name="40% - Accent1 20 4 2" xfId="1431"/>
    <cellStyle name="40% - Accent1 20 4 3" xfId="6047"/>
    <cellStyle name="40% - Accent1 20 5" xfId="1432"/>
    <cellStyle name="40% - Accent1 20 6" xfId="6044"/>
    <cellStyle name="40% - Accent1 21" xfId="1433"/>
    <cellStyle name="40% - Accent1 21 2" xfId="1434"/>
    <cellStyle name="40% - Accent1 21 2 2" xfId="1435"/>
    <cellStyle name="40% - Accent1 21 2 3" xfId="6049"/>
    <cellStyle name="40% - Accent1 21 3" xfId="1436"/>
    <cellStyle name="40% - Accent1 21 3 2" xfId="1437"/>
    <cellStyle name="40% - Accent1 21 3 3" xfId="6050"/>
    <cellStyle name="40% - Accent1 21 4" xfId="1438"/>
    <cellStyle name="40% - Accent1 21 5" xfId="6048"/>
    <cellStyle name="40% - Accent1 22" xfId="1439"/>
    <cellStyle name="40% - Accent1 22 2" xfId="1440"/>
    <cellStyle name="40% - Accent1 22 2 2" xfId="1441"/>
    <cellStyle name="40% - Accent1 22 2 3" xfId="6052"/>
    <cellStyle name="40% - Accent1 22 3" xfId="1442"/>
    <cellStyle name="40% - Accent1 22 4" xfId="6051"/>
    <cellStyle name="40% - Accent1 23" xfId="1443"/>
    <cellStyle name="40% - Accent1 23 2" xfId="1444"/>
    <cellStyle name="40% - Accent1 23 2 2" xfId="1445"/>
    <cellStyle name="40% - Accent1 23 2 3" xfId="6054"/>
    <cellStyle name="40% - Accent1 23 3" xfId="1446"/>
    <cellStyle name="40% - Accent1 23 4" xfId="6053"/>
    <cellStyle name="40% - Accent1 24" xfId="1447"/>
    <cellStyle name="40% - Accent1 24 2" xfId="1448"/>
    <cellStyle name="40% - Accent1 24 2 2" xfId="1449"/>
    <cellStyle name="40% - Accent1 24 2 3" xfId="6056"/>
    <cellStyle name="40% - Accent1 24 3" xfId="1450"/>
    <cellStyle name="40% - Accent1 24 4" xfId="6055"/>
    <cellStyle name="40% - Accent1 25" xfId="1451"/>
    <cellStyle name="40% - Accent1 25 2" xfId="1452"/>
    <cellStyle name="40% - Accent1 25 2 2" xfId="1453"/>
    <cellStyle name="40% - Accent1 25 2 3" xfId="6058"/>
    <cellStyle name="40% - Accent1 25 3" xfId="1454"/>
    <cellStyle name="40% - Accent1 25 4" xfId="6057"/>
    <cellStyle name="40% - Accent1 26" xfId="1455"/>
    <cellStyle name="40% - Accent1 26 2" xfId="1456"/>
    <cellStyle name="40% - Accent1 26 2 2" xfId="1457"/>
    <cellStyle name="40% - Accent1 26 2 3" xfId="6060"/>
    <cellStyle name="40% - Accent1 26 3" xfId="1458"/>
    <cellStyle name="40% - Accent1 26 4" xfId="6059"/>
    <cellStyle name="40% - Accent1 27" xfId="1459"/>
    <cellStyle name="40% - Accent1 27 2" xfId="1460"/>
    <cellStyle name="40% - Accent1 27 3" xfId="6061"/>
    <cellStyle name="40% - Accent1 28" xfId="1461"/>
    <cellStyle name="40% - Accent1 28 2" xfId="1462"/>
    <cellStyle name="40% - Accent1 28 3" xfId="6062"/>
    <cellStyle name="40% - Accent1 29" xfId="1463"/>
    <cellStyle name="40% - Accent1 29 2" xfId="1464"/>
    <cellStyle name="40% - Accent1 29 3" xfId="6063"/>
    <cellStyle name="40% - Accent1 3" xfId="1465"/>
    <cellStyle name="40% - Accent1 3 2" xfId="1466"/>
    <cellStyle name="40% - Accent1 3 2 2" xfId="1467"/>
    <cellStyle name="40% - Accent1 3 3" xfId="1468"/>
    <cellStyle name="40% - Accent1 3 4" xfId="1469"/>
    <cellStyle name="40% - Accent1 3 4 2" xfId="1470"/>
    <cellStyle name="40% - Accent1 3 4 3" xfId="6064"/>
    <cellStyle name="40% - Accent1 3 5" xfId="5044"/>
    <cellStyle name="40% - Accent1 3 6" xfId="5375"/>
    <cellStyle name="40% - Accent1 30" xfId="1471"/>
    <cellStyle name="40% - Accent1 30 2" xfId="1472"/>
    <cellStyle name="40% - Accent1 30 3" xfId="6065"/>
    <cellStyle name="40% - Accent1 31" xfId="1473"/>
    <cellStyle name="40% - Accent1 31 2" xfId="1474"/>
    <cellStyle name="40% - Accent1 31 3" xfId="6066"/>
    <cellStyle name="40% - Accent1 32" xfId="1475"/>
    <cellStyle name="40% - Accent1 32 2" xfId="1476"/>
    <cellStyle name="40% - Accent1 32 3" xfId="6067"/>
    <cellStyle name="40% - Accent1 33" xfId="1477"/>
    <cellStyle name="40% - Accent1 33 2" xfId="1478"/>
    <cellStyle name="40% - Accent1 33 3" xfId="6068"/>
    <cellStyle name="40% - Accent1 34" xfId="1479"/>
    <cellStyle name="40% - Accent1 34 2" xfId="1480"/>
    <cellStyle name="40% - Accent1 34 3" xfId="6069"/>
    <cellStyle name="40% - Accent1 35" xfId="1481"/>
    <cellStyle name="40% - Accent1 35 2" xfId="1482"/>
    <cellStyle name="40% - Accent1 35 3" xfId="6070"/>
    <cellStyle name="40% - Accent1 36" xfId="1483"/>
    <cellStyle name="40% - Accent1 36 2" xfId="1484"/>
    <cellStyle name="40% - Accent1 36 3" xfId="6071"/>
    <cellStyle name="40% - Accent1 37" xfId="1485"/>
    <cellStyle name="40% - Accent1 37 2" xfId="1486"/>
    <cellStyle name="40% - Accent1 37 3" xfId="6072"/>
    <cellStyle name="40% - Accent1 38" xfId="1487"/>
    <cellStyle name="40% - Accent1 38 2" xfId="1488"/>
    <cellStyle name="40% - Accent1 38 3" xfId="6073"/>
    <cellStyle name="40% - Accent1 39" xfId="1489"/>
    <cellStyle name="40% - Accent1 39 2" xfId="1490"/>
    <cellStyle name="40% - Accent1 39 3" xfId="6074"/>
    <cellStyle name="40% - Accent1 4" xfId="1491"/>
    <cellStyle name="40% - Accent1 4 2" xfId="1492"/>
    <cellStyle name="40% - Accent1 4 2 2" xfId="1493"/>
    <cellStyle name="40% - Accent1 4 3" xfId="1494"/>
    <cellStyle name="40% - Accent1 4 4" xfId="5045"/>
    <cellStyle name="40% - Accent1 4 5" xfId="5389"/>
    <cellStyle name="40% - Accent1 40" xfId="1495"/>
    <cellStyle name="40% - Accent1 40 2" xfId="1496"/>
    <cellStyle name="40% - Accent1 40 3" xfId="6075"/>
    <cellStyle name="40% - Accent1 41" xfId="1497"/>
    <cellStyle name="40% - Accent1 41 2" xfId="1498"/>
    <cellStyle name="40% - Accent1 41 3" xfId="6076"/>
    <cellStyle name="40% - Accent1 42" xfId="1499"/>
    <cellStyle name="40% - Accent1 42 2" xfId="1500"/>
    <cellStyle name="40% - Accent1 42 3" xfId="6077"/>
    <cellStyle name="40% - Accent1 43" xfId="1501"/>
    <cellStyle name="40% - Accent1 43 2" xfId="1502"/>
    <cellStyle name="40% - Accent1 43 3" xfId="6078"/>
    <cellStyle name="40% - Accent1 44" xfId="1503"/>
    <cellStyle name="40% - Accent1 44 2" xfId="4339"/>
    <cellStyle name="40% - Accent1 44 3" xfId="6079"/>
    <cellStyle name="40% - Accent1 45" xfId="1504"/>
    <cellStyle name="40% - Accent1 45 2" xfId="4340"/>
    <cellStyle name="40% - Accent1 45 3" xfId="6080"/>
    <cellStyle name="40% - Accent1 46" xfId="1505"/>
    <cellStyle name="40% - Accent1 46 2" xfId="4341"/>
    <cellStyle name="40% - Accent1 46 3" xfId="6081"/>
    <cellStyle name="40% - Accent1 47" xfId="1506"/>
    <cellStyle name="40% - Accent1 47 2" xfId="4342"/>
    <cellStyle name="40% - Accent1 47 3" xfId="6082"/>
    <cellStyle name="40% - Accent1 48" xfId="1507"/>
    <cellStyle name="40% - Accent1 48 2" xfId="4343"/>
    <cellStyle name="40% - Accent1 48 3" xfId="6083"/>
    <cellStyle name="40% - Accent1 49" xfId="1508"/>
    <cellStyle name="40% - Accent1 49 2" xfId="4344"/>
    <cellStyle name="40% - Accent1 49 3" xfId="6084"/>
    <cellStyle name="40% - Accent1 5" xfId="1509"/>
    <cellStyle name="40% - Accent1 5 2" xfId="1510"/>
    <cellStyle name="40% - Accent1 5 2 2" xfId="1511"/>
    <cellStyle name="40% - Accent1 5 3" xfId="1512"/>
    <cellStyle name="40% - Accent1 5 4" xfId="1513"/>
    <cellStyle name="40% - Accent1 5 4 2" xfId="1514"/>
    <cellStyle name="40% - Accent1 5 4 3" xfId="6085"/>
    <cellStyle name="40% - Accent1 5 5" xfId="5046"/>
    <cellStyle name="40% - Accent1 5 6" xfId="5403"/>
    <cellStyle name="40% - Accent1 50" xfId="1515"/>
    <cellStyle name="40% - Accent1 50 2" xfId="4345"/>
    <cellStyle name="40% - Accent1 50 3" xfId="6086"/>
    <cellStyle name="40% - Accent1 51" xfId="1516"/>
    <cellStyle name="40% - Accent1 51 2" xfId="4346"/>
    <cellStyle name="40% - Accent1 51 3" xfId="6087"/>
    <cellStyle name="40% - Accent1 52" xfId="1517"/>
    <cellStyle name="40% - Accent1 52 2" xfId="4347"/>
    <cellStyle name="40% - Accent1 52 3" xfId="6088"/>
    <cellStyle name="40% - Accent1 53" xfId="1518"/>
    <cellStyle name="40% - Accent1 53 2" xfId="4348"/>
    <cellStyle name="40% - Accent1 53 3" xfId="6089"/>
    <cellStyle name="40% - Accent1 54" xfId="1519"/>
    <cellStyle name="40% - Accent1 54 2" xfId="4349"/>
    <cellStyle name="40% - Accent1 54 3" xfId="6090"/>
    <cellStyle name="40% - Accent1 55" xfId="1520"/>
    <cellStyle name="40% - Accent1 55 2" xfId="4350"/>
    <cellStyle name="40% - Accent1 55 3" xfId="6091"/>
    <cellStyle name="40% - Accent1 56" xfId="1521"/>
    <cellStyle name="40% - Accent1 56 2" xfId="4351"/>
    <cellStyle name="40% - Accent1 56 3" xfId="6092"/>
    <cellStyle name="40% - Accent1 57" xfId="1522"/>
    <cellStyle name="40% - Accent1 57 2" xfId="4352"/>
    <cellStyle name="40% - Accent1 57 3" xfId="6093"/>
    <cellStyle name="40% - Accent1 58" xfId="1523"/>
    <cellStyle name="40% - Accent1 58 2" xfId="4353"/>
    <cellStyle name="40% - Accent1 58 3" xfId="6094"/>
    <cellStyle name="40% - Accent1 59" xfId="1524"/>
    <cellStyle name="40% - Accent1 59 2" xfId="4354"/>
    <cellStyle name="40% - Accent1 59 3" xfId="6095"/>
    <cellStyle name="40% - Accent1 6" xfId="1525"/>
    <cellStyle name="40% - Accent1 6 2" xfId="1526"/>
    <cellStyle name="40% - Accent1 6 2 2" xfId="1527"/>
    <cellStyle name="40% - Accent1 6 3" xfId="1528"/>
    <cellStyle name="40% - Accent1 6 4" xfId="5047"/>
    <cellStyle name="40% - Accent1 6 5" xfId="5417"/>
    <cellStyle name="40% - Accent1 60" xfId="1529"/>
    <cellStyle name="40% - Accent1 60 2" xfId="4355"/>
    <cellStyle name="40% - Accent1 60 3" xfId="6096"/>
    <cellStyle name="40% - Accent1 61" xfId="1530"/>
    <cellStyle name="40% - Accent1 61 2" xfId="4356"/>
    <cellStyle name="40% - Accent1 61 3" xfId="6097"/>
    <cellStyle name="40% - Accent1 62" xfId="1531"/>
    <cellStyle name="40% - Accent1 62 2" xfId="4357"/>
    <cellStyle name="40% - Accent1 62 3" xfId="6098"/>
    <cellStyle name="40% - Accent1 63" xfId="1532"/>
    <cellStyle name="40% - Accent1 63 2" xfId="4358"/>
    <cellStyle name="40% - Accent1 63 3" xfId="6099"/>
    <cellStyle name="40% - Accent1 64" xfId="1533"/>
    <cellStyle name="40% - Accent1 64 2" xfId="4359"/>
    <cellStyle name="40% - Accent1 64 3" xfId="6100"/>
    <cellStyle name="40% - Accent1 65" xfId="1534"/>
    <cellStyle name="40% - Accent1 65 2" xfId="4360"/>
    <cellStyle name="40% - Accent1 65 3" xfId="6101"/>
    <cellStyle name="40% - Accent1 66" xfId="1535"/>
    <cellStyle name="40% - Accent1 66 2" xfId="4361"/>
    <cellStyle name="40% - Accent1 66 3" xfId="6102"/>
    <cellStyle name="40% - Accent1 67" xfId="1536"/>
    <cellStyle name="40% - Accent1 67 2" xfId="4362"/>
    <cellStyle name="40% - Accent1 67 3" xfId="6103"/>
    <cellStyle name="40% - Accent1 68" xfId="1537"/>
    <cellStyle name="40% - Accent1 68 2" xfId="4363"/>
    <cellStyle name="40% - Accent1 68 3" xfId="6104"/>
    <cellStyle name="40% - Accent1 69" xfId="1538"/>
    <cellStyle name="40% - Accent1 69 2" xfId="4364"/>
    <cellStyle name="40% - Accent1 69 3" xfId="6105"/>
    <cellStyle name="40% - Accent1 7" xfId="1539"/>
    <cellStyle name="40% - Accent1 7 2" xfId="1540"/>
    <cellStyle name="40% - Accent1 7 2 2" xfId="1541"/>
    <cellStyle name="40% - Accent1 7 3" xfId="1542"/>
    <cellStyle name="40% - Accent1 7 4" xfId="5431"/>
    <cellStyle name="40% - Accent1 70" xfId="1543"/>
    <cellStyle name="40% - Accent1 70 2" xfId="4365"/>
    <cellStyle name="40% - Accent1 70 3" xfId="6106"/>
    <cellStyle name="40% - Accent1 71" xfId="1544"/>
    <cellStyle name="40% - Accent1 71 2" xfId="4366"/>
    <cellStyle name="40% - Accent1 71 3" xfId="6107"/>
    <cellStyle name="40% - Accent1 72" xfId="1545"/>
    <cellStyle name="40% - Accent1 72 2" xfId="4367"/>
    <cellStyle name="40% - Accent1 72 3" xfId="6108"/>
    <cellStyle name="40% - Accent1 73" xfId="1546"/>
    <cellStyle name="40% - Accent1 73 2" xfId="4368"/>
    <cellStyle name="40% - Accent1 73 3" xfId="6109"/>
    <cellStyle name="40% - Accent1 74" xfId="1547"/>
    <cellStyle name="40% - Accent1 74 2" xfId="4369"/>
    <cellStyle name="40% - Accent1 74 3" xfId="6110"/>
    <cellStyle name="40% - Accent1 75" xfId="1548"/>
    <cellStyle name="40% - Accent1 75 2" xfId="4370"/>
    <cellStyle name="40% - Accent1 75 3" xfId="6111"/>
    <cellStyle name="40% - Accent1 76" xfId="1549"/>
    <cellStyle name="40% - Accent1 76 2" xfId="4371"/>
    <cellStyle name="40% - Accent1 76 3" xfId="6112"/>
    <cellStyle name="40% - Accent1 77" xfId="1550"/>
    <cellStyle name="40% - Accent1 77 2" xfId="4372"/>
    <cellStyle name="40% - Accent1 77 3" xfId="6113"/>
    <cellStyle name="40% - Accent1 78" xfId="1551"/>
    <cellStyle name="40% - Accent1 78 2" xfId="4373"/>
    <cellStyle name="40% - Accent1 78 3" xfId="6114"/>
    <cellStyle name="40% - Accent1 79" xfId="1552"/>
    <cellStyle name="40% - Accent1 79 2" xfId="4374"/>
    <cellStyle name="40% - Accent1 79 3" xfId="6115"/>
    <cellStyle name="40% - Accent1 8" xfId="1553"/>
    <cellStyle name="40% - Accent1 8 2" xfId="1554"/>
    <cellStyle name="40% - Accent1 8 2 2" xfId="1555"/>
    <cellStyle name="40% - Accent1 8 3" xfId="1556"/>
    <cellStyle name="40% - Accent1 80" xfId="1557"/>
    <cellStyle name="40% - Accent1 80 2" xfId="4375"/>
    <cellStyle name="40% - Accent1 80 3" xfId="6116"/>
    <cellStyle name="40% - Accent1 81" xfId="1558"/>
    <cellStyle name="40% - Accent1 81 2" xfId="4376"/>
    <cellStyle name="40% - Accent1 81 3" xfId="6117"/>
    <cellStyle name="40% - Accent1 82" xfId="1559"/>
    <cellStyle name="40% - Accent1 82 2" xfId="4377"/>
    <cellStyle name="40% - Accent1 82 3" xfId="6118"/>
    <cellStyle name="40% - Accent1 83" xfId="1560"/>
    <cellStyle name="40% - Accent1 83 2" xfId="4378"/>
    <cellStyle name="40% - Accent1 83 3" xfId="6119"/>
    <cellStyle name="40% - Accent1 84" xfId="1561"/>
    <cellStyle name="40% - Accent1 84 2" xfId="4379"/>
    <cellStyle name="40% - Accent1 84 3" xfId="6120"/>
    <cellStyle name="40% - Accent1 85" xfId="1562"/>
    <cellStyle name="40% - Accent1 85 2" xfId="4380"/>
    <cellStyle name="40% - Accent1 86" xfId="1563"/>
    <cellStyle name="40% - Accent1 86 2" xfId="4381"/>
    <cellStyle name="40% - Accent1 87" xfId="1564"/>
    <cellStyle name="40% - Accent1 87 2" xfId="4382"/>
    <cellStyle name="40% - Accent1 88" xfId="1565"/>
    <cellStyle name="40% - Accent1 88 2" xfId="4383"/>
    <cellStyle name="40% - Accent1 89" xfId="1566"/>
    <cellStyle name="40% - Accent1 89 2" xfId="4384"/>
    <cellStyle name="40% - Accent1 9" xfId="1567"/>
    <cellStyle name="40% - Accent1 9 2" xfId="1568"/>
    <cellStyle name="40% - Accent1 9 2 2" xfId="1569"/>
    <cellStyle name="40% - Accent1 9 3" xfId="1570"/>
    <cellStyle name="40% - Accent1 90" xfId="1571"/>
    <cellStyle name="40% - Accent1 90 2" xfId="4385"/>
    <cellStyle name="40% - Accent1 91" xfId="1572"/>
    <cellStyle name="40% - Accent1 91 2" xfId="4386"/>
    <cellStyle name="40% - Accent1 92" xfId="1573"/>
    <cellStyle name="40% - Accent1 92 2" xfId="4387"/>
    <cellStyle name="40% - Accent1 93" xfId="3638"/>
    <cellStyle name="40% - Accent1 94" xfId="3654"/>
    <cellStyle name="40% - Accent1 95" xfId="3669"/>
    <cellStyle name="40% - Accent1 96" xfId="3685"/>
    <cellStyle name="40% - Accent1 97" xfId="3701"/>
    <cellStyle name="40% - Accent1 98" xfId="3716"/>
    <cellStyle name="40% - Accent1 99" xfId="3731"/>
    <cellStyle name="40% - Accent2 10" xfId="1574"/>
    <cellStyle name="40% - Accent2 10 2" xfId="1575"/>
    <cellStyle name="40% - Accent2 10 2 2" xfId="1576"/>
    <cellStyle name="40% - Accent2 10 3" xfId="1577"/>
    <cellStyle name="40% - Accent2 100" xfId="3748"/>
    <cellStyle name="40% - Accent2 101" xfId="3763"/>
    <cellStyle name="40% - Accent2 102" xfId="3778"/>
    <cellStyle name="40% - Accent2 103" xfId="3793"/>
    <cellStyle name="40% - Accent2 104" xfId="3807"/>
    <cellStyle name="40% - Accent2 105" xfId="3822"/>
    <cellStyle name="40% - Accent2 106" xfId="3837"/>
    <cellStyle name="40% - Accent2 107" xfId="3851"/>
    <cellStyle name="40% - Accent2 108" xfId="3865"/>
    <cellStyle name="40% - Accent2 109" xfId="3880"/>
    <cellStyle name="40% - Accent2 11" xfId="1578"/>
    <cellStyle name="40% - Accent2 11 2" xfId="1579"/>
    <cellStyle name="40% - Accent2 11 2 2" xfId="1580"/>
    <cellStyle name="40% - Accent2 11 3" xfId="1581"/>
    <cellStyle name="40% - Accent2 110" xfId="3894"/>
    <cellStyle name="40% - Accent2 111" xfId="3908"/>
    <cellStyle name="40% - Accent2 112" xfId="3922"/>
    <cellStyle name="40% - Accent2 113" xfId="3936"/>
    <cellStyle name="40% - Accent2 114" xfId="3953"/>
    <cellStyle name="40% - Accent2 115" xfId="3981"/>
    <cellStyle name="40% - Accent2 115 2" xfId="4019"/>
    <cellStyle name="40% - Accent2 116" xfId="4004"/>
    <cellStyle name="40% - Accent2 116 2" xfId="4033"/>
    <cellStyle name="40% - Accent2 117" xfId="5048"/>
    <cellStyle name="40% - Accent2 118" xfId="5049"/>
    <cellStyle name="40% - Accent2 119" xfId="5050"/>
    <cellStyle name="40% - Accent2 12" xfId="1582"/>
    <cellStyle name="40% - Accent2 12 2" xfId="1583"/>
    <cellStyle name="40% - Accent2 12 2 2" xfId="1584"/>
    <cellStyle name="40% - Accent2 12 3" xfId="1585"/>
    <cellStyle name="40% - Accent2 120" xfId="5051"/>
    <cellStyle name="40% - Accent2 121" xfId="5052"/>
    <cellStyle name="40% - Accent2 122" xfId="5053"/>
    <cellStyle name="40% - Accent2 123" xfId="5054"/>
    <cellStyle name="40% - Accent2 124" xfId="5055"/>
    <cellStyle name="40% - Accent2 125" xfId="5056"/>
    <cellStyle name="40% - Accent2 126" xfId="5057"/>
    <cellStyle name="40% - Accent2 127" xfId="5058"/>
    <cellStyle name="40% - Accent2 128" xfId="5059"/>
    <cellStyle name="40% - Accent2 129" xfId="5060"/>
    <cellStyle name="40% - Accent2 13" xfId="1586"/>
    <cellStyle name="40% - Accent2 13 2" xfId="1587"/>
    <cellStyle name="40% - Accent2 13 2 2" xfId="1588"/>
    <cellStyle name="40% - Accent2 13 3" xfId="1589"/>
    <cellStyle name="40% - Accent2 130" xfId="5061"/>
    <cellStyle name="40% - Accent2 131" xfId="5062"/>
    <cellStyle name="40% - Accent2 132" xfId="5063"/>
    <cellStyle name="40% - Accent2 133" xfId="5064"/>
    <cellStyle name="40% - Accent2 134" xfId="5065"/>
    <cellStyle name="40% - Accent2 135" xfId="5066"/>
    <cellStyle name="40% - Accent2 136" xfId="5067"/>
    <cellStyle name="40% - Accent2 137" xfId="5068"/>
    <cellStyle name="40% - Accent2 138" xfId="5069"/>
    <cellStyle name="40% - Accent2 139" xfId="5070"/>
    <cellStyle name="40% - Accent2 14" xfId="1590"/>
    <cellStyle name="40% - Accent2 14 2" xfId="1591"/>
    <cellStyle name="40% - Accent2 14 2 2" xfId="1592"/>
    <cellStyle name="40% - Accent2 14 3" xfId="1593"/>
    <cellStyle name="40% - Accent2 140" xfId="5071"/>
    <cellStyle name="40% - Accent2 141" xfId="5072"/>
    <cellStyle name="40% - Accent2 142" xfId="5073"/>
    <cellStyle name="40% - Accent2 143" xfId="5074"/>
    <cellStyle name="40% - Accent2 144" xfId="5075"/>
    <cellStyle name="40% - Accent2 145" xfId="5076"/>
    <cellStyle name="40% - Accent2 146" xfId="5077"/>
    <cellStyle name="40% - Accent2 147" xfId="5078"/>
    <cellStyle name="40% - Accent2 148" xfId="5079"/>
    <cellStyle name="40% - Accent2 149" xfId="5080"/>
    <cellStyle name="40% - Accent2 15" xfId="1594"/>
    <cellStyle name="40% - Accent2 15 2" xfId="1595"/>
    <cellStyle name="40% - Accent2 15 2 2" xfId="1596"/>
    <cellStyle name="40% - Accent2 15 3" xfId="1597"/>
    <cellStyle name="40% - Accent2 150" xfId="5081"/>
    <cellStyle name="40% - Accent2 151" xfId="5082"/>
    <cellStyle name="40% - Accent2 152" xfId="5083"/>
    <cellStyle name="40% - Accent2 153" xfId="5084"/>
    <cellStyle name="40% - Accent2 154" xfId="5085"/>
    <cellStyle name="40% - Accent2 155" xfId="5086"/>
    <cellStyle name="40% - Accent2 16" xfId="1598"/>
    <cellStyle name="40% - Accent2 16 2" xfId="1599"/>
    <cellStyle name="40% - Accent2 16 2 2" xfId="1600"/>
    <cellStyle name="40% - Accent2 16 3" xfId="1601"/>
    <cellStyle name="40% - Accent2 17" xfId="1602"/>
    <cellStyle name="40% - Accent2 17 2" xfId="1603"/>
    <cellStyle name="40% - Accent2 17 3" xfId="1604"/>
    <cellStyle name="40% - Accent2 17 3 2" xfId="1605"/>
    <cellStyle name="40% - Accent2 17 3 3" xfId="6121"/>
    <cellStyle name="40% - Accent2 17 4" xfId="1606"/>
    <cellStyle name="40% - Accent2 17 4 2" xfId="1607"/>
    <cellStyle name="40% - Accent2 17 4 3" xfId="6122"/>
    <cellStyle name="40% - Accent2 18" xfId="1608"/>
    <cellStyle name="40% - Accent2 18 2" xfId="1609"/>
    <cellStyle name="40% - Accent2 18 3" xfId="1610"/>
    <cellStyle name="40% - Accent2 18 3 2" xfId="1611"/>
    <cellStyle name="40% - Accent2 18 3 3" xfId="6123"/>
    <cellStyle name="40% - Accent2 18 4" xfId="1612"/>
    <cellStyle name="40% - Accent2 18 4 2" xfId="1613"/>
    <cellStyle name="40% - Accent2 18 4 3" xfId="6124"/>
    <cellStyle name="40% - Accent2 19" xfId="1614"/>
    <cellStyle name="40% - Accent2 19 2" xfId="1615"/>
    <cellStyle name="40% - Accent2 19 2 2" xfId="1616"/>
    <cellStyle name="40% - Accent2 19 2 3" xfId="6125"/>
    <cellStyle name="40% - Accent2 19 3" xfId="1617"/>
    <cellStyle name="40% - Accent2 19 3 2" xfId="1618"/>
    <cellStyle name="40% - Accent2 19 3 3" xfId="6126"/>
    <cellStyle name="40% - Accent2 2" xfId="1619"/>
    <cellStyle name="40% - Accent2 2 2" xfId="1620"/>
    <cellStyle name="40% - Accent2 2 2 2" xfId="1621"/>
    <cellStyle name="40% - Accent2 2 2 2 2" xfId="1622"/>
    <cellStyle name="40% - Accent2 2 2 2 2 2" xfId="1623"/>
    <cellStyle name="40% - Accent2 2 2 2 2 3" xfId="6129"/>
    <cellStyle name="40% - Accent2 2 2 2 3" xfId="1624"/>
    <cellStyle name="40% - Accent2 2 2 2 4" xfId="6128"/>
    <cellStyle name="40% - Accent2 2 2 3" xfId="1625"/>
    <cellStyle name="40% - Accent2 2 2 3 2" xfId="1626"/>
    <cellStyle name="40% - Accent2 2 2 3 2 2" xfId="1627"/>
    <cellStyle name="40% - Accent2 2 2 3 2 3" xfId="6131"/>
    <cellStyle name="40% - Accent2 2 2 3 3" xfId="1628"/>
    <cellStyle name="40% - Accent2 2 2 3 4" xfId="6130"/>
    <cellStyle name="40% - Accent2 2 2 4" xfId="1629"/>
    <cellStyle name="40% - Accent2 2 2 4 2" xfId="1630"/>
    <cellStyle name="40% - Accent2 2 2 4 3" xfId="6132"/>
    <cellStyle name="40% - Accent2 2 2 5" xfId="1631"/>
    <cellStyle name="40% - Accent2 2 2 5 2" xfId="1632"/>
    <cellStyle name="40% - Accent2 2 2 5 3" xfId="6133"/>
    <cellStyle name="40% - Accent2 2 2 6" xfId="1633"/>
    <cellStyle name="40% - Accent2 2 2 6 2" xfId="1634"/>
    <cellStyle name="40% - Accent2 2 2 6 3" xfId="6134"/>
    <cellStyle name="40% - Accent2 2 2 7" xfId="1635"/>
    <cellStyle name="40% - Accent2 2 2 8" xfId="6127"/>
    <cellStyle name="40% - Accent2 2 3" xfId="1636"/>
    <cellStyle name="40% - Accent2 2 4" xfId="1637"/>
    <cellStyle name="40% - Accent2 2 4 2" xfId="1638"/>
    <cellStyle name="40% - Accent2 2 4 2 2" xfId="1639"/>
    <cellStyle name="40% - Accent2 2 4 2 3" xfId="6136"/>
    <cellStyle name="40% - Accent2 2 4 3" xfId="1640"/>
    <cellStyle name="40% - Accent2 2 4 4" xfId="6135"/>
    <cellStyle name="40% - Accent2 2 5" xfId="1641"/>
    <cellStyle name="40% - Accent2 2 5 2" xfId="1642"/>
    <cellStyle name="40% - Accent2 2 5 2 2" xfId="1643"/>
    <cellStyle name="40% - Accent2 2 5 2 3" xfId="6138"/>
    <cellStyle name="40% - Accent2 2 5 3" xfId="1644"/>
    <cellStyle name="40% - Accent2 2 5 4" xfId="6137"/>
    <cellStyle name="40% - Accent2 2 6" xfId="1645"/>
    <cellStyle name="40% - Accent2 2 6 2" xfId="1646"/>
    <cellStyle name="40% - Accent2 2 6 3" xfId="6139"/>
    <cellStyle name="40% - Accent2 2 7" xfId="1647"/>
    <cellStyle name="40% - Accent2 2 7 2" xfId="1648"/>
    <cellStyle name="40% - Accent2 2 7 3" xfId="6140"/>
    <cellStyle name="40% - Accent2 2 8" xfId="5087"/>
    <cellStyle name="40% - Accent2 2 9" xfId="5364"/>
    <cellStyle name="40% - Accent2 20" xfId="1649"/>
    <cellStyle name="40% - Accent2 20 2" xfId="1650"/>
    <cellStyle name="40% - Accent2 20 2 2" xfId="1651"/>
    <cellStyle name="40% - Accent2 20 2 3" xfId="6142"/>
    <cellStyle name="40% - Accent2 20 3" xfId="1652"/>
    <cellStyle name="40% - Accent2 20 3 2" xfId="1653"/>
    <cellStyle name="40% - Accent2 20 3 3" xfId="6143"/>
    <cellStyle name="40% - Accent2 20 4" xfId="1654"/>
    <cellStyle name="40% - Accent2 20 4 2" xfId="1655"/>
    <cellStyle name="40% - Accent2 20 4 3" xfId="6144"/>
    <cellStyle name="40% - Accent2 20 5" xfId="1656"/>
    <cellStyle name="40% - Accent2 20 6" xfId="6141"/>
    <cellStyle name="40% - Accent2 21" xfId="1657"/>
    <cellStyle name="40% - Accent2 21 2" xfId="1658"/>
    <cellStyle name="40% - Accent2 21 2 2" xfId="1659"/>
    <cellStyle name="40% - Accent2 21 2 3" xfId="6146"/>
    <cellStyle name="40% - Accent2 21 3" xfId="1660"/>
    <cellStyle name="40% - Accent2 21 3 2" xfId="1661"/>
    <cellStyle name="40% - Accent2 21 3 3" xfId="6147"/>
    <cellStyle name="40% - Accent2 21 4" xfId="1662"/>
    <cellStyle name="40% - Accent2 21 5" xfId="6145"/>
    <cellStyle name="40% - Accent2 22" xfId="1663"/>
    <cellStyle name="40% - Accent2 22 2" xfId="1664"/>
    <cellStyle name="40% - Accent2 22 2 2" xfId="1665"/>
    <cellStyle name="40% - Accent2 22 2 3" xfId="6149"/>
    <cellStyle name="40% - Accent2 22 3" xfId="1666"/>
    <cellStyle name="40% - Accent2 22 4" xfId="6148"/>
    <cellStyle name="40% - Accent2 23" xfId="1667"/>
    <cellStyle name="40% - Accent2 23 2" xfId="1668"/>
    <cellStyle name="40% - Accent2 23 2 2" xfId="1669"/>
    <cellStyle name="40% - Accent2 23 2 3" xfId="6151"/>
    <cellStyle name="40% - Accent2 23 3" xfId="1670"/>
    <cellStyle name="40% - Accent2 23 4" xfId="6150"/>
    <cellStyle name="40% - Accent2 24" xfId="1671"/>
    <cellStyle name="40% - Accent2 24 2" xfId="1672"/>
    <cellStyle name="40% - Accent2 24 2 2" xfId="1673"/>
    <cellStyle name="40% - Accent2 24 2 3" xfId="6153"/>
    <cellStyle name="40% - Accent2 24 3" xfId="1674"/>
    <cellStyle name="40% - Accent2 24 4" xfId="6152"/>
    <cellStyle name="40% - Accent2 25" xfId="1675"/>
    <cellStyle name="40% - Accent2 25 2" xfId="1676"/>
    <cellStyle name="40% - Accent2 25 2 2" xfId="1677"/>
    <cellStyle name="40% - Accent2 25 2 3" xfId="6155"/>
    <cellStyle name="40% - Accent2 25 3" xfId="1678"/>
    <cellStyle name="40% - Accent2 25 4" xfId="6154"/>
    <cellStyle name="40% - Accent2 26" xfId="1679"/>
    <cellStyle name="40% - Accent2 26 2" xfId="1680"/>
    <cellStyle name="40% - Accent2 26 2 2" xfId="1681"/>
    <cellStyle name="40% - Accent2 26 2 3" xfId="6157"/>
    <cellStyle name="40% - Accent2 26 3" xfId="1682"/>
    <cellStyle name="40% - Accent2 26 4" xfId="6156"/>
    <cellStyle name="40% - Accent2 27" xfId="1683"/>
    <cellStyle name="40% - Accent2 27 2" xfId="1684"/>
    <cellStyle name="40% - Accent2 27 3" xfId="6158"/>
    <cellStyle name="40% - Accent2 28" xfId="1685"/>
    <cellStyle name="40% - Accent2 28 2" xfId="1686"/>
    <cellStyle name="40% - Accent2 28 3" xfId="6159"/>
    <cellStyle name="40% - Accent2 29" xfId="1687"/>
    <cellStyle name="40% - Accent2 29 2" xfId="1688"/>
    <cellStyle name="40% - Accent2 29 3" xfId="6160"/>
    <cellStyle name="40% - Accent2 3" xfId="1689"/>
    <cellStyle name="40% - Accent2 3 2" xfId="1690"/>
    <cellStyle name="40% - Accent2 3 2 2" xfId="1691"/>
    <cellStyle name="40% - Accent2 3 3" xfId="1692"/>
    <cellStyle name="40% - Accent2 3 4" xfId="1693"/>
    <cellStyle name="40% - Accent2 3 4 2" xfId="1694"/>
    <cellStyle name="40% - Accent2 3 4 3" xfId="6161"/>
    <cellStyle name="40% - Accent2 3 5" xfId="5088"/>
    <cellStyle name="40% - Accent2 3 6" xfId="5377"/>
    <cellStyle name="40% - Accent2 30" xfId="1695"/>
    <cellStyle name="40% - Accent2 30 2" xfId="1696"/>
    <cellStyle name="40% - Accent2 30 3" xfId="6162"/>
    <cellStyle name="40% - Accent2 31" xfId="1697"/>
    <cellStyle name="40% - Accent2 31 2" xfId="1698"/>
    <cellStyle name="40% - Accent2 31 3" xfId="6163"/>
    <cellStyle name="40% - Accent2 32" xfId="1699"/>
    <cellStyle name="40% - Accent2 32 2" xfId="1700"/>
    <cellStyle name="40% - Accent2 32 3" xfId="6164"/>
    <cellStyle name="40% - Accent2 33" xfId="1701"/>
    <cellStyle name="40% - Accent2 33 2" xfId="1702"/>
    <cellStyle name="40% - Accent2 33 3" xfId="6165"/>
    <cellStyle name="40% - Accent2 34" xfId="1703"/>
    <cellStyle name="40% - Accent2 34 2" xfId="1704"/>
    <cellStyle name="40% - Accent2 34 3" xfId="6166"/>
    <cellStyle name="40% - Accent2 35" xfId="1705"/>
    <cellStyle name="40% - Accent2 35 2" xfId="1706"/>
    <cellStyle name="40% - Accent2 35 3" xfId="6167"/>
    <cellStyle name="40% - Accent2 36" xfId="1707"/>
    <cellStyle name="40% - Accent2 36 2" xfId="1708"/>
    <cellStyle name="40% - Accent2 36 3" xfId="6168"/>
    <cellStyle name="40% - Accent2 37" xfId="1709"/>
    <cellStyle name="40% - Accent2 37 2" xfId="1710"/>
    <cellStyle name="40% - Accent2 37 3" xfId="6169"/>
    <cellStyle name="40% - Accent2 38" xfId="1711"/>
    <cellStyle name="40% - Accent2 38 2" xfId="1712"/>
    <cellStyle name="40% - Accent2 38 3" xfId="6170"/>
    <cellStyle name="40% - Accent2 39" xfId="1713"/>
    <cellStyle name="40% - Accent2 39 2" xfId="1714"/>
    <cellStyle name="40% - Accent2 39 3" xfId="6171"/>
    <cellStyle name="40% - Accent2 4" xfId="1715"/>
    <cellStyle name="40% - Accent2 4 2" xfId="1716"/>
    <cellStyle name="40% - Accent2 4 2 2" xfId="1717"/>
    <cellStyle name="40% - Accent2 4 3" xfId="1718"/>
    <cellStyle name="40% - Accent2 4 4" xfId="5089"/>
    <cellStyle name="40% - Accent2 4 5" xfId="5391"/>
    <cellStyle name="40% - Accent2 40" xfId="1719"/>
    <cellStyle name="40% - Accent2 40 2" xfId="1720"/>
    <cellStyle name="40% - Accent2 40 3" xfId="6172"/>
    <cellStyle name="40% - Accent2 41" xfId="1721"/>
    <cellStyle name="40% - Accent2 41 2" xfId="1722"/>
    <cellStyle name="40% - Accent2 41 3" xfId="6173"/>
    <cellStyle name="40% - Accent2 42" xfId="1723"/>
    <cellStyle name="40% - Accent2 42 2" xfId="1724"/>
    <cellStyle name="40% - Accent2 42 3" xfId="6174"/>
    <cellStyle name="40% - Accent2 43" xfId="1725"/>
    <cellStyle name="40% - Accent2 43 2" xfId="1726"/>
    <cellStyle name="40% - Accent2 43 3" xfId="6175"/>
    <cellStyle name="40% - Accent2 44" xfId="1727"/>
    <cellStyle name="40% - Accent2 44 2" xfId="4388"/>
    <cellStyle name="40% - Accent2 44 3" xfId="6176"/>
    <cellStyle name="40% - Accent2 45" xfId="1728"/>
    <cellStyle name="40% - Accent2 45 2" xfId="4389"/>
    <cellStyle name="40% - Accent2 45 3" xfId="6177"/>
    <cellStyle name="40% - Accent2 46" xfId="1729"/>
    <cellStyle name="40% - Accent2 46 2" xfId="4390"/>
    <cellStyle name="40% - Accent2 46 3" xfId="6178"/>
    <cellStyle name="40% - Accent2 47" xfId="1730"/>
    <cellStyle name="40% - Accent2 47 2" xfId="4391"/>
    <cellStyle name="40% - Accent2 47 3" xfId="6179"/>
    <cellStyle name="40% - Accent2 48" xfId="1731"/>
    <cellStyle name="40% - Accent2 48 2" xfId="4392"/>
    <cellStyle name="40% - Accent2 48 3" xfId="6180"/>
    <cellStyle name="40% - Accent2 49" xfId="1732"/>
    <cellStyle name="40% - Accent2 49 2" xfId="4393"/>
    <cellStyle name="40% - Accent2 49 3" xfId="6181"/>
    <cellStyle name="40% - Accent2 5" xfId="1733"/>
    <cellStyle name="40% - Accent2 5 2" xfId="1734"/>
    <cellStyle name="40% - Accent2 5 2 2" xfId="1735"/>
    <cellStyle name="40% - Accent2 5 3" xfId="1736"/>
    <cellStyle name="40% - Accent2 5 4" xfId="1737"/>
    <cellStyle name="40% - Accent2 5 4 2" xfId="1738"/>
    <cellStyle name="40% - Accent2 5 4 3" xfId="6182"/>
    <cellStyle name="40% - Accent2 5 5" xfId="5090"/>
    <cellStyle name="40% - Accent2 5 6" xfId="5405"/>
    <cellStyle name="40% - Accent2 50" xfId="1739"/>
    <cellStyle name="40% - Accent2 50 2" xfId="4394"/>
    <cellStyle name="40% - Accent2 50 3" xfId="6183"/>
    <cellStyle name="40% - Accent2 51" xfId="1740"/>
    <cellStyle name="40% - Accent2 51 2" xfId="4395"/>
    <cellStyle name="40% - Accent2 51 3" xfId="6184"/>
    <cellStyle name="40% - Accent2 52" xfId="1741"/>
    <cellStyle name="40% - Accent2 52 2" xfId="4396"/>
    <cellStyle name="40% - Accent2 52 3" xfId="6185"/>
    <cellStyle name="40% - Accent2 53" xfId="1742"/>
    <cellStyle name="40% - Accent2 53 2" xfId="4397"/>
    <cellStyle name="40% - Accent2 53 3" xfId="6186"/>
    <cellStyle name="40% - Accent2 54" xfId="1743"/>
    <cellStyle name="40% - Accent2 54 2" xfId="4398"/>
    <cellStyle name="40% - Accent2 54 3" xfId="6187"/>
    <cellStyle name="40% - Accent2 55" xfId="1744"/>
    <cellStyle name="40% - Accent2 55 2" xfId="4399"/>
    <cellStyle name="40% - Accent2 55 3" xfId="6188"/>
    <cellStyle name="40% - Accent2 56" xfId="1745"/>
    <cellStyle name="40% - Accent2 56 2" xfId="4400"/>
    <cellStyle name="40% - Accent2 56 3" xfId="6189"/>
    <cellStyle name="40% - Accent2 57" xfId="1746"/>
    <cellStyle name="40% - Accent2 57 2" xfId="4401"/>
    <cellStyle name="40% - Accent2 57 3" xfId="6190"/>
    <cellStyle name="40% - Accent2 58" xfId="1747"/>
    <cellStyle name="40% - Accent2 58 2" xfId="4402"/>
    <cellStyle name="40% - Accent2 58 3" xfId="6191"/>
    <cellStyle name="40% - Accent2 59" xfId="1748"/>
    <cellStyle name="40% - Accent2 59 2" xfId="4403"/>
    <cellStyle name="40% - Accent2 59 3" xfId="6192"/>
    <cellStyle name="40% - Accent2 6" xfId="1749"/>
    <cellStyle name="40% - Accent2 6 2" xfId="1750"/>
    <cellStyle name="40% - Accent2 6 2 2" xfId="1751"/>
    <cellStyle name="40% - Accent2 6 3" xfId="1752"/>
    <cellStyle name="40% - Accent2 6 4" xfId="5091"/>
    <cellStyle name="40% - Accent2 6 5" xfId="5419"/>
    <cellStyle name="40% - Accent2 60" xfId="1753"/>
    <cellStyle name="40% - Accent2 60 2" xfId="4404"/>
    <cellStyle name="40% - Accent2 60 3" xfId="6193"/>
    <cellStyle name="40% - Accent2 61" xfId="1754"/>
    <cellStyle name="40% - Accent2 61 2" xfId="4405"/>
    <cellStyle name="40% - Accent2 61 3" xfId="6194"/>
    <cellStyle name="40% - Accent2 62" xfId="1755"/>
    <cellStyle name="40% - Accent2 62 2" xfId="4406"/>
    <cellStyle name="40% - Accent2 62 3" xfId="6195"/>
    <cellStyle name="40% - Accent2 63" xfId="1756"/>
    <cellStyle name="40% - Accent2 63 2" xfId="4407"/>
    <cellStyle name="40% - Accent2 63 3" xfId="6196"/>
    <cellStyle name="40% - Accent2 64" xfId="1757"/>
    <cellStyle name="40% - Accent2 64 2" xfId="4408"/>
    <cellStyle name="40% - Accent2 64 3" xfId="6197"/>
    <cellStyle name="40% - Accent2 65" xfId="1758"/>
    <cellStyle name="40% - Accent2 65 2" xfId="4409"/>
    <cellStyle name="40% - Accent2 65 3" xfId="6198"/>
    <cellStyle name="40% - Accent2 66" xfId="1759"/>
    <cellStyle name="40% - Accent2 66 2" xfId="4410"/>
    <cellStyle name="40% - Accent2 66 3" xfId="6199"/>
    <cellStyle name="40% - Accent2 67" xfId="1760"/>
    <cellStyle name="40% - Accent2 67 2" xfId="4411"/>
    <cellStyle name="40% - Accent2 67 3" xfId="6200"/>
    <cellStyle name="40% - Accent2 68" xfId="1761"/>
    <cellStyle name="40% - Accent2 68 2" xfId="4412"/>
    <cellStyle name="40% - Accent2 68 3" xfId="6201"/>
    <cellStyle name="40% - Accent2 69" xfId="1762"/>
    <cellStyle name="40% - Accent2 69 2" xfId="4413"/>
    <cellStyle name="40% - Accent2 69 3" xfId="6202"/>
    <cellStyle name="40% - Accent2 7" xfId="1763"/>
    <cellStyle name="40% - Accent2 7 2" xfId="1764"/>
    <cellStyle name="40% - Accent2 7 2 2" xfId="1765"/>
    <cellStyle name="40% - Accent2 7 3" xfId="1766"/>
    <cellStyle name="40% - Accent2 7 4" xfId="5433"/>
    <cellStyle name="40% - Accent2 70" xfId="1767"/>
    <cellStyle name="40% - Accent2 70 2" xfId="4414"/>
    <cellStyle name="40% - Accent2 70 3" xfId="6203"/>
    <cellStyle name="40% - Accent2 71" xfId="1768"/>
    <cellStyle name="40% - Accent2 71 2" xfId="4415"/>
    <cellStyle name="40% - Accent2 71 3" xfId="6204"/>
    <cellStyle name="40% - Accent2 72" xfId="1769"/>
    <cellStyle name="40% - Accent2 72 2" xfId="4416"/>
    <cellStyle name="40% - Accent2 72 3" xfId="6205"/>
    <cellStyle name="40% - Accent2 73" xfId="1770"/>
    <cellStyle name="40% - Accent2 73 2" xfId="4417"/>
    <cellStyle name="40% - Accent2 73 3" xfId="6206"/>
    <cellStyle name="40% - Accent2 74" xfId="1771"/>
    <cellStyle name="40% - Accent2 74 2" xfId="4418"/>
    <cellStyle name="40% - Accent2 74 3" xfId="6207"/>
    <cellStyle name="40% - Accent2 75" xfId="1772"/>
    <cellStyle name="40% - Accent2 75 2" xfId="4419"/>
    <cellStyle name="40% - Accent2 75 3" xfId="6208"/>
    <cellStyle name="40% - Accent2 76" xfId="1773"/>
    <cellStyle name="40% - Accent2 76 2" xfId="4420"/>
    <cellStyle name="40% - Accent2 76 3" xfId="6209"/>
    <cellStyle name="40% - Accent2 77" xfId="1774"/>
    <cellStyle name="40% - Accent2 77 2" xfId="4421"/>
    <cellStyle name="40% - Accent2 77 3" xfId="6210"/>
    <cellStyle name="40% - Accent2 78" xfId="1775"/>
    <cellStyle name="40% - Accent2 78 2" xfId="4422"/>
    <cellStyle name="40% - Accent2 78 3" xfId="6211"/>
    <cellStyle name="40% - Accent2 79" xfId="1776"/>
    <cellStyle name="40% - Accent2 79 2" xfId="4423"/>
    <cellStyle name="40% - Accent2 79 3" xfId="6212"/>
    <cellStyle name="40% - Accent2 8" xfId="1777"/>
    <cellStyle name="40% - Accent2 8 2" xfId="1778"/>
    <cellStyle name="40% - Accent2 8 2 2" xfId="1779"/>
    <cellStyle name="40% - Accent2 8 3" xfId="1780"/>
    <cellStyle name="40% - Accent2 80" xfId="1781"/>
    <cellStyle name="40% - Accent2 80 2" xfId="4424"/>
    <cellStyle name="40% - Accent2 80 3" xfId="6213"/>
    <cellStyle name="40% - Accent2 81" xfId="1782"/>
    <cellStyle name="40% - Accent2 81 2" xfId="4425"/>
    <cellStyle name="40% - Accent2 81 3" xfId="6214"/>
    <cellStyle name="40% - Accent2 82" xfId="1783"/>
    <cellStyle name="40% - Accent2 82 2" xfId="4426"/>
    <cellStyle name="40% - Accent2 82 3" xfId="6215"/>
    <cellStyle name="40% - Accent2 83" xfId="1784"/>
    <cellStyle name="40% - Accent2 83 2" xfId="4427"/>
    <cellStyle name="40% - Accent2 83 3" xfId="6216"/>
    <cellStyle name="40% - Accent2 84" xfId="1785"/>
    <cellStyle name="40% - Accent2 84 2" xfId="4428"/>
    <cellStyle name="40% - Accent2 84 3" xfId="6217"/>
    <cellStyle name="40% - Accent2 85" xfId="1786"/>
    <cellStyle name="40% - Accent2 85 2" xfId="4429"/>
    <cellStyle name="40% - Accent2 86" xfId="1787"/>
    <cellStyle name="40% - Accent2 86 2" xfId="4430"/>
    <cellStyle name="40% - Accent2 87" xfId="1788"/>
    <cellStyle name="40% - Accent2 87 2" xfId="4431"/>
    <cellStyle name="40% - Accent2 88" xfId="1789"/>
    <cellStyle name="40% - Accent2 88 2" xfId="4432"/>
    <cellStyle name="40% - Accent2 89" xfId="1790"/>
    <cellStyle name="40% - Accent2 89 2" xfId="4433"/>
    <cellStyle name="40% - Accent2 9" xfId="1791"/>
    <cellStyle name="40% - Accent2 9 2" xfId="1792"/>
    <cellStyle name="40% - Accent2 9 2 2" xfId="1793"/>
    <cellStyle name="40% - Accent2 9 3" xfId="1794"/>
    <cellStyle name="40% - Accent2 90" xfId="1795"/>
    <cellStyle name="40% - Accent2 90 2" xfId="4434"/>
    <cellStyle name="40% - Accent2 91" xfId="1796"/>
    <cellStyle name="40% - Accent2 91 2" xfId="4435"/>
    <cellStyle name="40% - Accent2 92" xfId="1797"/>
    <cellStyle name="40% - Accent2 92 2" xfId="4436"/>
    <cellStyle name="40% - Accent2 93" xfId="3640"/>
    <cellStyle name="40% - Accent2 94" xfId="3656"/>
    <cellStyle name="40% - Accent2 95" xfId="3671"/>
    <cellStyle name="40% - Accent2 96" xfId="3687"/>
    <cellStyle name="40% - Accent2 97" xfId="3703"/>
    <cellStyle name="40% - Accent2 98" xfId="3718"/>
    <cellStyle name="40% - Accent2 99" xfId="3733"/>
    <cellStyle name="40% - Accent3 10" xfId="1798"/>
    <cellStyle name="40% - Accent3 10 2" xfId="1799"/>
    <cellStyle name="40% - Accent3 10 2 2" xfId="1800"/>
    <cellStyle name="40% - Accent3 10 3" xfId="1801"/>
    <cellStyle name="40% - Accent3 100" xfId="3750"/>
    <cellStyle name="40% - Accent3 101" xfId="3765"/>
    <cellStyle name="40% - Accent3 102" xfId="3780"/>
    <cellStyle name="40% - Accent3 103" xfId="3795"/>
    <cellStyle name="40% - Accent3 104" xfId="3809"/>
    <cellStyle name="40% - Accent3 105" xfId="3824"/>
    <cellStyle name="40% - Accent3 106" xfId="3839"/>
    <cellStyle name="40% - Accent3 107" xfId="3853"/>
    <cellStyle name="40% - Accent3 108" xfId="3867"/>
    <cellStyle name="40% - Accent3 109" xfId="3882"/>
    <cellStyle name="40% - Accent3 11" xfId="1802"/>
    <cellStyle name="40% - Accent3 11 2" xfId="1803"/>
    <cellStyle name="40% - Accent3 11 2 2" xfId="1804"/>
    <cellStyle name="40% - Accent3 11 3" xfId="1805"/>
    <cellStyle name="40% - Accent3 110" xfId="3896"/>
    <cellStyle name="40% - Accent3 111" xfId="3910"/>
    <cellStyle name="40% - Accent3 112" xfId="3924"/>
    <cellStyle name="40% - Accent3 113" xfId="3938"/>
    <cellStyle name="40% - Accent3 114" xfId="3955"/>
    <cellStyle name="40% - Accent3 115" xfId="3985"/>
    <cellStyle name="40% - Accent3 115 2" xfId="4021"/>
    <cellStyle name="40% - Accent3 116" xfId="4006"/>
    <cellStyle name="40% - Accent3 116 2" xfId="4035"/>
    <cellStyle name="40% - Accent3 117" xfId="5092"/>
    <cellStyle name="40% - Accent3 118" xfId="5093"/>
    <cellStyle name="40% - Accent3 119" xfId="5094"/>
    <cellStyle name="40% - Accent3 12" xfId="1806"/>
    <cellStyle name="40% - Accent3 12 2" xfId="1807"/>
    <cellStyle name="40% - Accent3 12 2 2" xfId="1808"/>
    <cellStyle name="40% - Accent3 12 3" xfId="1809"/>
    <cellStyle name="40% - Accent3 120" xfId="5095"/>
    <cellStyle name="40% - Accent3 121" xfId="5096"/>
    <cellStyle name="40% - Accent3 122" xfId="5097"/>
    <cellStyle name="40% - Accent3 123" xfId="5098"/>
    <cellStyle name="40% - Accent3 124" xfId="5099"/>
    <cellStyle name="40% - Accent3 125" xfId="5100"/>
    <cellStyle name="40% - Accent3 126" xfId="5101"/>
    <cellStyle name="40% - Accent3 127" xfId="5102"/>
    <cellStyle name="40% - Accent3 128" xfId="5103"/>
    <cellStyle name="40% - Accent3 129" xfId="5104"/>
    <cellStyle name="40% - Accent3 13" xfId="1810"/>
    <cellStyle name="40% - Accent3 13 2" xfId="1811"/>
    <cellStyle name="40% - Accent3 13 2 2" xfId="1812"/>
    <cellStyle name="40% - Accent3 13 3" xfId="1813"/>
    <cellStyle name="40% - Accent3 130" xfId="5105"/>
    <cellStyle name="40% - Accent3 131" xfId="5106"/>
    <cellStyle name="40% - Accent3 132" xfId="5107"/>
    <cellStyle name="40% - Accent3 133" xfId="5108"/>
    <cellStyle name="40% - Accent3 134" xfId="5109"/>
    <cellStyle name="40% - Accent3 135" xfId="5110"/>
    <cellStyle name="40% - Accent3 136" xfId="5111"/>
    <cellStyle name="40% - Accent3 137" xfId="5112"/>
    <cellStyle name="40% - Accent3 138" xfId="5113"/>
    <cellStyle name="40% - Accent3 139" xfId="5114"/>
    <cellStyle name="40% - Accent3 14" xfId="1814"/>
    <cellStyle name="40% - Accent3 14 2" xfId="1815"/>
    <cellStyle name="40% - Accent3 14 2 2" xfId="1816"/>
    <cellStyle name="40% - Accent3 14 3" xfId="1817"/>
    <cellStyle name="40% - Accent3 140" xfId="5115"/>
    <cellStyle name="40% - Accent3 141" xfId="5116"/>
    <cellStyle name="40% - Accent3 142" xfId="5117"/>
    <cellStyle name="40% - Accent3 143" xfId="5118"/>
    <cellStyle name="40% - Accent3 144" xfId="5119"/>
    <cellStyle name="40% - Accent3 145" xfId="5120"/>
    <cellStyle name="40% - Accent3 146" xfId="5121"/>
    <cellStyle name="40% - Accent3 147" xfId="5122"/>
    <cellStyle name="40% - Accent3 148" xfId="5123"/>
    <cellStyle name="40% - Accent3 149" xfId="5124"/>
    <cellStyle name="40% - Accent3 15" xfId="1818"/>
    <cellStyle name="40% - Accent3 15 2" xfId="1819"/>
    <cellStyle name="40% - Accent3 15 2 2" xfId="1820"/>
    <cellStyle name="40% - Accent3 15 3" xfId="1821"/>
    <cellStyle name="40% - Accent3 150" xfId="5125"/>
    <cellStyle name="40% - Accent3 151" xfId="5126"/>
    <cellStyle name="40% - Accent3 152" xfId="5127"/>
    <cellStyle name="40% - Accent3 153" xfId="5128"/>
    <cellStyle name="40% - Accent3 154" xfId="5129"/>
    <cellStyle name="40% - Accent3 155" xfId="5130"/>
    <cellStyle name="40% - Accent3 16" xfId="1822"/>
    <cellStyle name="40% - Accent3 16 2" xfId="1823"/>
    <cellStyle name="40% - Accent3 16 2 2" xfId="1824"/>
    <cellStyle name="40% - Accent3 16 3" xfId="1825"/>
    <cellStyle name="40% - Accent3 17" xfId="1826"/>
    <cellStyle name="40% - Accent3 17 2" xfId="1827"/>
    <cellStyle name="40% - Accent3 17 3" xfId="1828"/>
    <cellStyle name="40% - Accent3 17 3 2" xfId="1829"/>
    <cellStyle name="40% - Accent3 17 3 3" xfId="6218"/>
    <cellStyle name="40% - Accent3 17 4" xfId="1830"/>
    <cellStyle name="40% - Accent3 17 4 2" xfId="1831"/>
    <cellStyle name="40% - Accent3 17 4 3" xfId="6219"/>
    <cellStyle name="40% - Accent3 18" xfId="1832"/>
    <cellStyle name="40% - Accent3 18 2" xfId="1833"/>
    <cellStyle name="40% - Accent3 18 3" xfId="1834"/>
    <cellStyle name="40% - Accent3 18 3 2" xfId="1835"/>
    <cellStyle name="40% - Accent3 18 3 3" xfId="6220"/>
    <cellStyle name="40% - Accent3 18 4" xfId="1836"/>
    <cellStyle name="40% - Accent3 18 4 2" xfId="1837"/>
    <cellStyle name="40% - Accent3 18 4 3" xfId="6221"/>
    <cellStyle name="40% - Accent3 19" xfId="1838"/>
    <cellStyle name="40% - Accent3 19 2" xfId="1839"/>
    <cellStyle name="40% - Accent3 19 2 2" xfId="1840"/>
    <cellStyle name="40% - Accent3 19 2 3" xfId="6222"/>
    <cellStyle name="40% - Accent3 19 3" xfId="1841"/>
    <cellStyle name="40% - Accent3 19 3 2" xfId="1842"/>
    <cellStyle name="40% - Accent3 19 3 3" xfId="6223"/>
    <cellStyle name="40% - Accent3 2" xfId="1843"/>
    <cellStyle name="40% - Accent3 2 2" xfId="1844"/>
    <cellStyle name="40% - Accent3 2 2 2" xfId="1845"/>
    <cellStyle name="40% - Accent3 2 2 2 2" xfId="1846"/>
    <cellStyle name="40% - Accent3 2 2 2 2 2" xfId="1847"/>
    <cellStyle name="40% - Accent3 2 2 2 2 3" xfId="6226"/>
    <cellStyle name="40% - Accent3 2 2 2 3" xfId="1848"/>
    <cellStyle name="40% - Accent3 2 2 2 4" xfId="6225"/>
    <cellStyle name="40% - Accent3 2 2 3" xfId="1849"/>
    <cellStyle name="40% - Accent3 2 2 3 2" xfId="1850"/>
    <cellStyle name="40% - Accent3 2 2 3 2 2" xfId="1851"/>
    <cellStyle name="40% - Accent3 2 2 3 2 3" xfId="6228"/>
    <cellStyle name="40% - Accent3 2 2 3 3" xfId="1852"/>
    <cellStyle name="40% - Accent3 2 2 3 4" xfId="6227"/>
    <cellStyle name="40% - Accent3 2 2 4" xfId="1853"/>
    <cellStyle name="40% - Accent3 2 2 4 2" xfId="1854"/>
    <cellStyle name="40% - Accent3 2 2 4 3" xfId="6229"/>
    <cellStyle name="40% - Accent3 2 2 5" xfId="1855"/>
    <cellStyle name="40% - Accent3 2 2 5 2" xfId="1856"/>
    <cellStyle name="40% - Accent3 2 2 5 3" xfId="6230"/>
    <cellStyle name="40% - Accent3 2 2 6" xfId="1857"/>
    <cellStyle name="40% - Accent3 2 2 6 2" xfId="1858"/>
    <cellStyle name="40% - Accent3 2 2 6 3" xfId="6231"/>
    <cellStyle name="40% - Accent3 2 2 7" xfId="1859"/>
    <cellStyle name="40% - Accent3 2 2 8" xfId="6224"/>
    <cellStyle name="40% - Accent3 2 3" xfId="1860"/>
    <cellStyle name="40% - Accent3 2 4" xfId="1861"/>
    <cellStyle name="40% - Accent3 2 4 2" xfId="1862"/>
    <cellStyle name="40% - Accent3 2 4 2 2" xfId="1863"/>
    <cellStyle name="40% - Accent3 2 4 2 3" xfId="6233"/>
    <cellStyle name="40% - Accent3 2 4 3" xfId="1864"/>
    <cellStyle name="40% - Accent3 2 4 4" xfId="6232"/>
    <cellStyle name="40% - Accent3 2 5" xfId="1865"/>
    <cellStyle name="40% - Accent3 2 5 2" xfId="1866"/>
    <cellStyle name="40% - Accent3 2 5 2 2" xfId="1867"/>
    <cellStyle name="40% - Accent3 2 5 2 3" xfId="6235"/>
    <cellStyle name="40% - Accent3 2 5 3" xfId="1868"/>
    <cellStyle name="40% - Accent3 2 5 4" xfId="6234"/>
    <cellStyle name="40% - Accent3 2 6" xfId="1869"/>
    <cellStyle name="40% - Accent3 2 6 2" xfId="1870"/>
    <cellStyle name="40% - Accent3 2 6 3" xfId="6236"/>
    <cellStyle name="40% - Accent3 2 7" xfId="1871"/>
    <cellStyle name="40% - Accent3 2 7 2" xfId="1872"/>
    <cellStyle name="40% - Accent3 2 7 3" xfId="6237"/>
    <cellStyle name="40% - Accent3 2 8" xfId="5131"/>
    <cellStyle name="40% - Accent3 2 9" xfId="5366"/>
    <cellStyle name="40% - Accent3 20" xfId="1873"/>
    <cellStyle name="40% - Accent3 20 2" xfId="1874"/>
    <cellStyle name="40% - Accent3 20 2 2" xfId="1875"/>
    <cellStyle name="40% - Accent3 20 2 3" xfId="6239"/>
    <cellStyle name="40% - Accent3 20 3" xfId="1876"/>
    <cellStyle name="40% - Accent3 20 3 2" xfId="1877"/>
    <cellStyle name="40% - Accent3 20 3 3" xfId="6240"/>
    <cellStyle name="40% - Accent3 20 4" xfId="1878"/>
    <cellStyle name="40% - Accent3 20 4 2" xfId="1879"/>
    <cellStyle name="40% - Accent3 20 4 3" xfId="6241"/>
    <cellStyle name="40% - Accent3 20 5" xfId="1880"/>
    <cellStyle name="40% - Accent3 20 6" xfId="6238"/>
    <cellStyle name="40% - Accent3 21" xfId="1881"/>
    <cellStyle name="40% - Accent3 21 2" xfId="1882"/>
    <cellStyle name="40% - Accent3 21 2 2" xfId="1883"/>
    <cellStyle name="40% - Accent3 21 2 3" xfId="6243"/>
    <cellStyle name="40% - Accent3 21 3" xfId="1884"/>
    <cellStyle name="40% - Accent3 21 3 2" xfId="1885"/>
    <cellStyle name="40% - Accent3 21 3 3" xfId="6244"/>
    <cellStyle name="40% - Accent3 21 4" xfId="1886"/>
    <cellStyle name="40% - Accent3 21 5" xfId="6242"/>
    <cellStyle name="40% - Accent3 22" xfId="1887"/>
    <cellStyle name="40% - Accent3 22 2" xfId="1888"/>
    <cellStyle name="40% - Accent3 22 2 2" xfId="1889"/>
    <cellStyle name="40% - Accent3 22 2 3" xfId="6246"/>
    <cellStyle name="40% - Accent3 22 3" xfId="1890"/>
    <cellStyle name="40% - Accent3 22 4" xfId="6245"/>
    <cellStyle name="40% - Accent3 23" xfId="1891"/>
    <cellStyle name="40% - Accent3 23 2" xfId="1892"/>
    <cellStyle name="40% - Accent3 23 2 2" xfId="1893"/>
    <cellStyle name="40% - Accent3 23 2 3" xfId="6248"/>
    <cellStyle name="40% - Accent3 23 3" xfId="1894"/>
    <cellStyle name="40% - Accent3 23 4" xfId="6247"/>
    <cellStyle name="40% - Accent3 24" xfId="1895"/>
    <cellStyle name="40% - Accent3 24 2" xfId="1896"/>
    <cellStyle name="40% - Accent3 24 2 2" xfId="1897"/>
    <cellStyle name="40% - Accent3 24 2 3" xfId="6250"/>
    <cellStyle name="40% - Accent3 24 3" xfId="1898"/>
    <cellStyle name="40% - Accent3 24 4" xfId="6249"/>
    <cellStyle name="40% - Accent3 25" xfId="1899"/>
    <cellStyle name="40% - Accent3 25 2" xfId="1900"/>
    <cellStyle name="40% - Accent3 25 2 2" xfId="1901"/>
    <cellStyle name="40% - Accent3 25 2 3" xfId="6252"/>
    <cellStyle name="40% - Accent3 25 3" xfId="1902"/>
    <cellStyle name="40% - Accent3 25 4" xfId="6251"/>
    <cellStyle name="40% - Accent3 26" xfId="1903"/>
    <cellStyle name="40% - Accent3 26 2" xfId="1904"/>
    <cellStyle name="40% - Accent3 26 2 2" xfId="1905"/>
    <cellStyle name="40% - Accent3 26 2 3" xfId="6254"/>
    <cellStyle name="40% - Accent3 26 3" xfId="1906"/>
    <cellStyle name="40% - Accent3 26 4" xfId="6253"/>
    <cellStyle name="40% - Accent3 27" xfId="1907"/>
    <cellStyle name="40% - Accent3 27 2" xfId="1908"/>
    <cellStyle name="40% - Accent3 27 3" xfId="6255"/>
    <cellStyle name="40% - Accent3 28" xfId="1909"/>
    <cellStyle name="40% - Accent3 28 2" xfId="1910"/>
    <cellStyle name="40% - Accent3 28 3" xfId="6256"/>
    <cellStyle name="40% - Accent3 29" xfId="1911"/>
    <cellStyle name="40% - Accent3 29 2" xfId="1912"/>
    <cellStyle name="40% - Accent3 29 3" xfId="6257"/>
    <cellStyle name="40% - Accent3 3" xfId="1913"/>
    <cellStyle name="40% - Accent3 3 2" xfId="1914"/>
    <cellStyle name="40% - Accent3 3 2 2" xfId="1915"/>
    <cellStyle name="40% - Accent3 3 3" xfId="1916"/>
    <cellStyle name="40% - Accent3 3 4" xfId="1917"/>
    <cellStyle name="40% - Accent3 3 4 2" xfId="1918"/>
    <cellStyle name="40% - Accent3 3 4 3" xfId="6258"/>
    <cellStyle name="40% - Accent3 3 5" xfId="5132"/>
    <cellStyle name="40% - Accent3 3 6" xfId="5379"/>
    <cellStyle name="40% - Accent3 30" xfId="1919"/>
    <cellStyle name="40% - Accent3 30 2" xfId="1920"/>
    <cellStyle name="40% - Accent3 30 3" xfId="6259"/>
    <cellStyle name="40% - Accent3 31" xfId="1921"/>
    <cellStyle name="40% - Accent3 31 2" xfId="1922"/>
    <cellStyle name="40% - Accent3 31 3" xfId="6260"/>
    <cellStyle name="40% - Accent3 32" xfId="1923"/>
    <cellStyle name="40% - Accent3 32 2" xfId="1924"/>
    <cellStyle name="40% - Accent3 32 3" xfId="6261"/>
    <cellStyle name="40% - Accent3 33" xfId="1925"/>
    <cellStyle name="40% - Accent3 33 2" xfId="1926"/>
    <cellStyle name="40% - Accent3 33 3" xfId="6262"/>
    <cellStyle name="40% - Accent3 34" xfId="1927"/>
    <cellStyle name="40% - Accent3 34 2" xfId="1928"/>
    <cellStyle name="40% - Accent3 34 3" xfId="6263"/>
    <cellStyle name="40% - Accent3 35" xfId="1929"/>
    <cellStyle name="40% - Accent3 35 2" xfId="1930"/>
    <cellStyle name="40% - Accent3 35 3" xfId="6264"/>
    <cellStyle name="40% - Accent3 36" xfId="1931"/>
    <cellStyle name="40% - Accent3 36 2" xfId="1932"/>
    <cellStyle name="40% - Accent3 36 3" xfId="6265"/>
    <cellStyle name="40% - Accent3 37" xfId="1933"/>
    <cellStyle name="40% - Accent3 37 2" xfId="1934"/>
    <cellStyle name="40% - Accent3 37 3" xfId="6266"/>
    <cellStyle name="40% - Accent3 38" xfId="1935"/>
    <cellStyle name="40% - Accent3 38 2" xfId="1936"/>
    <cellStyle name="40% - Accent3 38 3" xfId="6267"/>
    <cellStyle name="40% - Accent3 39" xfId="1937"/>
    <cellStyle name="40% - Accent3 39 2" xfId="1938"/>
    <cellStyle name="40% - Accent3 39 3" xfId="6268"/>
    <cellStyle name="40% - Accent3 4" xfId="1939"/>
    <cellStyle name="40% - Accent3 4 2" xfId="1940"/>
    <cellStyle name="40% - Accent3 4 2 2" xfId="1941"/>
    <cellStyle name="40% - Accent3 4 3" xfId="1942"/>
    <cellStyle name="40% - Accent3 4 4" xfId="5133"/>
    <cellStyle name="40% - Accent3 4 5" xfId="5393"/>
    <cellStyle name="40% - Accent3 40" xfId="1943"/>
    <cellStyle name="40% - Accent3 40 2" xfId="1944"/>
    <cellStyle name="40% - Accent3 40 3" xfId="6269"/>
    <cellStyle name="40% - Accent3 41" xfId="1945"/>
    <cellStyle name="40% - Accent3 41 2" xfId="1946"/>
    <cellStyle name="40% - Accent3 41 3" xfId="6270"/>
    <cellStyle name="40% - Accent3 42" xfId="1947"/>
    <cellStyle name="40% - Accent3 42 2" xfId="1948"/>
    <cellStyle name="40% - Accent3 42 3" xfId="6271"/>
    <cellStyle name="40% - Accent3 43" xfId="1949"/>
    <cellStyle name="40% - Accent3 43 2" xfId="1950"/>
    <cellStyle name="40% - Accent3 43 3" xfId="6272"/>
    <cellStyle name="40% - Accent3 44" xfId="1951"/>
    <cellStyle name="40% - Accent3 44 2" xfId="4437"/>
    <cellStyle name="40% - Accent3 44 3" xfId="6273"/>
    <cellStyle name="40% - Accent3 45" xfId="1952"/>
    <cellStyle name="40% - Accent3 45 2" xfId="4438"/>
    <cellStyle name="40% - Accent3 45 3" xfId="6274"/>
    <cellStyle name="40% - Accent3 46" xfId="1953"/>
    <cellStyle name="40% - Accent3 46 2" xfId="4439"/>
    <cellStyle name="40% - Accent3 46 3" xfId="6275"/>
    <cellStyle name="40% - Accent3 47" xfId="1954"/>
    <cellStyle name="40% - Accent3 47 2" xfId="4440"/>
    <cellStyle name="40% - Accent3 47 3" xfId="6276"/>
    <cellStyle name="40% - Accent3 48" xfId="1955"/>
    <cellStyle name="40% - Accent3 48 2" xfId="4441"/>
    <cellStyle name="40% - Accent3 48 3" xfId="6277"/>
    <cellStyle name="40% - Accent3 49" xfId="1956"/>
    <cellStyle name="40% - Accent3 49 2" xfId="4442"/>
    <cellStyle name="40% - Accent3 49 3" xfId="6278"/>
    <cellStyle name="40% - Accent3 5" xfId="1957"/>
    <cellStyle name="40% - Accent3 5 2" xfId="1958"/>
    <cellStyle name="40% - Accent3 5 2 2" xfId="1959"/>
    <cellStyle name="40% - Accent3 5 3" xfId="1960"/>
    <cellStyle name="40% - Accent3 5 4" xfId="1961"/>
    <cellStyle name="40% - Accent3 5 4 2" xfId="1962"/>
    <cellStyle name="40% - Accent3 5 4 3" xfId="6279"/>
    <cellStyle name="40% - Accent3 5 5" xfId="5134"/>
    <cellStyle name="40% - Accent3 5 6" xfId="5407"/>
    <cellStyle name="40% - Accent3 50" xfId="1963"/>
    <cellStyle name="40% - Accent3 50 2" xfId="4443"/>
    <cellStyle name="40% - Accent3 50 3" xfId="6280"/>
    <cellStyle name="40% - Accent3 51" xfId="1964"/>
    <cellStyle name="40% - Accent3 51 2" xfId="4444"/>
    <cellStyle name="40% - Accent3 51 3" xfId="6281"/>
    <cellStyle name="40% - Accent3 52" xfId="1965"/>
    <cellStyle name="40% - Accent3 52 2" xfId="4445"/>
    <cellStyle name="40% - Accent3 52 3" xfId="6282"/>
    <cellStyle name="40% - Accent3 53" xfId="1966"/>
    <cellStyle name="40% - Accent3 53 2" xfId="4446"/>
    <cellStyle name="40% - Accent3 53 3" xfId="6283"/>
    <cellStyle name="40% - Accent3 54" xfId="1967"/>
    <cellStyle name="40% - Accent3 54 2" xfId="4447"/>
    <cellStyle name="40% - Accent3 54 3" xfId="6284"/>
    <cellStyle name="40% - Accent3 55" xfId="1968"/>
    <cellStyle name="40% - Accent3 55 2" xfId="4448"/>
    <cellStyle name="40% - Accent3 55 3" xfId="6285"/>
    <cellStyle name="40% - Accent3 56" xfId="1969"/>
    <cellStyle name="40% - Accent3 56 2" xfId="4449"/>
    <cellStyle name="40% - Accent3 56 3" xfId="6286"/>
    <cellStyle name="40% - Accent3 57" xfId="1970"/>
    <cellStyle name="40% - Accent3 57 2" xfId="4450"/>
    <cellStyle name="40% - Accent3 57 3" xfId="6287"/>
    <cellStyle name="40% - Accent3 58" xfId="1971"/>
    <cellStyle name="40% - Accent3 58 2" xfId="4451"/>
    <cellStyle name="40% - Accent3 58 3" xfId="6288"/>
    <cellStyle name="40% - Accent3 59" xfId="1972"/>
    <cellStyle name="40% - Accent3 59 2" xfId="4452"/>
    <cellStyle name="40% - Accent3 59 3" xfId="6289"/>
    <cellStyle name="40% - Accent3 6" xfId="1973"/>
    <cellStyle name="40% - Accent3 6 2" xfId="1974"/>
    <cellStyle name="40% - Accent3 6 2 2" xfId="1975"/>
    <cellStyle name="40% - Accent3 6 3" xfId="1976"/>
    <cellStyle name="40% - Accent3 6 4" xfId="5135"/>
    <cellStyle name="40% - Accent3 6 5" xfId="5421"/>
    <cellStyle name="40% - Accent3 60" xfId="1977"/>
    <cellStyle name="40% - Accent3 60 2" xfId="4453"/>
    <cellStyle name="40% - Accent3 60 3" xfId="6290"/>
    <cellStyle name="40% - Accent3 61" xfId="1978"/>
    <cellStyle name="40% - Accent3 61 2" xfId="4454"/>
    <cellStyle name="40% - Accent3 61 3" xfId="6291"/>
    <cellStyle name="40% - Accent3 62" xfId="1979"/>
    <cellStyle name="40% - Accent3 62 2" xfId="4455"/>
    <cellStyle name="40% - Accent3 62 3" xfId="6292"/>
    <cellStyle name="40% - Accent3 63" xfId="1980"/>
    <cellStyle name="40% - Accent3 63 2" xfId="4456"/>
    <cellStyle name="40% - Accent3 63 3" xfId="6293"/>
    <cellStyle name="40% - Accent3 64" xfId="1981"/>
    <cellStyle name="40% - Accent3 64 2" xfId="4457"/>
    <cellStyle name="40% - Accent3 64 3" xfId="6294"/>
    <cellStyle name="40% - Accent3 65" xfId="1982"/>
    <cellStyle name="40% - Accent3 65 2" xfId="4458"/>
    <cellStyle name="40% - Accent3 65 3" xfId="6295"/>
    <cellStyle name="40% - Accent3 66" xfId="1983"/>
    <cellStyle name="40% - Accent3 66 2" xfId="4459"/>
    <cellStyle name="40% - Accent3 66 3" xfId="6296"/>
    <cellStyle name="40% - Accent3 67" xfId="1984"/>
    <cellStyle name="40% - Accent3 67 2" xfId="4460"/>
    <cellStyle name="40% - Accent3 67 3" xfId="6297"/>
    <cellStyle name="40% - Accent3 68" xfId="1985"/>
    <cellStyle name="40% - Accent3 68 2" xfId="4461"/>
    <cellStyle name="40% - Accent3 68 3" xfId="6298"/>
    <cellStyle name="40% - Accent3 69" xfId="1986"/>
    <cellStyle name="40% - Accent3 69 2" xfId="4462"/>
    <cellStyle name="40% - Accent3 69 3" xfId="6299"/>
    <cellStyle name="40% - Accent3 7" xfId="1987"/>
    <cellStyle name="40% - Accent3 7 2" xfId="1988"/>
    <cellStyle name="40% - Accent3 7 2 2" xfId="1989"/>
    <cellStyle name="40% - Accent3 7 3" xfId="1990"/>
    <cellStyle name="40% - Accent3 7 4" xfId="5435"/>
    <cellStyle name="40% - Accent3 70" xfId="1991"/>
    <cellStyle name="40% - Accent3 70 2" xfId="4463"/>
    <cellStyle name="40% - Accent3 70 3" xfId="6300"/>
    <cellStyle name="40% - Accent3 71" xfId="1992"/>
    <cellStyle name="40% - Accent3 71 2" xfId="4464"/>
    <cellStyle name="40% - Accent3 71 3" xfId="6301"/>
    <cellStyle name="40% - Accent3 72" xfId="1993"/>
    <cellStyle name="40% - Accent3 72 2" xfId="4465"/>
    <cellStyle name="40% - Accent3 72 3" xfId="6302"/>
    <cellStyle name="40% - Accent3 73" xfId="1994"/>
    <cellStyle name="40% - Accent3 73 2" xfId="4466"/>
    <cellStyle name="40% - Accent3 73 3" xfId="6303"/>
    <cellStyle name="40% - Accent3 74" xfId="1995"/>
    <cellStyle name="40% - Accent3 74 2" xfId="4467"/>
    <cellStyle name="40% - Accent3 74 3" xfId="6304"/>
    <cellStyle name="40% - Accent3 75" xfId="1996"/>
    <cellStyle name="40% - Accent3 75 2" xfId="4468"/>
    <cellStyle name="40% - Accent3 75 3" xfId="6305"/>
    <cellStyle name="40% - Accent3 76" xfId="1997"/>
    <cellStyle name="40% - Accent3 76 2" xfId="4469"/>
    <cellStyle name="40% - Accent3 76 3" xfId="6306"/>
    <cellStyle name="40% - Accent3 77" xfId="1998"/>
    <cellStyle name="40% - Accent3 77 2" xfId="4470"/>
    <cellStyle name="40% - Accent3 77 3" xfId="6307"/>
    <cellStyle name="40% - Accent3 78" xfId="1999"/>
    <cellStyle name="40% - Accent3 78 2" xfId="4471"/>
    <cellStyle name="40% - Accent3 78 3" xfId="6308"/>
    <cellStyle name="40% - Accent3 79" xfId="2000"/>
    <cellStyle name="40% - Accent3 79 2" xfId="4472"/>
    <cellStyle name="40% - Accent3 79 3" xfId="6309"/>
    <cellStyle name="40% - Accent3 8" xfId="2001"/>
    <cellStyle name="40% - Accent3 8 2" xfId="2002"/>
    <cellStyle name="40% - Accent3 8 2 2" xfId="2003"/>
    <cellStyle name="40% - Accent3 8 3" xfId="2004"/>
    <cellStyle name="40% - Accent3 80" xfId="2005"/>
    <cellStyle name="40% - Accent3 80 2" xfId="4473"/>
    <cellStyle name="40% - Accent3 80 3" xfId="6310"/>
    <cellStyle name="40% - Accent3 81" xfId="2006"/>
    <cellStyle name="40% - Accent3 81 2" xfId="4474"/>
    <cellStyle name="40% - Accent3 81 3" xfId="6311"/>
    <cellStyle name="40% - Accent3 82" xfId="2007"/>
    <cellStyle name="40% - Accent3 82 2" xfId="4475"/>
    <cellStyle name="40% - Accent3 82 3" xfId="6312"/>
    <cellStyle name="40% - Accent3 83" xfId="2008"/>
    <cellStyle name="40% - Accent3 83 2" xfId="4476"/>
    <cellStyle name="40% - Accent3 83 3" xfId="6313"/>
    <cellStyle name="40% - Accent3 84" xfId="2009"/>
    <cellStyle name="40% - Accent3 84 2" xfId="4477"/>
    <cellStyle name="40% - Accent3 84 3" xfId="6314"/>
    <cellStyle name="40% - Accent3 85" xfId="2010"/>
    <cellStyle name="40% - Accent3 85 2" xfId="4478"/>
    <cellStyle name="40% - Accent3 86" xfId="2011"/>
    <cellStyle name="40% - Accent3 86 2" xfId="4479"/>
    <cellStyle name="40% - Accent3 87" xfId="2012"/>
    <cellStyle name="40% - Accent3 87 2" xfId="4480"/>
    <cellStyle name="40% - Accent3 88" xfId="2013"/>
    <cellStyle name="40% - Accent3 88 2" xfId="4481"/>
    <cellStyle name="40% - Accent3 89" xfId="2014"/>
    <cellStyle name="40% - Accent3 89 2" xfId="4482"/>
    <cellStyle name="40% - Accent3 9" xfId="2015"/>
    <cellStyle name="40% - Accent3 9 2" xfId="2016"/>
    <cellStyle name="40% - Accent3 9 2 2" xfId="2017"/>
    <cellStyle name="40% - Accent3 9 3" xfId="2018"/>
    <cellStyle name="40% - Accent3 90" xfId="2019"/>
    <cellStyle name="40% - Accent3 90 2" xfId="4483"/>
    <cellStyle name="40% - Accent3 91" xfId="2020"/>
    <cellStyle name="40% - Accent3 91 2" xfId="4484"/>
    <cellStyle name="40% - Accent3 92" xfId="2021"/>
    <cellStyle name="40% - Accent3 92 2" xfId="4485"/>
    <cellStyle name="40% - Accent3 93" xfId="3642"/>
    <cellStyle name="40% - Accent3 94" xfId="3658"/>
    <cellStyle name="40% - Accent3 95" xfId="3673"/>
    <cellStyle name="40% - Accent3 96" xfId="3689"/>
    <cellStyle name="40% - Accent3 97" xfId="3705"/>
    <cellStyle name="40% - Accent3 98" xfId="3720"/>
    <cellStyle name="40% - Accent3 99" xfId="3735"/>
    <cellStyle name="40% - Accent4 10" xfId="2022"/>
    <cellStyle name="40% - Accent4 10 2" xfId="2023"/>
    <cellStyle name="40% - Accent4 10 2 2" xfId="2024"/>
    <cellStyle name="40% - Accent4 10 3" xfId="2025"/>
    <cellStyle name="40% - Accent4 100" xfId="3752"/>
    <cellStyle name="40% - Accent4 101" xfId="3767"/>
    <cellStyle name="40% - Accent4 102" xfId="3782"/>
    <cellStyle name="40% - Accent4 103" xfId="3797"/>
    <cellStyle name="40% - Accent4 104" xfId="3811"/>
    <cellStyle name="40% - Accent4 105" xfId="3826"/>
    <cellStyle name="40% - Accent4 106" xfId="3841"/>
    <cellStyle name="40% - Accent4 107" xfId="3855"/>
    <cellStyle name="40% - Accent4 108" xfId="3869"/>
    <cellStyle name="40% - Accent4 109" xfId="3884"/>
    <cellStyle name="40% - Accent4 11" xfId="2026"/>
    <cellStyle name="40% - Accent4 11 2" xfId="2027"/>
    <cellStyle name="40% - Accent4 11 2 2" xfId="2028"/>
    <cellStyle name="40% - Accent4 11 3" xfId="2029"/>
    <cellStyle name="40% - Accent4 110" xfId="3898"/>
    <cellStyle name="40% - Accent4 111" xfId="3912"/>
    <cellStyle name="40% - Accent4 112" xfId="3926"/>
    <cellStyle name="40% - Accent4 113" xfId="3940"/>
    <cellStyle name="40% - Accent4 114" xfId="3957"/>
    <cellStyle name="40% - Accent4 115" xfId="3989"/>
    <cellStyle name="40% - Accent4 115 2" xfId="4023"/>
    <cellStyle name="40% - Accent4 116" xfId="4008"/>
    <cellStyle name="40% - Accent4 116 2" xfId="4037"/>
    <cellStyle name="40% - Accent4 117" xfId="5136"/>
    <cellStyle name="40% - Accent4 118" xfId="5137"/>
    <cellStyle name="40% - Accent4 119" xfId="5138"/>
    <cellStyle name="40% - Accent4 12" xfId="2030"/>
    <cellStyle name="40% - Accent4 12 2" xfId="2031"/>
    <cellStyle name="40% - Accent4 12 2 2" xfId="2032"/>
    <cellStyle name="40% - Accent4 12 3" xfId="2033"/>
    <cellStyle name="40% - Accent4 120" xfId="5139"/>
    <cellStyle name="40% - Accent4 121" xfId="5140"/>
    <cellStyle name="40% - Accent4 122" xfId="5141"/>
    <cellStyle name="40% - Accent4 123" xfId="5142"/>
    <cellStyle name="40% - Accent4 124" xfId="5143"/>
    <cellStyle name="40% - Accent4 125" xfId="5144"/>
    <cellStyle name="40% - Accent4 126" xfId="5145"/>
    <cellStyle name="40% - Accent4 127" xfId="5146"/>
    <cellStyle name="40% - Accent4 128" xfId="5147"/>
    <cellStyle name="40% - Accent4 129" xfId="5148"/>
    <cellStyle name="40% - Accent4 13" xfId="2034"/>
    <cellStyle name="40% - Accent4 13 2" xfId="2035"/>
    <cellStyle name="40% - Accent4 13 2 2" xfId="2036"/>
    <cellStyle name="40% - Accent4 13 3" xfId="2037"/>
    <cellStyle name="40% - Accent4 130" xfId="5149"/>
    <cellStyle name="40% - Accent4 131" xfId="5150"/>
    <cellStyle name="40% - Accent4 132" xfId="5151"/>
    <cellStyle name="40% - Accent4 133" xfId="5152"/>
    <cellStyle name="40% - Accent4 134" xfId="5153"/>
    <cellStyle name="40% - Accent4 135" xfId="5154"/>
    <cellStyle name="40% - Accent4 136" xfId="5155"/>
    <cellStyle name="40% - Accent4 137" xfId="5156"/>
    <cellStyle name="40% - Accent4 138" xfId="5157"/>
    <cellStyle name="40% - Accent4 139" xfId="5158"/>
    <cellStyle name="40% - Accent4 14" xfId="2038"/>
    <cellStyle name="40% - Accent4 14 2" xfId="2039"/>
    <cellStyle name="40% - Accent4 14 2 2" xfId="2040"/>
    <cellStyle name="40% - Accent4 14 3" xfId="2041"/>
    <cellStyle name="40% - Accent4 140" xfId="5159"/>
    <cellStyle name="40% - Accent4 141" xfId="5160"/>
    <cellStyle name="40% - Accent4 142" xfId="5161"/>
    <cellStyle name="40% - Accent4 143" xfId="5162"/>
    <cellStyle name="40% - Accent4 144" xfId="5163"/>
    <cellStyle name="40% - Accent4 145" xfId="5164"/>
    <cellStyle name="40% - Accent4 146" xfId="5165"/>
    <cellStyle name="40% - Accent4 147" xfId="5166"/>
    <cellStyle name="40% - Accent4 148" xfId="5167"/>
    <cellStyle name="40% - Accent4 149" xfId="5168"/>
    <cellStyle name="40% - Accent4 15" xfId="2042"/>
    <cellStyle name="40% - Accent4 15 2" xfId="2043"/>
    <cellStyle name="40% - Accent4 15 2 2" xfId="2044"/>
    <cellStyle name="40% - Accent4 15 3" xfId="2045"/>
    <cellStyle name="40% - Accent4 150" xfId="5169"/>
    <cellStyle name="40% - Accent4 151" xfId="5170"/>
    <cellStyle name="40% - Accent4 152" xfId="5171"/>
    <cellStyle name="40% - Accent4 153" xfId="5172"/>
    <cellStyle name="40% - Accent4 154" xfId="5173"/>
    <cellStyle name="40% - Accent4 155" xfId="5174"/>
    <cellStyle name="40% - Accent4 16" xfId="2046"/>
    <cellStyle name="40% - Accent4 16 2" xfId="2047"/>
    <cellStyle name="40% - Accent4 16 2 2" xfId="2048"/>
    <cellStyle name="40% - Accent4 16 3" xfId="2049"/>
    <cellStyle name="40% - Accent4 17" xfId="2050"/>
    <cellStyle name="40% - Accent4 17 2" xfId="2051"/>
    <cellStyle name="40% - Accent4 17 3" xfId="2052"/>
    <cellStyle name="40% - Accent4 17 3 2" xfId="2053"/>
    <cellStyle name="40% - Accent4 17 3 3" xfId="6315"/>
    <cellStyle name="40% - Accent4 17 4" xfId="2054"/>
    <cellStyle name="40% - Accent4 17 4 2" xfId="2055"/>
    <cellStyle name="40% - Accent4 17 4 3" xfId="6316"/>
    <cellStyle name="40% - Accent4 18" xfId="2056"/>
    <cellStyle name="40% - Accent4 18 2" xfId="2057"/>
    <cellStyle name="40% - Accent4 18 3" xfId="2058"/>
    <cellStyle name="40% - Accent4 18 3 2" xfId="2059"/>
    <cellStyle name="40% - Accent4 18 3 3" xfId="6317"/>
    <cellStyle name="40% - Accent4 18 4" xfId="2060"/>
    <cellStyle name="40% - Accent4 18 4 2" xfId="2061"/>
    <cellStyle name="40% - Accent4 18 4 3" xfId="6318"/>
    <cellStyle name="40% - Accent4 19" xfId="2062"/>
    <cellStyle name="40% - Accent4 19 2" xfId="2063"/>
    <cellStyle name="40% - Accent4 19 2 2" xfId="2064"/>
    <cellStyle name="40% - Accent4 19 2 3" xfId="6319"/>
    <cellStyle name="40% - Accent4 19 3" xfId="2065"/>
    <cellStyle name="40% - Accent4 19 3 2" xfId="2066"/>
    <cellStyle name="40% - Accent4 19 3 3" xfId="6320"/>
    <cellStyle name="40% - Accent4 2" xfId="2067"/>
    <cellStyle name="40% - Accent4 2 10" xfId="2068"/>
    <cellStyle name="40% - Accent4 2 10 2" xfId="6321"/>
    <cellStyle name="40% - Accent4 2 11" xfId="2069"/>
    <cellStyle name="40% - Accent4 2 11 2" xfId="6322"/>
    <cellStyle name="40% - Accent4 2 12" xfId="5368"/>
    <cellStyle name="40% - Accent4 2 2" xfId="2070"/>
    <cellStyle name="40% - Accent4 2 2 10" xfId="2071"/>
    <cellStyle name="40% - Accent4 2 2 10 2" xfId="6324"/>
    <cellStyle name="40% - Accent4 2 2 11" xfId="6323"/>
    <cellStyle name="40% - Accent4 2 2 2" xfId="2072"/>
    <cellStyle name="40% - Accent4 2 2 2 2" xfId="2073"/>
    <cellStyle name="40% - Accent4 2 2 2 2 2" xfId="2074"/>
    <cellStyle name="40% - Accent4 2 2 2 2 2 2" xfId="6327"/>
    <cellStyle name="40% - Accent4 2 2 2 2 3" xfId="2075"/>
    <cellStyle name="40% - Accent4 2 2 2 2 3 2" xfId="6328"/>
    <cellStyle name="40% - Accent4 2 2 2 2 4" xfId="2076"/>
    <cellStyle name="40% - Accent4 2 2 2 2 4 2" xfId="6329"/>
    <cellStyle name="40% - Accent4 2 2 2 2 5" xfId="6326"/>
    <cellStyle name="40% - Accent4 2 2 2 3" xfId="2077"/>
    <cellStyle name="40% - Accent4 2 2 2 3 2" xfId="6330"/>
    <cellStyle name="40% - Accent4 2 2 2 4" xfId="2078"/>
    <cellStyle name="40% - Accent4 2 2 2 4 2" xfId="6331"/>
    <cellStyle name="40% - Accent4 2 2 2 5" xfId="2079"/>
    <cellStyle name="40% - Accent4 2 2 2 5 2" xfId="6332"/>
    <cellStyle name="40% - Accent4 2 2 2 6" xfId="2080"/>
    <cellStyle name="40% - Accent4 2 2 2 6 2" xfId="6333"/>
    <cellStyle name="40% - Accent4 2 2 2 7" xfId="6325"/>
    <cellStyle name="40% - Accent4 2 2 3" xfId="2081"/>
    <cellStyle name="40% - Accent4 2 2 3 2" xfId="2082"/>
    <cellStyle name="40% - Accent4 2 2 3 2 2" xfId="2083"/>
    <cellStyle name="40% - Accent4 2 2 3 2 3" xfId="6335"/>
    <cellStyle name="40% - Accent4 2 2 3 3" xfId="2084"/>
    <cellStyle name="40% - Accent4 2 2 3 3 2" xfId="6336"/>
    <cellStyle name="40% - Accent4 2 2 3 4" xfId="2085"/>
    <cellStyle name="40% - Accent4 2 2 3 4 2" xfId="6337"/>
    <cellStyle name="40% - Accent4 2 2 3 5" xfId="2086"/>
    <cellStyle name="40% - Accent4 2 2 3 5 2" xfId="6338"/>
    <cellStyle name="40% - Accent4 2 2 3 6" xfId="6334"/>
    <cellStyle name="40% - Accent4 2 2 4" xfId="2087"/>
    <cellStyle name="40% - Accent4 2 2 4 2" xfId="2088"/>
    <cellStyle name="40% - Accent4 2 2 4 3" xfId="6339"/>
    <cellStyle name="40% - Accent4 2 2 5" xfId="2089"/>
    <cellStyle name="40% - Accent4 2 2 5 2" xfId="2090"/>
    <cellStyle name="40% - Accent4 2 2 5 3" xfId="6340"/>
    <cellStyle name="40% - Accent4 2 2 6" xfId="2091"/>
    <cellStyle name="40% - Accent4 2 2 6 2" xfId="2092"/>
    <cellStyle name="40% - Accent4 2 2 6 3" xfId="6341"/>
    <cellStyle name="40% - Accent4 2 2 7" xfId="2093"/>
    <cellStyle name="40% - Accent4 2 2 7 2" xfId="6342"/>
    <cellStyle name="40% - Accent4 2 2 8" xfId="2094"/>
    <cellStyle name="40% - Accent4 2 2 8 2" xfId="6343"/>
    <cellStyle name="40% - Accent4 2 2 9" xfId="2095"/>
    <cellStyle name="40% - Accent4 2 2 9 2" xfId="6344"/>
    <cellStyle name="40% - Accent4 2 3" xfId="2096"/>
    <cellStyle name="40% - Accent4 2 3 2" xfId="2097"/>
    <cellStyle name="40% - Accent4 2 3 2 2" xfId="6345"/>
    <cellStyle name="40% - Accent4 2 3 3" xfId="2098"/>
    <cellStyle name="40% - Accent4 2 3 3 2" xfId="6346"/>
    <cellStyle name="40% - Accent4 2 3 4" xfId="2099"/>
    <cellStyle name="40% - Accent4 2 3 4 2" xfId="6347"/>
    <cellStyle name="40% - Accent4 2 4" xfId="2100"/>
    <cellStyle name="40% - Accent4 2 4 2" xfId="2101"/>
    <cellStyle name="40% - Accent4 2 4 2 2" xfId="2102"/>
    <cellStyle name="40% - Accent4 2 4 2 3" xfId="6349"/>
    <cellStyle name="40% - Accent4 2 4 3" xfId="2103"/>
    <cellStyle name="40% - Accent4 2 4 4" xfId="6348"/>
    <cellStyle name="40% - Accent4 2 5" xfId="2104"/>
    <cellStyle name="40% - Accent4 2 5 2" xfId="2105"/>
    <cellStyle name="40% - Accent4 2 5 2 2" xfId="2106"/>
    <cellStyle name="40% - Accent4 2 5 2 3" xfId="6351"/>
    <cellStyle name="40% - Accent4 2 5 3" xfId="2107"/>
    <cellStyle name="40% - Accent4 2 5 4" xfId="6350"/>
    <cellStyle name="40% - Accent4 2 6" xfId="2108"/>
    <cellStyle name="40% - Accent4 2 6 2" xfId="2109"/>
    <cellStyle name="40% - Accent4 2 6 3" xfId="6352"/>
    <cellStyle name="40% - Accent4 2 7" xfId="2110"/>
    <cellStyle name="40% - Accent4 2 7 2" xfId="2111"/>
    <cellStyle name="40% - Accent4 2 7 3" xfId="6353"/>
    <cellStyle name="40% - Accent4 2 8" xfId="2112"/>
    <cellStyle name="40% - Accent4 2 8 2" xfId="6354"/>
    <cellStyle name="40% - Accent4 2 9" xfId="2113"/>
    <cellStyle name="40% - Accent4 2 9 2" xfId="6355"/>
    <cellStyle name="40% - Accent4 20" xfId="2114"/>
    <cellStyle name="40% - Accent4 20 2" xfId="2115"/>
    <cellStyle name="40% - Accent4 20 2 2" xfId="2116"/>
    <cellStyle name="40% - Accent4 20 2 3" xfId="6357"/>
    <cellStyle name="40% - Accent4 20 3" xfId="2117"/>
    <cellStyle name="40% - Accent4 20 3 2" xfId="2118"/>
    <cellStyle name="40% - Accent4 20 3 3" xfId="6358"/>
    <cellStyle name="40% - Accent4 20 4" xfId="2119"/>
    <cellStyle name="40% - Accent4 20 4 2" xfId="2120"/>
    <cellStyle name="40% - Accent4 20 4 3" xfId="6359"/>
    <cellStyle name="40% - Accent4 20 5" xfId="2121"/>
    <cellStyle name="40% - Accent4 20 6" xfId="6356"/>
    <cellStyle name="40% - Accent4 21" xfId="2122"/>
    <cellStyle name="40% - Accent4 21 2" xfId="2123"/>
    <cellStyle name="40% - Accent4 21 2 2" xfId="2124"/>
    <cellStyle name="40% - Accent4 21 2 3" xfId="6361"/>
    <cellStyle name="40% - Accent4 21 3" xfId="2125"/>
    <cellStyle name="40% - Accent4 21 3 2" xfId="2126"/>
    <cellStyle name="40% - Accent4 21 3 3" xfId="6362"/>
    <cellStyle name="40% - Accent4 21 4" xfId="2127"/>
    <cellStyle name="40% - Accent4 21 5" xfId="6360"/>
    <cellStyle name="40% - Accent4 22" xfId="2128"/>
    <cellStyle name="40% - Accent4 22 2" xfId="2129"/>
    <cellStyle name="40% - Accent4 22 2 2" xfId="2130"/>
    <cellStyle name="40% - Accent4 22 2 3" xfId="6364"/>
    <cellStyle name="40% - Accent4 22 3" xfId="2131"/>
    <cellStyle name="40% - Accent4 22 4" xfId="6363"/>
    <cellStyle name="40% - Accent4 23" xfId="2132"/>
    <cellStyle name="40% - Accent4 23 2" xfId="2133"/>
    <cellStyle name="40% - Accent4 23 2 2" xfId="2134"/>
    <cellStyle name="40% - Accent4 23 2 3" xfId="6366"/>
    <cellStyle name="40% - Accent4 23 3" xfId="2135"/>
    <cellStyle name="40% - Accent4 23 4" xfId="6365"/>
    <cellStyle name="40% - Accent4 24" xfId="2136"/>
    <cellStyle name="40% - Accent4 24 2" xfId="2137"/>
    <cellStyle name="40% - Accent4 24 2 2" xfId="2138"/>
    <cellStyle name="40% - Accent4 24 2 3" xfId="6368"/>
    <cellStyle name="40% - Accent4 24 3" xfId="2139"/>
    <cellStyle name="40% - Accent4 24 4" xfId="6367"/>
    <cellStyle name="40% - Accent4 25" xfId="2140"/>
    <cellStyle name="40% - Accent4 25 2" xfId="2141"/>
    <cellStyle name="40% - Accent4 25 2 2" xfId="2142"/>
    <cellStyle name="40% - Accent4 25 2 3" xfId="6370"/>
    <cellStyle name="40% - Accent4 25 3" xfId="2143"/>
    <cellStyle name="40% - Accent4 25 4" xfId="6369"/>
    <cellStyle name="40% - Accent4 26" xfId="2144"/>
    <cellStyle name="40% - Accent4 26 2" xfId="2145"/>
    <cellStyle name="40% - Accent4 26 2 2" xfId="2146"/>
    <cellStyle name="40% - Accent4 26 2 3" xfId="6372"/>
    <cellStyle name="40% - Accent4 26 3" xfId="2147"/>
    <cellStyle name="40% - Accent4 26 4" xfId="6371"/>
    <cellStyle name="40% - Accent4 27" xfId="2148"/>
    <cellStyle name="40% - Accent4 27 2" xfId="2149"/>
    <cellStyle name="40% - Accent4 27 3" xfId="6373"/>
    <cellStyle name="40% - Accent4 28" xfId="2150"/>
    <cellStyle name="40% - Accent4 28 2" xfId="2151"/>
    <cellStyle name="40% - Accent4 28 3" xfId="6374"/>
    <cellStyle name="40% - Accent4 29" xfId="2152"/>
    <cellStyle name="40% - Accent4 29 2" xfId="2153"/>
    <cellStyle name="40% - Accent4 29 3" xfId="6375"/>
    <cellStyle name="40% - Accent4 3" xfId="2154"/>
    <cellStyle name="40% - Accent4 3 2" xfId="2155"/>
    <cellStyle name="40% - Accent4 3 2 2" xfId="2156"/>
    <cellStyle name="40% - Accent4 3 2 3" xfId="2157"/>
    <cellStyle name="40% - Accent4 3 2 3 2" xfId="6376"/>
    <cellStyle name="40% - Accent4 3 2 4" xfId="2158"/>
    <cellStyle name="40% - Accent4 3 2 4 2" xfId="6377"/>
    <cellStyle name="40% - Accent4 3 2 5" xfId="2159"/>
    <cellStyle name="40% - Accent4 3 2 5 2" xfId="6378"/>
    <cellStyle name="40% - Accent4 3 2 6" xfId="2160"/>
    <cellStyle name="40% - Accent4 3 2 6 2" xfId="6379"/>
    <cellStyle name="40% - Accent4 3 3" xfId="2161"/>
    <cellStyle name="40% - Accent4 3 3 2" xfId="2162"/>
    <cellStyle name="40% - Accent4 3 3 2 2" xfId="6380"/>
    <cellStyle name="40% - Accent4 3 3 3" xfId="2163"/>
    <cellStyle name="40% - Accent4 3 3 3 2" xfId="6381"/>
    <cellStyle name="40% - Accent4 3 3 4" xfId="2164"/>
    <cellStyle name="40% - Accent4 3 3 4 2" xfId="6382"/>
    <cellStyle name="40% - Accent4 3 4" xfId="2165"/>
    <cellStyle name="40% - Accent4 3 4 2" xfId="2166"/>
    <cellStyle name="40% - Accent4 3 4 3" xfId="6383"/>
    <cellStyle name="40% - Accent4 3 5" xfId="2167"/>
    <cellStyle name="40% - Accent4 3 5 2" xfId="6384"/>
    <cellStyle name="40% - Accent4 3 6" xfId="2168"/>
    <cellStyle name="40% - Accent4 3 6 2" xfId="6385"/>
    <cellStyle name="40% - Accent4 3 7" xfId="2169"/>
    <cellStyle name="40% - Accent4 3 7 2" xfId="6386"/>
    <cellStyle name="40% - Accent4 3 8" xfId="2170"/>
    <cellStyle name="40% - Accent4 3 8 2" xfId="6387"/>
    <cellStyle name="40% - Accent4 3 9" xfId="5381"/>
    <cellStyle name="40% - Accent4 30" xfId="2171"/>
    <cellStyle name="40% - Accent4 30 2" xfId="2172"/>
    <cellStyle name="40% - Accent4 30 3" xfId="6388"/>
    <cellStyle name="40% - Accent4 31" xfId="2173"/>
    <cellStyle name="40% - Accent4 31 2" xfId="2174"/>
    <cellStyle name="40% - Accent4 31 3" xfId="6389"/>
    <cellStyle name="40% - Accent4 32" xfId="2175"/>
    <cellStyle name="40% - Accent4 32 2" xfId="2176"/>
    <cellStyle name="40% - Accent4 32 3" xfId="6390"/>
    <cellStyle name="40% - Accent4 33" xfId="2177"/>
    <cellStyle name="40% - Accent4 33 2" xfId="2178"/>
    <cellStyle name="40% - Accent4 33 3" xfId="6391"/>
    <cellStyle name="40% - Accent4 34" xfId="2179"/>
    <cellStyle name="40% - Accent4 34 2" xfId="2180"/>
    <cellStyle name="40% - Accent4 34 3" xfId="6392"/>
    <cellStyle name="40% - Accent4 35" xfId="2181"/>
    <cellStyle name="40% - Accent4 35 2" xfId="2182"/>
    <cellStyle name="40% - Accent4 35 3" xfId="6393"/>
    <cellStyle name="40% - Accent4 36" xfId="2183"/>
    <cellStyle name="40% - Accent4 36 2" xfId="2184"/>
    <cellStyle name="40% - Accent4 36 3" xfId="6394"/>
    <cellStyle name="40% - Accent4 37" xfId="2185"/>
    <cellStyle name="40% - Accent4 37 2" xfId="2186"/>
    <cellStyle name="40% - Accent4 37 3" xfId="6395"/>
    <cellStyle name="40% - Accent4 38" xfId="2187"/>
    <cellStyle name="40% - Accent4 38 2" xfId="2188"/>
    <cellStyle name="40% - Accent4 38 3" xfId="6396"/>
    <cellStyle name="40% - Accent4 39" xfId="2189"/>
    <cellStyle name="40% - Accent4 39 2" xfId="2190"/>
    <cellStyle name="40% - Accent4 39 3" xfId="6397"/>
    <cellStyle name="40% - Accent4 4" xfId="2191"/>
    <cellStyle name="40% - Accent4 4 2" xfId="2192"/>
    <cellStyle name="40% - Accent4 4 2 2" xfId="2193"/>
    <cellStyle name="40% - Accent4 4 3" xfId="2194"/>
    <cellStyle name="40% - Accent4 4 4" xfId="5175"/>
    <cellStyle name="40% - Accent4 4 5" xfId="5395"/>
    <cellStyle name="40% - Accent4 40" xfId="2195"/>
    <cellStyle name="40% - Accent4 40 2" xfId="2196"/>
    <cellStyle name="40% - Accent4 40 3" xfId="6398"/>
    <cellStyle name="40% - Accent4 41" xfId="2197"/>
    <cellStyle name="40% - Accent4 41 2" xfId="2198"/>
    <cellStyle name="40% - Accent4 41 3" xfId="6399"/>
    <cellStyle name="40% - Accent4 42" xfId="2199"/>
    <cellStyle name="40% - Accent4 42 2" xfId="2200"/>
    <cellStyle name="40% - Accent4 42 3" xfId="6400"/>
    <cellStyle name="40% - Accent4 43" xfId="2201"/>
    <cellStyle name="40% - Accent4 43 2" xfId="2202"/>
    <cellStyle name="40% - Accent4 43 3" xfId="6401"/>
    <cellStyle name="40% - Accent4 44" xfId="2203"/>
    <cellStyle name="40% - Accent4 44 2" xfId="4486"/>
    <cellStyle name="40% - Accent4 44 3" xfId="6402"/>
    <cellStyle name="40% - Accent4 45" xfId="2204"/>
    <cellStyle name="40% - Accent4 45 2" xfId="4487"/>
    <cellStyle name="40% - Accent4 45 3" xfId="6403"/>
    <cellStyle name="40% - Accent4 46" xfId="2205"/>
    <cellStyle name="40% - Accent4 46 2" xfId="4488"/>
    <cellStyle name="40% - Accent4 46 3" xfId="6404"/>
    <cellStyle name="40% - Accent4 47" xfId="2206"/>
    <cellStyle name="40% - Accent4 47 2" xfId="4489"/>
    <cellStyle name="40% - Accent4 47 3" xfId="6405"/>
    <cellStyle name="40% - Accent4 48" xfId="2207"/>
    <cellStyle name="40% - Accent4 48 2" xfId="4490"/>
    <cellStyle name="40% - Accent4 48 3" xfId="6406"/>
    <cellStyle name="40% - Accent4 49" xfId="2208"/>
    <cellStyle name="40% - Accent4 49 2" xfId="4491"/>
    <cellStyle name="40% - Accent4 49 3" xfId="6407"/>
    <cellStyle name="40% - Accent4 5" xfId="2209"/>
    <cellStyle name="40% - Accent4 5 2" xfId="2210"/>
    <cellStyle name="40% - Accent4 5 2 2" xfId="2211"/>
    <cellStyle name="40% - Accent4 5 3" xfId="2212"/>
    <cellStyle name="40% - Accent4 5 4" xfId="2213"/>
    <cellStyle name="40% - Accent4 5 4 2" xfId="2214"/>
    <cellStyle name="40% - Accent4 5 4 3" xfId="6408"/>
    <cellStyle name="40% - Accent4 5 5" xfId="5176"/>
    <cellStyle name="40% - Accent4 5 6" xfId="5409"/>
    <cellStyle name="40% - Accent4 50" xfId="2215"/>
    <cellStyle name="40% - Accent4 50 2" xfId="4492"/>
    <cellStyle name="40% - Accent4 50 3" xfId="6409"/>
    <cellStyle name="40% - Accent4 51" xfId="2216"/>
    <cellStyle name="40% - Accent4 51 2" xfId="4493"/>
    <cellStyle name="40% - Accent4 51 3" xfId="6410"/>
    <cellStyle name="40% - Accent4 52" xfId="2217"/>
    <cellStyle name="40% - Accent4 52 2" xfId="4494"/>
    <cellStyle name="40% - Accent4 52 3" xfId="6411"/>
    <cellStyle name="40% - Accent4 53" xfId="2218"/>
    <cellStyle name="40% - Accent4 53 2" xfId="4495"/>
    <cellStyle name="40% - Accent4 53 3" xfId="6412"/>
    <cellStyle name="40% - Accent4 54" xfId="2219"/>
    <cellStyle name="40% - Accent4 54 2" xfId="4496"/>
    <cellStyle name="40% - Accent4 54 3" xfId="6413"/>
    <cellStyle name="40% - Accent4 55" xfId="2220"/>
    <cellStyle name="40% - Accent4 55 2" xfId="4497"/>
    <cellStyle name="40% - Accent4 55 3" xfId="6414"/>
    <cellStyle name="40% - Accent4 56" xfId="2221"/>
    <cellStyle name="40% - Accent4 56 2" xfId="4498"/>
    <cellStyle name="40% - Accent4 56 3" xfId="6415"/>
    <cellStyle name="40% - Accent4 57" xfId="2222"/>
    <cellStyle name="40% - Accent4 57 2" xfId="4499"/>
    <cellStyle name="40% - Accent4 57 3" xfId="6416"/>
    <cellStyle name="40% - Accent4 58" xfId="2223"/>
    <cellStyle name="40% - Accent4 58 2" xfId="4500"/>
    <cellStyle name="40% - Accent4 58 3" xfId="6417"/>
    <cellStyle name="40% - Accent4 59" xfId="2224"/>
    <cellStyle name="40% - Accent4 59 2" xfId="4501"/>
    <cellStyle name="40% - Accent4 59 3" xfId="6418"/>
    <cellStyle name="40% - Accent4 6" xfId="2225"/>
    <cellStyle name="40% - Accent4 6 2" xfId="2226"/>
    <cellStyle name="40% - Accent4 6 2 2" xfId="2227"/>
    <cellStyle name="40% - Accent4 6 3" xfId="2228"/>
    <cellStyle name="40% - Accent4 6 4" xfId="5177"/>
    <cellStyle name="40% - Accent4 6 5" xfId="5423"/>
    <cellStyle name="40% - Accent4 60" xfId="2229"/>
    <cellStyle name="40% - Accent4 60 2" xfId="4502"/>
    <cellStyle name="40% - Accent4 60 3" xfId="6419"/>
    <cellStyle name="40% - Accent4 61" xfId="2230"/>
    <cellStyle name="40% - Accent4 61 2" xfId="4503"/>
    <cellStyle name="40% - Accent4 61 3" xfId="6420"/>
    <cellStyle name="40% - Accent4 62" xfId="2231"/>
    <cellStyle name="40% - Accent4 62 2" xfId="4504"/>
    <cellStyle name="40% - Accent4 62 3" xfId="6421"/>
    <cellStyle name="40% - Accent4 63" xfId="2232"/>
    <cellStyle name="40% - Accent4 63 2" xfId="4505"/>
    <cellStyle name="40% - Accent4 63 3" xfId="6422"/>
    <cellStyle name="40% - Accent4 64" xfId="2233"/>
    <cellStyle name="40% - Accent4 64 2" xfId="4506"/>
    <cellStyle name="40% - Accent4 64 3" xfId="6423"/>
    <cellStyle name="40% - Accent4 65" xfId="2234"/>
    <cellStyle name="40% - Accent4 65 2" xfId="4507"/>
    <cellStyle name="40% - Accent4 65 3" xfId="6424"/>
    <cellStyle name="40% - Accent4 66" xfId="2235"/>
    <cellStyle name="40% - Accent4 66 2" xfId="4508"/>
    <cellStyle name="40% - Accent4 66 3" xfId="6425"/>
    <cellStyle name="40% - Accent4 67" xfId="2236"/>
    <cellStyle name="40% - Accent4 67 2" xfId="4509"/>
    <cellStyle name="40% - Accent4 67 3" xfId="6426"/>
    <cellStyle name="40% - Accent4 68" xfId="2237"/>
    <cellStyle name="40% - Accent4 68 2" xfId="4510"/>
    <cellStyle name="40% - Accent4 68 3" xfId="6427"/>
    <cellStyle name="40% - Accent4 69" xfId="2238"/>
    <cellStyle name="40% - Accent4 69 2" xfId="4511"/>
    <cellStyle name="40% - Accent4 69 3" xfId="6428"/>
    <cellStyle name="40% - Accent4 7" xfId="2239"/>
    <cellStyle name="40% - Accent4 7 2" xfId="2240"/>
    <cellStyle name="40% - Accent4 7 2 2" xfId="2241"/>
    <cellStyle name="40% - Accent4 7 3" xfId="2242"/>
    <cellStyle name="40% - Accent4 7 4" xfId="5437"/>
    <cellStyle name="40% - Accent4 70" xfId="2243"/>
    <cellStyle name="40% - Accent4 70 2" xfId="4512"/>
    <cellStyle name="40% - Accent4 70 3" xfId="6429"/>
    <cellStyle name="40% - Accent4 71" xfId="2244"/>
    <cellStyle name="40% - Accent4 71 2" xfId="4513"/>
    <cellStyle name="40% - Accent4 71 3" xfId="6430"/>
    <cellStyle name="40% - Accent4 72" xfId="2245"/>
    <cellStyle name="40% - Accent4 72 2" xfId="4514"/>
    <cellStyle name="40% - Accent4 72 3" xfId="6431"/>
    <cellStyle name="40% - Accent4 73" xfId="2246"/>
    <cellStyle name="40% - Accent4 73 2" xfId="4515"/>
    <cellStyle name="40% - Accent4 73 3" xfId="6432"/>
    <cellStyle name="40% - Accent4 74" xfId="2247"/>
    <cellStyle name="40% - Accent4 74 2" xfId="4516"/>
    <cellStyle name="40% - Accent4 74 3" xfId="6433"/>
    <cellStyle name="40% - Accent4 75" xfId="2248"/>
    <cellStyle name="40% - Accent4 75 2" xfId="4517"/>
    <cellStyle name="40% - Accent4 75 3" xfId="6434"/>
    <cellStyle name="40% - Accent4 76" xfId="2249"/>
    <cellStyle name="40% - Accent4 76 2" xfId="4518"/>
    <cellStyle name="40% - Accent4 76 3" xfId="6435"/>
    <cellStyle name="40% - Accent4 77" xfId="2250"/>
    <cellStyle name="40% - Accent4 77 2" xfId="4519"/>
    <cellStyle name="40% - Accent4 77 3" xfId="6436"/>
    <cellStyle name="40% - Accent4 78" xfId="2251"/>
    <cellStyle name="40% - Accent4 78 2" xfId="4520"/>
    <cellStyle name="40% - Accent4 78 3" xfId="6437"/>
    <cellStyle name="40% - Accent4 79" xfId="2252"/>
    <cellStyle name="40% - Accent4 79 2" xfId="4521"/>
    <cellStyle name="40% - Accent4 79 3" xfId="6438"/>
    <cellStyle name="40% - Accent4 8" xfId="2253"/>
    <cellStyle name="40% - Accent4 8 2" xfId="2254"/>
    <cellStyle name="40% - Accent4 8 2 2" xfId="2255"/>
    <cellStyle name="40% - Accent4 8 3" xfId="2256"/>
    <cellStyle name="40% - Accent4 80" xfId="2257"/>
    <cellStyle name="40% - Accent4 80 2" xfId="4522"/>
    <cellStyle name="40% - Accent4 80 3" xfId="6439"/>
    <cellStyle name="40% - Accent4 81" xfId="2258"/>
    <cellStyle name="40% - Accent4 81 2" xfId="4523"/>
    <cellStyle name="40% - Accent4 81 3" xfId="6440"/>
    <cellStyle name="40% - Accent4 82" xfId="2259"/>
    <cellStyle name="40% - Accent4 82 2" xfId="4524"/>
    <cellStyle name="40% - Accent4 82 3" xfId="6441"/>
    <cellStyle name="40% - Accent4 83" xfId="2260"/>
    <cellStyle name="40% - Accent4 83 2" xfId="4525"/>
    <cellStyle name="40% - Accent4 83 3" xfId="6442"/>
    <cellStyle name="40% - Accent4 84" xfId="2261"/>
    <cellStyle name="40% - Accent4 84 2" xfId="4526"/>
    <cellStyle name="40% - Accent4 84 3" xfId="6443"/>
    <cellStyle name="40% - Accent4 85" xfId="2262"/>
    <cellStyle name="40% - Accent4 85 2" xfId="4527"/>
    <cellStyle name="40% - Accent4 86" xfId="2263"/>
    <cellStyle name="40% - Accent4 86 2" xfId="4528"/>
    <cellStyle name="40% - Accent4 87" xfId="2264"/>
    <cellStyle name="40% - Accent4 87 2" xfId="4529"/>
    <cellStyle name="40% - Accent4 88" xfId="2265"/>
    <cellStyle name="40% - Accent4 88 2" xfId="4530"/>
    <cellStyle name="40% - Accent4 89" xfId="2266"/>
    <cellStyle name="40% - Accent4 89 2" xfId="4531"/>
    <cellStyle name="40% - Accent4 9" xfId="2267"/>
    <cellStyle name="40% - Accent4 9 2" xfId="2268"/>
    <cellStyle name="40% - Accent4 9 2 2" xfId="2269"/>
    <cellStyle name="40% - Accent4 9 3" xfId="2270"/>
    <cellStyle name="40% - Accent4 90" xfId="2271"/>
    <cellStyle name="40% - Accent4 90 2" xfId="4532"/>
    <cellStyle name="40% - Accent4 91" xfId="2272"/>
    <cellStyle name="40% - Accent4 91 2" xfId="4533"/>
    <cellStyle name="40% - Accent4 92" xfId="2273"/>
    <cellStyle name="40% - Accent4 92 2" xfId="4534"/>
    <cellStyle name="40% - Accent4 93" xfId="3644"/>
    <cellStyle name="40% - Accent4 94" xfId="3660"/>
    <cellStyle name="40% - Accent4 95" xfId="3675"/>
    <cellStyle name="40% - Accent4 96" xfId="3691"/>
    <cellStyle name="40% - Accent4 97" xfId="3707"/>
    <cellStyle name="40% - Accent4 98" xfId="3722"/>
    <cellStyle name="40% - Accent4 99" xfId="3737"/>
    <cellStyle name="40% - Accent5 10" xfId="2274"/>
    <cellStyle name="40% - Accent5 10 2" xfId="2275"/>
    <cellStyle name="40% - Accent5 10 2 2" xfId="2276"/>
    <cellStyle name="40% - Accent5 10 3" xfId="2277"/>
    <cellStyle name="40% - Accent5 100" xfId="3754"/>
    <cellStyle name="40% - Accent5 101" xfId="3769"/>
    <cellStyle name="40% - Accent5 102" xfId="3784"/>
    <cellStyle name="40% - Accent5 103" xfId="3799"/>
    <cellStyle name="40% - Accent5 104" xfId="3813"/>
    <cellStyle name="40% - Accent5 105" xfId="3828"/>
    <cellStyle name="40% - Accent5 106" xfId="3843"/>
    <cellStyle name="40% - Accent5 107" xfId="3857"/>
    <cellStyle name="40% - Accent5 108" xfId="3871"/>
    <cellStyle name="40% - Accent5 109" xfId="3886"/>
    <cellStyle name="40% - Accent5 11" xfId="2278"/>
    <cellStyle name="40% - Accent5 11 2" xfId="2279"/>
    <cellStyle name="40% - Accent5 11 2 2" xfId="2280"/>
    <cellStyle name="40% - Accent5 11 3" xfId="2281"/>
    <cellStyle name="40% - Accent5 110" xfId="3900"/>
    <cellStyle name="40% - Accent5 111" xfId="3914"/>
    <cellStyle name="40% - Accent5 112" xfId="3928"/>
    <cellStyle name="40% - Accent5 113" xfId="3942"/>
    <cellStyle name="40% - Accent5 114" xfId="3959"/>
    <cellStyle name="40% - Accent5 115" xfId="3993"/>
    <cellStyle name="40% - Accent5 115 2" xfId="4025"/>
    <cellStyle name="40% - Accent5 116" xfId="4010"/>
    <cellStyle name="40% - Accent5 116 2" xfId="4039"/>
    <cellStyle name="40% - Accent5 117" xfId="5178"/>
    <cellStyle name="40% - Accent5 118" xfId="5179"/>
    <cellStyle name="40% - Accent5 119" xfId="5180"/>
    <cellStyle name="40% - Accent5 12" xfId="2282"/>
    <cellStyle name="40% - Accent5 12 2" xfId="2283"/>
    <cellStyle name="40% - Accent5 12 2 2" xfId="2284"/>
    <cellStyle name="40% - Accent5 12 3" xfId="2285"/>
    <cellStyle name="40% - Accent5 120" xfId="5181"/>
    <cellStyle name="40% - Accent5 121" xfId="5182"/>
    <cellStyle name="40% - Accent5 122" xfId="5183"/>
    <cellStyle name="40% - Accent5 123" xfId="5184"/>
    <cellStyle name="40% - Accent5 124" xfId="5185"/>
    <cellStyle name="40% - Accent5 125" xfId="5186"/>
    <cellStyle name="40% - Accent5 126" xfId="5187"/>
    <cellStyle name="40% - Accent5 127" xfId="5188"/>
    <cellStyle name="40% - Accent5 128" xfId="5189"/>
    <cellStyle name="40% - Accent5 129" xfId="5190"/>
    <cellStyle name="40% - Accent5 13" xfId="2286"/>
    <cellStyle name="40% - Accent5 13 2" xfId="2287"/>
    <cellStyle name="40% - Accent5 13 2 2" xfId="2288"/>
    <cellStyle name="40% - Accent5 13 3" xfId="2289"/>
    <cellStyle name="40% - Accent5 130" xfId="5191"/>
    <cellStyle name="40% - Accent5 131" xfId="5192"/>
    <cellStyle name="40% - Accent5 132" xfId="5193"/>
    <cellStyle name="40% - Accent5 133" xfId="5194"/>
    <cellStyle name="40% - Accent5 134" xfId="5195"/>
    <cellStyle name="40% - Accent5 135" xfId="5196"/>
    <cellStyle name="40% - Accent5 136" xfId="5197"/>
    <cellStyle name="40% - Accent5 137" xfId="5198"/>
    <cellStyle name="40% - Accent5 138" xfId="5199"/>
    <cellStyle name="40% - Accent5 139" xfId="5200"/>
    <cellStyle name="40% - Accent5 14" xfId="2290"/>
    <cellStyle name="40% - Accent5 14 2" xfId="2291"/>
    <cellStyle name="40% - Accent5 14 2 2" xfId="2292"/>
    <cellStyle name="40% - Accent5 14 3" xfId="2293"/>
    <cellStyle name="40% - Accent5 140" xfId="5201"/>
    <cellStyle name="40% - Accent5 141" xfId="5202"/>
    <cellStyle name="40% - Accent5 142" xfId="5203"/>
    <cellStyle name="40% - Accent5 143" xfId="5204"/>
    <cellStyle name="40% - Accent5 144" xfId="5205"/>
    <cellStyle name="40% - Accent5 145" xfId="5206"/>
    <cellStyle name="40% - Accent5 146" xfId="5207"/>
    <cellStyle name="40% - Accent5 147" xfId="5208"/>
    <cellStyle name="40% - Accent5 148" xfId="5209"/>
    <cellStyle name="40% - Accent5 149" xfId="5210"/>
    <cellStyle name="40% - Accent5 15" xfId="2294"/>
    <cellStyle name="40% - Accent5 15 2" xfId="2295"/>
    <cellStyle name="40% - Accent5 15 2 2" xfId="2296"/>
    <cellStyle name="40% - Accent5 15 3" xfId="2297"/>
    <cellStyle name="40% - Accent5 150" xfId="5211"/>
    <cellStyle name="40% - Accent5 151" xfId="5212"/>
    <cellStyle name="40% - Accent5 152" xfId="5213"/>
    <cellStyle name="40% - Accent5 153" xfId="5214"/>
    <cellStyle name="40% - Accent5 154" xfId="5215"/>
    <cellStyle name="40% - Accent5 155" xfId="5216"/>
    <cellStyle name="40% - Accent5 16" xfId="2298"/>
    <cellStyle name="40% - Accent5 16 2" xfId="2299"/>
    <cellStyle name="40% - Accent5 16 2 2" xfId="2300"/>
    <cellStyle name="40% - Accent5 16 3" xfId="2301"/>
    <cellStyle name="40% - Accent5 17" xfId="2302"/>
    <cellStyle name="40% - Accent5 17 2" xfId="2303"/>
    <cellStyle name="40% - Accent5 17 3" xfId="2304"/>
    <cellStyle name="40% - Accent5 17 3 2" xfId="2305"/>
    <cellStyle name="40% - Accent5 17 3 3" xfId="6444"/>
    <cellStyle name="40% - Accent5 17 4" xfId="2306"/>
    <cellStyle name="40% - Accent5 17 4 2" xfId="2307"/>
    <cellStyle name="40% - Accent5 17 4 3" xfId="6445"/>
    <cellStyle name="40% - Accent5 18" xfId="2308"/>
    <cellStyle name="40% - Accent5 18 2" xfId="2309"/>
    <cellStyle name="40% - Accent5 18 3" xfId="2310"/>
    <cellStyle name="40% - Accent5 18 3 2" xfId="2311"/>
    <cellStyle name="40% - Accent5 18 3 3" xfId="6446"/>
    <cellStyle name="40% - Accent5 18 4" xfId="2312"/>
    <cellStyle name="40% - Accent5 18 4 2" xfId="2313"/>
    <cellStyle name="40% - Accent5 18 4 3" xfId="6447"/>
    <cellStyle name="40% - Accent5 19" xfId="2314"/>
    <cellStyle name="40% - Accent5 19 2" xfId="2315"/>
    <cellStyle name="40% - Accent5 19 2 2" xfId="2316"/>
    <cellStyle name="40% - Accent5 19 2 3" xfId="6448"/>
    <cellStyle name="40% - Accent5 19 3" xfId="2317"/>
    <cellStyle name="40% - Accent5 19 3 2" xfId="2318"/>
    <cellStyle name="40% - Accent5 19 3 3" xfId="6449"/>
    <cellStyle name="40% - Accent5 2" xfId="2319"/>
    <cellStyle name="40% - Accent5 2 2" xfId="2320"/>
    <cellStyle name="40% - Accent5 2 2 2" xfId="2321"/>
    <cellStyle name="40% - Accent5 2 2 2 2" xfId="2322"/>
    <cellStyle name="40% - Accent5 2 2 2 2 2" xfId="2323"/>
    <cellStyle name="40% - Accent5 2 2 2 2 3" xfId="6452"/>
    <cellStyle name="40% - Accent5 2 2 2 3" xfId="2324"/>
    <cellStyle name="40% - Accent5 2 2 2 4" xfId="6451"/>
    <cellStyle name="40% - Accent5 2 2 3" xfId="2325"/>
    <cellStyle name="40% - Accent5 2 2 3 2" xfId="2326"/>
    <cellStyle name="40% - Accent5 2 2 3 2 2" xfId="2327"/>
    <cellStyle name="40% - Accent5 2 2 3 2 3" xfId="6454"/>
    <cellStyle name="40% - Accent5 2 2 3 3" xfId="2328"/>
    <cellStyle name="40% - Accent5 2 2 3 4" xfId="6453"/>
    <cellStyle name="40% - Accent5 2 2 4" xfId="2329"/>
    <cellStyle name="40% - Accent5 2 2 4 2" xfId="2330"/>
    <cellStyle name="40% - Accent5 2 2 4 3" xfId="6455"/>
    <cellStyle name="40% - Accent5 2 2 5" xfId="2331"/>
    <cellStyle name="40% - Accent5 2 2 5 2" xfId="2332"/>
    <cellStyle name="40% - Accent5 2 2 5 3" xfId="6456"/>
    <cellStyle name="40% - Accent5 2 2 6" xfId="2333"/>
    <cellStyle name="40% - Accent5 2 2 6 2" xfId="2334"/>
    <cellStyle name="40% - Accent5 2 2 6 3" xfId="6457"/>
    <cellStyle name="40% - Accent5 2 2 7" xfId="2335"/>
    <cellStyle name="40% - Accent5 2 2 8" xfId="6450"/>
    <cellStyle name="40% - Accent5 2 3" xfId="2336"/>
    <cellStyle name="40% - Accent5 2 4" xfId="2337"/>
    <cellStyle name="40% - Accent5 2 4 2" xfId="2338"/>
    <cellStyle name="40% - Accent5 2 4 2 2" xfId="2339"/>
    <cellStyle name="40% - Accent5 2 4 2 3" xfId="6459"/>
    <cellStyle name="40% - Accent5 2 4 3" xfId="2340"/>
    <cellStyle name="40% - Accent5 2 4 4" xfId="6458"/>
    <cellStyle name="40% - Accent5 2 5" xfId="2341"/>
    <cellStyle name="40% - Accent5 2 5 2" xfId="2342"/>
    <cellStyle name="40% - Accent5 2 5 2 2" xfId="2343"/>
    <cellStyle name="40% - Accent5 2 5 2 3" xfId="6461"/>
    <cellStyle name="40% - Accent5 2 5 3" xfId="2344"/>
    <cellStyle name="40% - Accent5 2 5 4" xfId="6460"/>
    <cellStyle name="40% - Accent5 2 6" xfId="2345"/>
    <cellStyle name="40% - Accent5 2 6 2" xfId="2346"/>
    <cellStyle name="40% - Accent5 2 6 3" xfId="6462"/>
    <cellStyle name="40% - Accent5 2 7" xfId="2347"/>
    <cellStyle name="40% - Accent5 2 7 2" xfId="2348"/>
    <cellStyle name="40% - Accent5 2 7 3" xfId="6463"/>
    <cellStyle name="40% - Accent5 2 8" xfId="5217"/>
    <cellStyle name="40% - Accent5 2 9" xfId="5370"/>
    <cellStyle name="40% - Accent5 20" xfId="2349"/>
    <cellStyle name="40% - Accent5 20 2" xfId="2350"/>
    <cellStyle name="40% - Accent5 20 2 2" xfId="2351"/>
    <cellStyle name="40% - Accent5 20 2 3" xfId="6465"/>
    <cellStyle name="40% - Accent5 20 3" xfId="2352"/>
    <cellStyle name="40% - Accent5 20 3 2" xfId="2353"/>
    <cellStyle name="40% - Accent5 20 3 3" xfId="6466"/>
    <cellStyle name="40% - Accent5 20 4" xfId="2354"/>
    <cellStyle name="40% - Accent5 20 4 2" xfId="2355"/>
    <cellStyle name="40% - Accent5 20 4 3" xfId="6467"/>
    <cellStyle name="40% - Accent5 20 5" xfId="2356"/>
    <cellStyle name="40% - Accent5 20 6" xfId="6464"/>
    <cellStyle name="40% - Accent5 21" xfId="2357"/>
    <cellStyle name="40% - Accent5 21 2" xfId="2358"/>
    <cellStyle name="40% - Accent5 21 2 2" xfId="2359"/>
    <cellStyle name="40% - Accent5 21 2 3" xfId="6469"/>
    <cellStyle name="40% - Accent5 21 3" xfId="2360"/>
    <cellStyle name="40% - Accent5 21 3 2" xfId="2361"/>
    <cellStyle name="40% - Accent5 21 3 3" xfId="6470"/>
    <cellStyle name="40% - Accent5 21 4" xfId="2362"/>
    <cellStyle name="40% - Accent5 21 5" xfId="6468"/>
    <cellStyle name="40% - Accent5 22" xfId="2363"/>
    <cellStyle name="40% - Accent5 22 2" xfId="2364"/>
    <cellStyle name="40% - Accent5 22 2 2" xfId="2365"/>
    <cellStyle name="40% - Accent5 22 2 3" xfId="6472"/>
    <cellStyle name="40% - Accent5 22 3" xfId="2366"/>
    <cellStyle name="40% - Accent5 22 4" xfId="6471"/>
    <cellStyle name="40% - Accent5 23" xfId="2367"/>
    <cellStyle name="40% - Accent5 23 2" xfId="2368"/>
    <cellStyle name="40% - Accent5 23 2 2" xfId="2369"/>
    <cellStyle name="40% - Accent5 23 2 3" xfId="6474"/>
    <cellStyle name="40% - Accent5 23 3" xfId="2370"/>
    <cellStyle name="40% - Accent5 23 4" xfId="6473"/>
    <cellStyle name="40% - Accent5 24" xfId="2371"/>
    <cellStyle name="40% - Accent5 24 2" xfId="2372"/>
    <cellStyle name="40% - Accent5 24 2 2" xfId="2373"/>
    <cellStyle name="40% - Accent5 24 2 3" xfId="6476"/>
    <cellStyle name="40% - Accent5 24 3" xfId="2374"/>
    <cellStyle name="40% - Accent5 24 4" xfId="6475"/>
    <cellStyle name="40% - Accent5 25" xfId="2375"/>
    <cellStyle name="40% - Accent5 25 2" xfId="2376"/>
    <cellStyle name="40% - Accent5 25 2 2" xfId="2377"/>
    <cellStyle name="40% - Accent5 25 2 3" xfId="6478"/>
    <cellStyle name="40% - Accent5 25 3" xfId="2378"/>
    <cellStyle name="40% - Accent5 25 4" xfId="6477"/>
    <cellStyle name="40% - Accent5 26" xfId="2379"/>
    <cellStyle name="40% - Accent5 26 2" xfId="2380"/>
    <cellStyle name="40% - Accent5 26 2 2" xfId="2381"/>
    <cellStyle name="40% - Accent5 26 2 3" xfId="6480"/>
    <cellStyle name="40% - Accent5 26 3" xfId="2382"/>
    <cellStyle name="40% - Accent5 26 4" xfId="6479"/>
    <cellStyle name="40% - Accent5 27" xfId="2383"/>
    <cellStyle name="40% - Accent5 27 2" xfId="2384"/>
    <cellStyle name="40% - Accent5 27 3" xfId="6481"/>
    <cellStyle name="40% - Accent5 28" xfId="2385"/>
    <cellStyle name="40% - Accent5 28 2" xfId="2386"/>
    <cellStyle name="40% - Accent5 28 3" xfId="6482"/>
    <cellStyle name="40% - Accent5 29" xfId="2387"/>
    <cellStyle name="40% - Accent5 29 2" xfId="2388"/>
    <cellStyle name="40% - Accent5 29 3" xfId="6483"/>
    <cellStyle name="40% - Accent5 3" xfId="2389"/>
    <cellStyle name="40% - Accent5 3 2" xfId="2390"/>
    <cellStyle name="40% - Accent5 3 2 2" xfId="2391"/>
    <cellStyle name="40% - Accent5 3 3" xfId="2392"/>
    <cellStyle name="40% - Accent5 3 4" xfId="2393"/>
    <cellStyle name="40% - Accent5 3 4 2" xfId="2394"/>
    <cellStyle name="40% - Accent5 3 4 3" xfId="6484"/>
    <cellStyle name="40% - Accent5 3 5" xfId="5218"/>
    <cellStyle name="40% - Accent5 3 6" xfId="5383"/>
    <cellStyle name="40% - Accent5 30" xfId="2395"/>
    <cellStyle name="40% - Accent5 30 2" xfId="2396"/>
    <cellStyle name="40% - Accent5 30 3" xfId="6485"/>
    <cellStyle name="40% - Accent5 31" xfId="2397"/>
    <cellStyle name="40% - Accent5 31 2" xfId="2398"/>
    <cellStyle name="40% - Accent5 31 3" xfId="6486"/>
    <cellStyle name="40% - Accent5 32" xfId="2399"/>
    <cellStyle name="40% - Accent5 32 2" xfId="2400"/>
    <cellStyle name="40% - Accent5 32 3" xfId="6487"/>
    <cellStyle name="40% - Accent5 33" xfId="2401"/>
    <cellStyle name="40% - Accent5 33 2" xfId="2402"/>
    <cellStyle name="40% - Accent5 33 3" xfId="6488"/>
    <cellStyle name="40% - Accent5 34" xfId="2403"/>
    <cellStyle name="40% - Accent5 34 2" xfId="2404"/>
    <cellStyle name="40% - Accent5 34 3" xfId="6489"/>
    <cellStyle name="40% - Accent5 35" xfId="2405"/>
    <cellStyle name="40% - Accent5 35 2" xfId="2406"/>
    <cellStyle name="40% - Accent5 35 3" xfId="6490"/>
    <cellStyle name="40% - Accent5 36" xfId="2407"/>
    <cellStyle name="40% - Accent5 36 2" xfId="2408"/>
    <cellStyle name="40% - Accent5 36 3" xfId="6491"/>
    <cellStyle name="40% - Accent5 37" xfId="2409"/>
    <cellStyle name="40% - Accent5 37 2" xfId="2410"/>
    <cellStyle name="40% - Accent5 37 3" xfId="6492"/>
    <cellStyle name="40% - Accent5 38" xfId="2411"/>
    <cellStyle name="40% - Accent5 38 2" xfId="2412"/>
    <cellStyle name="40% - Accent5 38 3" xfId="6493"/>
    <cellStyle name="40% - Accent5 39" xfId="2413"/>
    <cellStyle name="40% - Accent5 39 2" xfId="2414"/>
    <cellStyle name="40% - Accent5 39 3" xfId="6494"/>
    <cellStyle name="40% - Accent5 4" xfId="2415"/>
    <cellStyle name="40% - Accent5 4 2" xfId="2416"/>
    <cellStyle name="40% - Accent5 4 2 2" xfId="2417"/>
    <cellStyle name="40% - Accent5 4 3" xfId="2418"/>
    <cellStyle name="40% - Accent5 4 4" xfId="5219"/>
    <cellStyle name="40% - Accent5 4 5" xfId="5397"/>
    <cellStyle name="40% - Accent5 40" xfId="2419"/>
    <cellStyle name="40% - Accent5 40 2" xfId="2420"/>
    <cellStyle name="40% - Accent5 40 3" xfId="6495"/>
    <cellStyle name="40% - Accent5 41" xfId="2421"/>
    <cellStyle name="40% - Accent5 41 2" xfId="2422"/>
    <cellStyle name="40% - Accent5 41 3" xfId="6496"/>
    <cellStyle name="40% - Accent5 42" xfId="2423"/>
    <cellStyle name="40% - Accent5 42 2" xfId="2424"/>
    <cellStyle name="40% - Accent5 42 3" xfId="6497"/>
    <cellStyle name="40% - Accent5 43" xfId="2425"/>
    <cellStyle name="40% - Accent5 43 2" xfId="2426"/>
    <cellStyle name="40% - Accent5 43 3" xfId="6498"/>
    <cellStyle name="40% - Accent5 44" xfId="2427"/>
    <cellStyle name="40% - Accent5 44 2" xfId="4535"/>
    <cellStyle name="40% - Accent5 44 3" xfId="6499"/>
    <cellStyle name="40% - Accent5 45" xfId="2428"/>
    <cellStyle name="40% - Accent5 45 2" xfId="4536"/>
    <cellStyle name="40% - Accent5 45 3" xfId="6500"/>
    <cellStyle name="40% - Accent5 46" xfId="2429"/>
    <cellStyle name="40% - Accent5 46 2" xfId="4537"/>
    <cellStyle name="40% - Accent5 46 3" xfId="6501"/>
    <cellStyle name="40% - Accent5 47" xfId="2430"/>
    <cellStyle name="40% - Accent5 47 2" xfId="4538"/>
    <cellStyle name="40% - Accent5 47 3" xfId="6502"/>
    <cellStyle name="40% - Accent5 48" xfId="2431"/>
    <cellStyle name="40% - Accent5 48 2" xfId="4539"/>
    <cellStyle name="40% - Accent5 48 3" xfId="6503"/>
    <cellStyle name="40% - Accent5 49" xfId="2432"/>
    <cellStyle name="40% - Accent5 49 2" xfId="4540"/>
    <cellStyle name="40% - Accent5 49 3" xfId="6504"/>
    <cellStyle name="40% - Accent5 5" xfId="2433"/>
    <cellStyle name="40% - Accent5 5 2" xfId="2434"/>
    <cellStyle name="40% - Accent5 5 2 2" xfId="2435"/>
    <cellStyle name="40% - Accent5 5 3" xfId="2436"/>
    <cellStyle name="40% - Accent5 5 4" xfId="2437"/>
    <cellStyle name="40% - Accent5 5 4 2" xfId="2438"/>
    <cellStyle name="40% - Accent5 5 4 3" xfId="6505"/>
    <cellStyle name="40% - Accent5 5 5" xfId="5220"/>
    <cellStyle name="40% - Accent5 5 6" xfId="5411"/>
    <cellStyle name="40% - Accent5 50" xfId="2439"/>
    <cellStyle name="40% - Accent5 50 2" xfId="4541"/>
    <cellStyle name="40% - Accent5 50 3" xfId="6506"/>
    <cellStyle name="40% - Accent5 51" xfId="2440"/>
    <cellStyle name="40% - Accent5 51 2" xfId="4542"/>
    <cellStyle name="40% - Accent5 51 3" xfId="6507"/>
    <cellStyle name="40% - Accent5 52" xfId="2441"/>
    <cellStyle name="40% - Accent5 52 2" xfId="4543"/>
    <cellStyle name="40% - Accent5 52 3" xfId="6508"/>
    <cellStyle name="40% - Accent5 53" xfId="2442"/>
    <cellStyle name="40% - Accent5 53 2" xfId="4544"/>
    <cellStyle name="40% - Accent5 53 3" xfId="6509"/>
    <cellStyle name="40% - Accent5 54" xfId="2443"/>
    <cellStyle name="40% - Accent5 54 2" xfId="4545"/>
    <cellStyle name="40% - Accent5 54 3" xfId="6510"/>
    <cellStyle name="40% - Accent5 55" xfId="2444"/>
    <cellStyle name="40% - Accent5 55 2" xfId="4546"/>
    <cellStyle name="40% - Accent5 55 3" xfId="6511"/>
    <cellStyle name="40% - Accent5 56" xfId="2445"/>
    <cellStyle name="40% - Accent5 56 2" xfId="4547"/>
    <cellStyle name="40% - Accent5 56 3" xfId="6512"/>
    <cellStyle name="40% - Accent5 57" xfId="2446"/>
    <cellStyle name="40% - Accent5 57 2" xfId="4548"/>
    <cellStyle name="40% - Accent5 57 3" xfId="6513"/>
    <cellStyle name="40% - Accent5 58" xfId="2447"/>
    <cellStyle name="40% - Accent5 58 2" xfId="4549"/>
    <cellStyle name="40% - Accent5 58 3" xfId="6514"/>
    <cellStyle name="40% - Accent5 59" xfId="2448"/>
    <cellStyle name="40% - Accent5 59 2" xfId="4550"/>
    <cellStyle name="40% - Accent5 59 3" xfId="6515"/>
    <cellStyle name="40% - Accent5 6" xfId="2449"/>
    <cellStyle name="40% - Accent5 6 2" xfId="2450"/>
    <cellStyle name="40% - Accent5 6 2 2" xfId="2451"/>
    <cellStyle name="40% - Accent5 6 3" xfId="2452"/>
    <cellStyle name="40% - Accent5 6 4" xfId="5221"/>
    <cellStyle name="40% - Accent5 6 5" xfId="5425"/>
    <cellStyle name="40% - Accent5 60" xfId="2453"/>
    <cellStyle name="40% - Accent5 60 2" xfId="4551"/>
    <cellStyle name="40% - Accent5 60 3" xfId="6516"/>
    <cellStyle name="40% - Accent5 61" xfId="2454"/>
    <cellStyle name="40% - Accent5 61 2" xfId="4552"/>
    <cellStyle name="40% - Accent5 61 3" xfId="6517"/>
    <cellStyle name="40% - Accent5 62" xfId="2455"/>
    <cellStyle name="40% - Accent5 62 2" xfId="4553"/>
    <cellStyle name="40% - Accent5 62 3" xfId="6518"/>
    <cellStyle name="40% - Accent5 63" xfId="2456"/>
    <cellStyle name="40% - Accent5 63 2" xfId="4554"/>
    <cellStyle name="40% - Accent5 63 3" xfId="6519"/>
    <cellStyle name="40% - Accent5 64" xfId="2457"/>
    <cellStyle name="40% - Accent5 64 2" xfId="4555"/>
    <cellStyle name="40% - Accent5 64 3" xfId="6520"/>
    <cellStyle name="40% - Accent5 65" xfId="2458"/>
    <cellStyle name="40% - Accent5 65 2" xfId="4556"/>
    <cellStyle name="40% - Accent5 65 3" xfId="6521"/>
    <cellStyle name="40% - Accent5 66" xfId="2459"/>
    <cellStyle name="40% - Accent5 66 2" xfId="4557"/>
    <cellStyle name="40% - Accent5 66 3" xfId="6522"/>
    <cellStyle name="40% - Accent5 67" xfId="2460"/>
    <cellStyle name="40% - Accent5 67 2" xfId="4558"/>
    <cellStyle name="40% - Accent5 67 3" xfId="6523"/>
    <cellStyle name="40% - Accent5 68" xfId="2461"/>
    <cellStyle name="40% - Accent5 68 2" xfId="4559"/>
    <cellStyle name="40% - Accent5 68 3" xfId="6524"/>
    <cellStyle name="40% - Accent5 69" xfId="2462"/>
    <cellStyle name="40% - Accent5 69 2" xfId="4560"/>
    <cellStyle name="40% - Accent5 69 3" xfId="6525"/>
    <cellStyle name="40% - Accent5 7" xfId="2463"/>
    <cellStyle name="40% - Accent5 7 2" xfId="2464"/>
    <cellStyle name="40% - Accent5 7 2 2" xfId="2465"/>
    <cellStyle name="40% - Accent5 7 3" xfId="2466"/>
    <cellStyle name="40% - Accent5 7 4" xfId="5439"/>
    <cellStyle name="40% - Accent5 70" xfId="2467"/>
    <cellStyle name="40% - Accent5 70 2" xfId="4561"/>
    <cellStyle name="40% - Accent5 70 3" xfId="6526"/>
    <cellStyle name="40% - Accent5 71" xfId="2468"/>
    <cellStyle name="40% - Accent5 71 2" xfId="4562"/>
    <cellStyle name="40% - Accent5 71 3" xfId="6527"/>
    <cellStyle name="40% - Accent5 72" xfId="2469"/>
    <cellStyle name="40% - Accent5 72 2" xfId="4563"/>
    <cellStyle name="40% - Accent5 72 3" xfId="6528"/>
    <cellStyle name="40% - Accent5 73" xfId="2470"/>
    <cellStyle name="40% - Accent5 73 2" xfId="4564"/>
    <cellStyle name="40% - Accent5 73 3" xfId="6529"/>
    <cellStyle name="40% - Accent5 74" xfId="2471"/>
    <cellStyle name="40% - Accent5 74 2" xfId="4565"/>
    <cellStyle name="40% - Accent5 74 3" xfId="6530"/>
    <cellStyle name="40% - Accent5 75" xfId="2472"/>
    <cellStyle name="40% - Accent5 75 2" xfId="4566"/>
    <cellStyle name="40% - Accent5 75 3" xfId="6531"/>
    <cellStyle name="40% - Accent5 76" xfId="2473"/>
    <cellStyle name="40% - Accent5 76 2" xfId="4567"/>
    <cellStyle name="40% - Accent5 76 3" xfId="6532"/>
    <cellStyle name="40% - Accent5 77" xfId="2474"/>
    <cellStyle name="40% - Accent5 77 2" xfId="4568"/>
    <cellStyle name="40% - Accent5 77 3" xfId="6533"/>
    <cellStyle name="40% - Accent5 78" xfId="2475"/>
    <cellStyle name="40% - Accent5 78 2" xfId="4569"/>
    <cellStyle name="40% - Accent5 78 3" xfId="6534"/>
    <cellStyle name="40% - Accent5 79" xfId="2476"/>
    <cellStyle name="40% - Accent5 79 2" xfId="4570"/>
    <cellStyle name="40% - Accent5 79 3" xfId="6535"/>
    <cellStyle name="40% - Accent5 8" xfId="2477"/>
    <cellStyle name="40% - Accent5 8 2" xfId="2478"/>
    <cellStyle name="40% - Accent5 8 2 2" xfId="2479"/>
    <cellStyle name="40% - Accent5 8 3" xfId="2480"/>
    <cellStyle name="40% - Accent5 80" xfId="2481"/>
    <cellStyle name="40% - Accent5 80 2" xfId="4571"/>
    <cellStyle name="40% - Accent5 80 3" xfId="6536"/>
    <cellStyle name="40% - Accent5 81" xfId="2482"/>
    <cellStyle name="40% - Accent5 81 2" xfId="4572"/>
    <cellStyle name="40% - Accent5 81 3" xfId="6537"/>
    <cellStyle name="40% - Accent5 82" xfId="2483"/>
    <cellStyle name="40% - Accent5 82 2" xfId="4573"/>
    <cellStyle name="40% - Accent5 82 3" xfId="6538"/>
    <cellStyle name="40% - Accent5 83" xfId="2484"/>
    <cellStyle name="40% - Accent5 83 2" xfId="4574"/>
    <cellStyle name="40% - Accent5 83 3" xfId="6539"/>
    <cellStyle name="40% - Accent5 84" xfId="2485"/>
    <cellStyle name="40% - Accent5 84 2" xfId="4575"/>
    <cellStyle name="40% - Accent5 84 3" xfId="6540"/>
    <cellStyle name="40% - Accent5 85" xfId="2486"/>
    <cellStyle name="40% - Accent5 85 2" xfId="4576"/>
    <cellStyle name="40% - Accent5 86" xfId="2487"/>
    <cellStyle name="40% - Accent5 86 2" xfId="4577"/>
    <cellStyle name="40% - Accent5 87" xfId="2488"/>
    <cellStyle name="40% - Accent5 87 2" xfId="4578"/>
    <cellStyle name="40% - Accent5 88" xfId="2489"/>
    <cellStyle name="40% - Accent5 88 2" xfId="4579"/>
    <cellStyle name="40% - Accent5 89" xfId="2490"/>
    <cellStyle name="40% - Accent5 89 2" xfId="4580"/>
    <cellStyle name="40% - Accent5 9" xfId="2491"/>
    <cellStyle name="40% - Accent5 9 2" xfId="2492"/>
    <cellStyle name="40% - Accent5 9 2 2" xfId="2493"/>
    <cellStyle name="40% - Accent5 9 3" xfId="2494"/>
    <cellStyle name="40% - Accent5 90" xfId="2495"/>
    <cellStyle name="40% - Accent5 90 2" xfId="4581"/>
    <cellStyle name="40% - Accent5 91" xfId="2496"/>
    <cellStyle name="40% - Accent5 91 2" xfId="4582"/>
    <cellStyle name="40% - Accent5 92" xfId="2497"/>
    <cellStyle name="40% - Accent5 92 2" xfId="4583"/>
    <cellStyle name="40% - Accent5 93" xfId="3646"/>
    <cellStyle name="40% - Accent5 94" xfId="3662"/>
    <cellStyle name="40% - Accent5 95" xfId="3677"/>
    <cellStyle name="40% - Accent5 96" xfId="3693"/>
    <cellStyle name="40% - Accent5 97" xfId="3709"/>
    <cellStyle name="40% - Accent5 98" xfId="3724"/>
    <cellStyle name="40% - Accent5 99" xfId="3739"/>
    <cellStyle name="40% - Accent6 10" xfId="2498"/>
    <cellStyle name="40% - Accent6 10 2" xfId="2499"/>
    <cellStyle name="40% - Accent6 10 2 2" xfId="2500"/>
    <cellStyle name="40% - Accent6 10 3" xfId="2501"/>
    <cellStyle name="40% - Accent6 100" xfId="3756"/>
    <cellStyle name="40% - Accent6 101" xfId="3771"/>
    <cellStyle name="40% - Accent6 102" xfId="3786"/>
    <cellStyle name="40% - Accent6 103" xfId="3801"/>
    <cellStyle name="40% - Accent6 104" xfId="3815"/>
    <cellStyle name="40% - Accent6 105" xfId="3830"/>
    <cellStyle name="40% - Accent6 106" xfId="3845"/>
    <cellStyle name="40% - Accent6 107" xfId="3859"/>
    <cellStyle name="40% - Accent6 108" xfId="3873"/>
    <cellStyle name="40% - Accent6 109" xfId="3888"/>
    <cellStyle name="40% - Accent6 11" xfId="2502"/>
    <cellStyle name="40% - Accent6 11 2" xfId="2503"/>
    <cellStyle name="40% - Accent6 11 2 2" xfId="2504"/>
    <cellStyle name="40% - Accent6 11 3" xfId="2505"/>
    <cellStyle name="40% - Accent6 110" xfId="3902"/>
    <cellStyle name="40% - Accent6 111" xfId="3916"/>
    <cellStyle name="40% - Accent6 112" xfId="3930"/>
    <cellStyle name="40% - Accent6 113" xfId="3944"/>
    <cellStyle name="40% - Accent6 114" xfId="3961"/>
    <cellStyle name="40% - Accent6 115" xfId="3997"/>
    <cellStyle name="40% - Accent6 115 2" xfId="4027"/>
    <cellStyle name="40% - Accent6 116" xfId="4012"/>
    <cellStyle name="40% - Accent6 116 2" xfId="4041"/>
    <cellStyle name="40% - Accent6 117" xfId="5222"/>
    <cellStyle name="40% - Accent6 118" xfId="5223"/>
    <cellStyle name="40% - Accent6 119" xfId="5224"/>
    <cellStyle name="40% - Accent6 12" xfId="2506"/>
    <cellStyle name="40% - Accent6 12 2" xfId="2507"/>
    <cellStyle name="40% - Accent6 12 2 2" xfId="2508"/>
    <cellStyle name="40% - Accent6 12 3" xfId="2509"/>
    <cellStyle name="40% - Accent6 120" xfId="5225"/>
    <cellStyle name="40% - Accent6 121" xfId="5226"/>
    <cellStyle name="40% - Accent6 122" xfId="5227"/>
    <cellStyle name="40% - Accent6 123" xfId="5228"/>
    <cellStyle name="40% - Accent6 124" xfId="5229"/>
    <cellStyle name="40% - Accent6 125" xfId="5230"/>
    <cellStyle name="40% - Accent6 126" xfId="5231"/>
    <cellStyle name="40% - Accent6 127" xfId="5232"/>
    <cellStyle name="40% - Accent6 128" xfId="5233"/>
    <cellStyle name="40% - Accent6 129" xfId="5234"/>
    <cellStyle name="40% - Accent6 13" xfId="2510"/>
    <cellStyle name="40% - Accent6 13 2" xfId="2511"/>
    <cellStyle name="40% - Accent6 13 2 2" xfId="2512"/>
    <cellStyle name="40% - Accent6 13 3" xfId="2513"/>
    <cellStyle name="40% - Accent6 130" xfId="5235"/>
    <cellStyle name="40% - Accent6 131" xfId="5236"/>
    <cellStyle name="40% - Accent6 132" xfId="5237"/>
    <cellStyle name="40% - Accent6 133" xfId="5238"/>
    <cellStyle name="40% - Accent6 134" xfId="5239"/>
    <cellStyle name="40% - Accent6 135" xfId="5240"/>
    <cellStyle name="40% - Accent6 136" xfId="5241"/>
    <cellStyle name="40% - Accent6 137" xfId="5242"/>
    <cellStyle name="40% - Accent6 138" xfId="5243"/>
    <cellStyle name="40% - Accent6 139" xfId="5244"/>
    <cellStyle name="40% - Accent6 14" xfId="2514"/>
    <cellStyle name="40% - Accent6 14 2" xfId="2515"/>
    <cellStyle name="40% - Accent6 14 2 2" xfId="2516"/>
    <cellStyle name="40% - Accent6 14 3" xfId="2517"/>
    <cellStyle name="40% - Accent6 140" xfId="5245"/>
    <cellStyle name="40% - Accent6 141" xfId="5246"/>
    <cellStyle name="40% - Accent6 142" xfId="5247"/>
    <cellStyle name="40% - Accent6 143" xfId="5248"/>
    <cellStyle name="40% - Accent6 144" xfId="5249"/>
    <cellStyle name="40% - Accent6 145" xfId="5250"/>
    <cellStyle name="40% - Accent6 146" xfId="5251"/>
    <cellStyle name="40% - Accent6 147" xfId="5252"/>
    <cellStyle name="40% - Accent6 148" xfId="5253"/>
    <cellStyle name="40% - Accent6 149" xfId="5254"/>
    <cellStyle name="40% - Accent6 15" xfId="2518"/>
    <cellStyle name="40% - Accent6 15 2" xfId="2519"/>
    <cellStyle name="40% - Accent6 15 2 2" xfId="2520"/>
    <cellStyle name="40% - Accent6 15 3" xfId="2521"/>
    <cellStyle name="40% - Accent6 150" xfId="5255"/>
    <cellStyle name="40% - Accent6 151" xfId="5256"/>
    <cellStyle name="40% - Accent6 152" xfId="5257"/>
    <cellStyle name="40% - Accent6 153" xfId="5258"/>
    <cellStyle name="40% - Accent6 154" xfId="5259"/>
    <cellStyle name="40% - Accent6 155" xfId="5260"/>
    <cellStyle name="40% - Accent6 16" xfId="2522"/>
    <cellStyle name="40% - Accent6 16 2" xfId="2523"/>
    <cellStyle name="40% - Accent6 16 2 2" xfId="2524"/>
    <cellStyle name="40% - Accent6 16 3" xfId="2525"/>
    <cellStyle name="40% - Accent6 17" xfId="2526"/>
    <cellStyle name="40% - Accent6 17 2" xfId="2527"/>
    <cellStyle name="40% - Accent6 17 3" xfId="2528"/>
    <cellStyle name="40% - Accent6 17 3 2" xfId="2529"/>
    <cellStyle name="40% - Accent6 17 3 3" xfId="6541"/>
    <cellStyle name="40% - Accent6 17 4" xfId="2530"/>
    <cellStyle name="40% - Accent6 17 4 2" xfId="2531"/>
    <cellStyle name="40% - Accent6 17 4 3" xfId="6542"/>
    <cellStyle name="40% - Accent6 18" xfId="2532"/>
    <cellStyle name="40% - Accent6 18 2" xfId="2533"/>
    <cellStyle name="40% - Accent6 18 3" xfId="2534"/>
    <cellStyle name="40% - Accent6 18 3 2" xfId="2535"/>
    <cellStyle name="40% - Accent6 18 3 3" xfId="6543"/>
    <cellStyle name="40% - Accent6 18 4" xfId="2536"/>
    <cellStyle name="40% - Accent6 18 4 2" xfId="2537"/>
    <cellStyle name="40% - Accent6 18 4 3" xfId="6544"/>
    <cellStyle name="40% - Accent6 19" xfId="2538"/>
    <cellStyle name="40% - Accent6 19 2" xfId="2539"/>
    <cellStyle name="40% - Accent6 19 2 2" xfId="2540"/>
    <cellStyle name="40% - Accent6 19 2 3" xfId="6545"/>
    <cellStyle name="40% - Accent6 19 3" xfId="2541"/>
    <cellStyle name="40% - Accent6 19 3 2" xfId="2542"/>
    <cellStyle name="40% - Accent6 19 3 3" xfId="6546"/>
    <cellStyle name="40% - Accent6 2" xfId="2543"/>
    <cellStyle name="40% - Accent6 2 2" xfId="2544"/>
    <cellStyle name="40% - Accent6 2 2 2" xfId="2545"/>
    <cellStyle name="40% - Accent6 2 2 2 2" xfId="2546"/>
    <cellStyle name="40% - Accent6 2 2 2 2 2" xfId="2547"/>
    <cellStyle name="40% - Accent6 2 2 2 2 3" xfId="6549"/>
    <cellStyle name="40% - Accent6 2 2 2 3" xfId="2548"/>
    <cellStyle name="40% - Accent6 2 2 2 4" xfId="6548"/>
    <cellStyle name="40% - Accent6 2 2 3" xfId="2549"/>
    <cellStyle name="40% - Accent6 2 2 3 2" xfId="2550"/>
    <cellStyle name="40% - Accent6 2 2 3 2 2" xfId="2551"/>
    <cellStyle name="40% - Accent6 2 2 3 2 3" xfId="6551"/>
    <cellStyle name="40% - Accent6 2 2 3 3" xfId="2552"/>
    <cellStyle name="40% - Accent6 2 2 3 4" xfId="6550"/>
    <cellStyle name="40% - Accent6 2 2 4" xfId="2553"/>
    <cellStyle name="40% - Accent6 2 2 4 2" xfId="2554"/>
    <cellStyle name="40% - Accent6 2 2 4 3" xfId="6552"/>
    <cellStyle name="40% - Accent6 2 2 5" xfId="2555"/>
    <cellStyle name="40% - Accent6 2 2 5 2" xfId="2556"/>
    <cellStyle name="40% - Accent6 2 2 5 3" xfId="6553"/>
    <cellStyle name="40% - Accent6 2 2 6" xfId="2557"/>
    <cellStyle name="40% - Accent6 2 2 6 2" xfId="2558"/>
    <cellStyle name="40% - Accent6 2 2 6 3" xfId="6554"/>
    <cellStyle name="40% - Accent6 2 2 7" xfId="2559"/>
    <cellStyle name="40% - Accent6 2 2 8" xfId="6547"/>
    <cellStyle name="40% - Accent6 2 3" xfId="2560"/>
    <cellStyle name="40% - Accent6 2 4" xfId="2561"/>
    <cellStyle name="40% - Accent6 2 4 2" xfId="2562"/>
    <cellStyle name="40% - Accent6 2 4 2 2" xfId="2563"/>
    <cellStyle name="40% - Accent6 2 4 2 3" xfId="6556"/>
    <cellStyle name="40% - Accent6 2 4 3" xfId="2564"/>
    <cellStyle name="40% - Accent6 2 4 4" xfId="6555"/>
    <cellStyle name="40% - Accent6 2 5" xfId="2565"/>
    <cellStyle name="40% - Accent6 2 5 2" xfId="2566"/>
    <cellStyle name="40% - Accent6 2 5 2 2" xfId="2567"/>
    <cellStyle name="40% - Accent6 2 5 2 3" xfId="6558"/>
    <cellStyle name="40% - Accent6 2 5 3" xfId="2568"/>
    <cellStyle name="40% - Accent6 2 5 4" xfId="6557"/>
    <cellStyle name="40% - Accent6 2 6" xfId="2569"/>
    <cellStyle name="40% - Accent6 2 6 2" xfId="2570"/>
    <cellStyle name="40% - Accent6 2 6 3" xfId="6559"/>
    <cellStyle name="40% - Accent6 2 7" xfId="2571"/>
    <cellStyle name="40% - Accent6 2 7 2" xfId="2572"/>
    <cellStyle name="40% - Accent6 2 7 3" xfId="6560"/>
    <cellStyle name="40% - Accent6 2 8" xfId="5261"/>
    <cellStyle name="40% - Accent6 2 9" xfId="5372"/>
    <cellStyle name="40% - Accent6 20" xfId="2573"/>
    <cellStyle name="40% - Accent6 20 2" xfId="2574"/>
    <cellStyle name="40% - Accent6 20 2 2" xfId="2575"/>
    <cellStyle name="40% - Accent6 20 2 3" xfId="6562"/>
    <cellStyle name="40% - Accent6 20 3" xfId="2576"/>
    <cellStyle name="40% - Accent6 20 3 2" xfId="2577"/>
    <cellStyle name="40% - Accent6 20 3 3" xfId="6563"/>
    <cellStyle name="40% - Accent6 20 4" xfId="2578"/>
    <cellStyle name="40% - Accent6 20 4 2" xfId="2579"/>
    <cellStyle name="40% - Accent6 20 4 3" xfId="6564"/>
    <cellStyle name="40% - Accent6 20 5" xfId="2580"/>
    <cellStyle name="40% - Accent6 20 6" xfId="6561"/>
    <cellStyle name="40% - Accent6 21" xfId="2581"/>
    <cellStyle name="40% - Accent6 21 2" xfId="2582"/>
    <cellStyle name="40% - Accent6 21 2 2" xfId="2583"/>
    <cellStyle name="40% - Accent6 21 2 3" xfId="6566"/>
    <cellStyle name="40% - Accent6 21 3" xfId="2584"/>
    <cellStyle name="40% - Accent6 21 3 2" xfId="2585"/>
    <cellStyle name="40% - Accent6 21 3 3" xfId="6567"/>
    <cellStyle name="40% - Accent6 21 4" xfId="2586"/>
    <cellStyle name="40% - Accent6 21 5" xfId="6565"/>
    <cellStyle name="40% - Accent6 22" xfId="2587"/>
    <cellStyle name="40% - Accent6 22 2" xfId="2588"/>
    <cellStyle name="40% - Accent6 22 2 2" xfId="2589"/>
    <cellStyle name="40% - Accent6 22 2 3" xfId="6569"/>
    <cellStyle name="40% - Accent6 22 3" xfId="2590"/>
    <cellStyle name="40% - Accent6 22 4" xfId="6568"/>
    <cellStyle name="40% - Accent6 23" xfId="2591"/>
    <cellStyle name="40% - Accent6 23 2" xfId="2592"/>
    <cellStyle name="40% - Accent6 23 2 2" xfId="2593"/>
    <cellStyle name="40% - Accent6 23 2 3" xfId="6571"/>
    <cellStyle name="40% - Accent6 23 3" xfId="2594"/>
    <cellStyle name="40% - Accent6 23 4" xfId="6570"/>
    <cellStyle name="40% - Accent6 24" xfId="2595"/>
    <cellStyle name="40% - Accent6 24 2" xfId="2596"/>
    <cellStyle name="40% - Accent6 24 2 2" xfId="2597"/>
    <cellStyle name="40% - Accent6 24 2 3" xfId="6573"/>
    <cellStyle name="40% - Accent6 24 3" xfId="2598"/>
    <cellStyle name="40% - Accent6 24 4" xfId="6572"/>
    <cellStyle name="40% - Accent6 25" xfId="2599"/>
    <cellStyle name="40% - Accent6 25 2" xfId="2600"/>
    <cellStyle name="40% - Accent6 25 2 2" xfId="2601"/>
    <cellStyle name="40% - Accent6 25 2 3" xfId="6575"/>
    <cellStyle name="40% - Accent6 25 3" xfId="2602"/>
    <cellStyle name="40% - Accent6 25 4" xfId="6574"/>
    <cellStyle name="40% - Accent6 26" xfId="2603"/>
    <cellStyle name="40% - Accent6 26 2" xfId="2604"/>
    <cellStyle name="40% - Accent6 26 2 2" xfId="2605"/>
    <cellStyle name="40% - Accent6 26 2 3" xfId="6577"/>
    <cellStyle name="40% - Accent6 26 3" xfId="2606"/>
    <cellStyle name="40% - Accent6 26 4" xfId="6576"/>
    <cellStyle name="40% - Accent6 27" xfId="2607"/>
    <cellStyle name="40% - Accent6 27 2" xfId="2608"/>
    <cellStyle name="40% - Accent6 27 3" xfId="6578"/>
    <cellStyle name="40% - Accent6 28" xfId="2609"/>
    <cellStyle name="40% - Accent6 28 2" xfId="2610"/>
    <cellStyle name="40% - Accent6 28 3" xfId="6579"/>
    <cellStyle name="40% - Accent6 29" xfId="2611"/>
    <cellStyle name="40% - Accent6 29 2" xfId="2612"/>
    <cellStyle name="40% - Accent6 29 3" xfId="6580"/>
    <cellStyle name="40% - Accent6 3" xfId="2613"/>
    <cellStyle name="40% - Accent6 3 2" xfId="2614"/>
    <cellStyle name="40% - Accent6 3 2 2" xfId="2615"/>
    <cellStyle name="40% - Accent6 3 3" xfId="2616"/>
    <cellStyle name="40% - Accent6 3 4" xfId="2617"/>
    <cellStyle name="40% - Accent6 3 4 2" xfId="2618"/>
    <cellStyle name="40% - Accent6 3 4 3" xfId="6581"/>
    <cellStyle name="40% - Accent6 3 5" xfId="5262"/>
    <cellStyle name="40% - Accent6 3 6" xfId="5385"/>
    <cellStyle name="40% - Accent6 30" xfId="2619"/>
    <cellStyle name="40% - Accent6 30 2" xfId="2620"/>
    <cellStyle name="40% - Accent6 30 3" xfId="6582"/>
    <cellStyle name="40% - Accent6 31" xfId="2621"/>
    <cellStyle name="40% - Accent6 31 2" xfId="2622"/>
    <cellStyle name="40% - Accent6 31 3" xfId="6583"/>
    <cellStyle name="40% - Accent6 32" xfId="2623"/>
    <cellStyle name="40% - Accent6 32 2" xfId="2624"/>
    <cellStyle name="40% - Accent6 32 3" xfId="6584"/>
    <cellStyle name="40% - Accent6 33" xfId="2625"/>
    <cellStyle name="40% - Accent6 33 2" xfId="2626"/>
    <cellStyle name="40% - Accent6 33 3" xfId="6585"/>
    <cellStyle name="40% - Accent6 34" xfId="2627"/>
    <cellStyle name="40% - Accent6 34 2" xfId="2628"/>
    <cellStyle name="40% - Accent6 34 3" xfId="6586"/>
    <cellStyle name="40% - Accent6 35" xfId="2629"/>
    <cellStyle name="40% - Accent6 35 2" xfId="2630"/>
    <cellStyle name="40% - Accent6 35 3" xfId="6587"/>
    <cellStyle name="40% - Accent6 36" xfId="2631"/>
    <cellStyle name="40% - Accent6 36 2" xfId="2632"/>
    <cellStyle name="40% - Accent6 36 3" xfId="6588"/>
    <cellStyle name="40% - Accent6 37" xfId="2633"/>
    <cellStyle name="40% - Accent6 37 2" xfId="2634"/>
    <cellStyle name="40% - Accent6 37 3" xfId="6589"/>
    <cellStyle name="40% - Accent6 38" xfId="2635"/>
    <cellStyle name="40% - Accent6 38 2" xfId="2636"/>
    <cellStyle name="40% - Accent6 38 3" xfId="6590"/>
    <cellStyle name="40% - Accent6 39" xfId="2637"/>
    <cellStyle name="40% - Accent6 39 2" xfId="2638"/>
    <cellStyle name="40% - Accent6 39 3" xfId="6591"/>
    <cellStyle name="40% - Accent6 4" xfId="2639"/>
    <cellStyle name="40% - Accent6 4 2" xfId="2640"/>
    <cellStyle name="40% - Accent6 4 2 2" xfId="2641"/>
    <cellStyle name="40% - Accent6 4 3" xfId="2642"/>
    <cellStyle name="40% - Accent6 4 4" xfId="5263"/>
    <cellStyle name="40% - Accent6 4 5" xfId="5399"/>
    <cellStyle name="40% - Accent6 40" xfId="2643"/>
    <cellStyle name="40% - Accent6 40 2" xfId="2644"/>
    <cellStyle name="40% - Accent6 40 3" xfId="6592"/>
    <cellStyle name="40% - Accent6 41" xfId="2645"/>
    <cellStyle name="40% - Accent6 41 2" xfId="2646"/>
    <cellStyle name="40% - Accent6 41 3" xfId="6593"/>
    <cellStyle name="40% - Accent6 42" xfId="2647"/>
    <cellStyle name="40% - Accent6 42 2" xfId="2648"/>
    <cellStyle name="40% - Accent6 42 3" xfId="6594"/>
    <cellStyle name="40% - Accent6 43" xfId="2649"/>
    <cellStyle name="40% - Accent6 43 2" xfId="2650"/>
    <cellStyle name="40% - Accent6 43 3" xfId="6595"/>
    <cellStyle name="40% - Accent6 44" xfId="2651"/>
    <cellStyle name="40% - Accent6 44 2" xfId="4584"/>
    <cellStyle name="40% - Accent6 44 3" xfId="6596"/>
    <cellStyle name="40% - Accent6 45" xfId="2652"/>
    <cellStyle name="40% - Accent6 45 2" xfId="4585"/>
    <cellStyle name="40% - Accent6 45 3" xfId="6597"/>
    <cellStyle name="40% - Accent6 46" xfId="2653"/>
    <cellStyle name="40% - Accent6 46 2" xfId="4586"/>
    <cellStyle name="40% - Accent6 46 3" xfId="6598"/>
    <cellStyle name="40% - Accent6 47" xfId="2654"/>
    <cellStyle name="40% - Accent6 47 2" xfId="4587"/>
    <cellStyle name="40% - Accent6 47 3" xfId="6599"/>
    <cellStyle name="40% - Accent6 48" xfId="2655"/>
    <cellStyle name="40% - Accent6 48 2" xfId="4588"/>
    <cellStyle name="40% - Accent6 48 3" xfId="6600"/>
    <cellStyle name="40% - Accent6 49" xfId="2656"/>
    <cellStyle name="40% - Accent6 49 2" xfId="4589"/>
    <cellStyle name="40% - Accent6 49 3" xfId="6601"/>
    <cellStyle name="40% - Accent6 5" xfId="2657"/>
    <cellStyle name="40% - Accent6 5 2" xfId="2658"/>
    <cellStyle name="40% - Accent6 5 2 2" xfId="2659"/>
    <cellStyle name="40% - Accent6 5 3" xfId="2660"/>
    <cellStyle name="40% - Accent6 5 4" xfId="2661"/>
    <cellStyle name="40% - Accent6 5 4 2" xfId="2662"/>
    <cellStyle name="40% - Accent6 5 4 3" xfId="6602"/>
    <cellStyle name="40% - Accent6 5 5" xfId="5264"/>
    <cellStyle name="40% - Accent6 5 6" xfId="5413"/>
    <cellStyle name="40% - Accent6 50" xfId="2663"/>
    <cellStyle name="40% - Accent6 50 2" xfId="4590"/>
    <cellStyle name="40% - Accent6 50 3" xfId="6603"/>
    <cellStyle name="40% - Accent6 51" xfId="2664"/>
    <cellStyle name="40% - Accent6 51 2" xfId="4591"/>
    <cellStyle name="40% - Accent6 51 3" xfId="6604"/>
    <cellStyle name="40% - Accent6 52" xfId="2665"/>
    <cellStyle name="40% - Accent6 52 2" xfId="4592"/>
    <cellStyle name="40% - Accent6 52 3" xfId="6605"/>
    <cellStyle name="40% - Accent6 53" xfId="2666"/>
    <cellStyle name="40% - Accent6 53 2" xfId="4593"/>
    <cellStyle name="40% - Accent6 53 3" xfId="6606"/>
    <cellStyle name="40% - Accent6 54" xfId="2667"/>
    <cellStyle name="40% - Accent6 54 2" xfId="4594"/>
    <cellStyle name="40% - Accent6 54 3" xfId="6607"/>
    <cellStyle name="40% - Accent6 55" xfId="2668"/>
    <cellStyle name="40% - Accent6 55 2" xfId="4595"/>
    <cellStyle name="40% - Accent6 55 3" xfId="6608"/>
    <cellStyle name="40% - Accent6 56" xfId="2669"/>
    <cellStyle name="40% - Accent6 56 2" xfId="4596"/>
    <cellStyle name="40% - Accent6 56 3" xfId="6609"/>
    <cellStyle name="40% - Accent6 57" xfId="2670"/>
    <cellStyle name="40% - Accent6 57 2" xfId="4597"/>
    <cellStyle name="40% - Accent6 57 3" xfId="6610"/>
    <cellStyle name="40% - Accent6 58" xfId="2671"/>
    <cellStyle name="40% - Accent6 58 2" xfId="4598"/>
    <cellStyle name="40% - Accent6 58 3" xfId="6611"/>
    <cellStyle name="40% - Accent6 59" xfId="2672"/>
    <cellStyle name="40% - Accent6 59 2" xfId="4599"/>
    <cellStyle name="40% - Accent6 59 3" xfId="6612"/>
    <cellStyle name="40% - Accent6 6" xfId="2673"/>
    <cellStyle name="40% - Accent6 6 2" xfId="2674"/>
    <cellStyle name="40% - Accent6 6 2 2" xfId="2675"/>
    <cellStyle name="40% - Accent6 6 3" xfId="2676"/>
    <cellStyle name="40% - Accent6 6 4" xfId="5265"/>
    <cellStyle name="40% - Accent6 6 5" xfId="5427"/>
    <cellStyle name="40% - Accent6 60" xfId="2677"/>
    <cellStyle name="40% - Accent6 60 2" xfId="4600"/>
    <cellStyle name="40% - Accent6 60 3" xfId="6613"/>
    <cellStyle name="40% - Accent6 61" xfId="2678"/>
    <cellStyle name="40% - Accent6 61 2" xfId="4601"/>
    <cellStyle name="40% - Accent6 61 3" xfId="6614"/>
    <cellStyle name="40% - Accent6 62" xfId="2679"/>
    <cellStyle name="40% - Accent6 62 2" xfId="4602"/>
    <cellStyle name="40% - Accent6 62 3" xfId="6615"/>
    <cellStyle name="40% - Accent6 63" xfId="2680"/>
    <cellStyle name="40% - Accent6 63 2" xfId="4603"/>
    <cellStyle name="40% - Accent6 63 3" xfId="6616"/>
    <cellStyle name="40% - Accent6 64" xfId="2681"/>
    <cellStyle name="40% - Accent6 64 2" xfId="4604"/>
    <cellStyle name="40% - Accent6 64 3" xfId="6617"/>
    <cellStyle name="40% - Accent6 65" xfId="2682"/>
    <cellStyle name="40% - Accent6 65 2" xfId="4605"/>
    <cellStyle name="40% - Accent6 65 3" xfId="6618"/>
    <cellStyle name="40% - Accent6 66" xfId="2683"/>
    <cellStyle name="40% - Accent6 66 2" xfId="4606"/>
    <cellStyle name="40% - Accent6 66 3" xfId="6619"/>
    <cellStyle name="40% - Accent6 67" xfId="2684"/>
    <cellStyle name="40% - Accent6 67 2" xfId="4607"/>
    <cellStyle name="40% - Accent6 67 3" xfId="6620"/>
    <cellStyle name="40% - Accent6 68" xfId="2685"/>
    <cellStyle name="40% - Accent6 68 2" xfId="4608"/>
    <cellStyle name="40% - Accent6 68 3" xfId="6621"/>
    <cellStyle name="40% - Accent6 69" xfId="2686"/>
    <cellStyle name="40% - Accent6 69 2" xfId="4609"/>
    <cellStyle name="40% - Accent6 69 3" xfId="6622"/>
    <cellStyle name="40% - Accent6 7" xfId="2687"/>
    <cellStyle name="40% - Accent6 7 2" xfId="2688"/>
    <cellStyle name="40% - Accent6 7 2 2" xfId="2689"/>
    <cellStyle name="40% - Accent6 7 3" xfId="2690"/>
    <cellStyle name="40% - Accent6 7 4" xfId="5441"/>
    <cellStyle name="40% - Accent6 70" xfId="2691"/>
    <cellStyle name="40% - Accent6 70 2" xfId="4610"/>
    <cellStyle name="40% - Accent6 70 3" xfId="6623"/>
    <cellStyle name="40% - Accent6 71" xfId="2692"/>
    <cellStyle name="40% - Accent6 71 2" xfId="4611"/>
    <cellStyle name="40% - Accent6 71 3" xfId="6624"/>
    <cellStyle name="40% - Accent6 72" xfId="2693"/>
    <cellStyle name="40% - Accent6 72 2" xfId="4612"/>
    <cellStyle name="40% - Accent6 72 3" xfId="6625"/>
    <cellStyle name="40% - Accent6 73" xfId="2694"/>
    <cellStyle name="40% - Accent6 73 2" xfId="4613"/>
    <cellStyle name="40% - Accent6 73 3" xfId="6626"/>
    <cellStyle name="40% - Accent6 74" xfId="2695"/>
    <cellStyle name="40% - Accent6 74 2" xfId="4614"/>
    <cellStyle name="40% - Accent6 74 3" xfId="6627"/>
    <cellStyle name="40% - Accent6 75" xfId="2696"/>
    <cellStyle name="40% - Accent6 75 2" xfId="4615"/>
    <cellStyle name="40% - Accent6 75 3" xfId="6628"/>
    <cellStyle name="40% - Accent6 76" xfId="2697"/>
    <cellStyle name="40% - Accent6 76 2" xfId="4616"/>
    <cellStyle name="40% - Accent6 76 3" xfId="6629"/>
    <cellStyle name="40% - Accent6 77" xfId="2698"/>
    <cellStyle name="40% - Accent6 77 2" xfId="4617"/>
    <cellStyle name="40% - Accent6 77 3" xfId="6630"/>
    <cellStyle name="40% - Accent6 78" xfId="2699"/>
    <cellStyle name="40% - Accent6 78 2" xfId="4618"/>
    <cellStyle name="40% - Accent6 78 3" xfId="6631"/>
    <cellStyle name="40% - Accent6 79" xfId="2700"/>
    <cellStyle name="40% - Accent6 79 2" xfId="4619"/>
    <cellStyle name="40% - Accent6 79 3" xfId="6632"/>
    <cellStyle name="40% - Accent6 8" xfId="2701"/>
    <cellStyle name="40% - Accent6 8 2" xfId="2702"/>
    <cellStyle name="40% - Accent6 8 2 2" xfId="2703"/>
    <cellStyle name="40% - Accent6 8 3" xfId="2704"/>
    <cellStyle name="40% - Accent6 80" xfId="2705"/>
    <cellStyle name="40% - Accent6 80 2" xfId="4620"/>
    <cellStyle name="40% - Accent6 80 3" xfId="6633"/>
    <cellStyle name="40% - Accent6 81" xfId="2706"/>
    <cellStyle name="40% - Accent6 81 2" xfId="4621"/>
    <cellStyle name="40% - Accent6 81 3" xfId="6634"/>
    <cellStyle name="40% - Accent6 82" xfId="2707"/>
    <cellStyle name="40% - Accent6 82 2" xfId="4622"/>
    <cellStyle name="40% - Accent6 82 3" xfId="6635"/>
    <cellStyle name="40% - Accent6 83" xfId="2708"/>
    <cellStyle name="40% - Accent6 83 2" xfId="4623"/>
    <cellStyle name="40% - Accent6 83 3" xfId="6636"/>
    <cellStyle name="40% - Accent6 84" xfId="2709"/>
    <cellStyle name="40% - Accent6 84 2" xfId="4624"/>
    <cellStyle name="40% - Accent6 84 3" xfId="6637"/>
    <cellStyle name="40% - Accent6 85" xfId="2710"/>
    <cellStyle name="40% - Accent6 85 2" xfId="4625"/>
    <cellStyle name="40% - Accent6 86" xfId="2711"/>
    <cellStyle name="40% - Accent6 86 2" xfId="4626"/>
    <cellStyle name="40% - Accent6 87" xfId="2712"/>
    <cellStyle name="40% - Accent6 87 2" xfId="4627"/>
    <cellStyle name="40% - Accent6 88" xfId="2713"/>
    <cellStyle name="40% - Accent6 88 2" xfId="4628"/>
    <cellStyle name="40% - Accent6 89" xfId="2714"/>
    <cellStyle name="40% - Accent6 89 2" xfId="4629"/>
    <cellStyle name="40% - Accent6 9" xfId="2715"/>
    <cellStyle name="40% - Accent6 9 2" xfId="2716"/>
    <cellStyle name="40% - Accent6 9 2 2" xfId="2717"/>
    <cellStyle name="40% - Accent6 9 3" xfId="2718"/>
    <cellStyle name="40% - Accent6 90" xfId="2719"/>
    <cellStyle name="40% - Accent6 90 2" xfId="4630"/>
    <cellStyle name="40% - Accent6 91" xfId="2720"/>
    <cellStyle name="40% - Accent6 91 2" xfId="4631"/>
    <cellStyle name="40% - Accent6 92" xfId="2721"/>
    <cellStyle name="40% - Accent6 92 2" xfId="4632"/>
    <cellStyle name="40% - Accent6 93" xfId="3648"/>
    <cellStyle name="40% - Accent6 94" xfId="3664"/>
    <cellStyle name="40% - Accent6 95" xfId="3679"/>
    <cellStyle name="40% - Accent6 96" xfId="3695"/>
    <cellStyle name="40% - Accent6 97" xfId="3711"/>
    <cellStyle name="40% - Accent6 98" xfId="3726"/>
    <cellStyle name="40% - Accent6 99" xfId="3741"/>
    <cellStyle name="60% - Accent1 2" xfId="2722"/>
    <cellStyle name="60% - Accent1 2 2" xfId="2723"/>
    <cellStyle name="60% - Accent1 2 3" xfId="2724"/>
    <cellStyle name="60% - Accent1 2 4" xfId="2725"/>
    <cellStyle name="60% - Accent1 3" xfId="2726"/>
    <cellStyle name="60% - Accent1 4" xfId="3978"/>
    <cellStyle name="60% - Accent2 2" xfId="2727"/>
    <cellStyle name="60% - Accent2 2 2" xfId="2728"/>
    <cellStyle name="60% - Accent2 2 3" xfId="2729"/>
    <cellStyle name="60% - Accent2 2 4" xfId="2730"/>
    <cellStyle name="60% - Accent2 3" xfId="2731"/>
    <cellStyle name="60% - Accent2 4" xfId="3982"/>
    <cellStyle name="60% - Accent3 2" xfId="2732"/>
    <cellStyle name="60% - Accent3 2 2" xfId="2733"/>
    <cellStyle name="60% - Accent3 2 3" xfId="2734"/>
    <cellStyle name="60% - Accent3 2 4" xfId="2735"/>
    <cellStyle name="60% - Accent3 3" xfId="2736"/>
    <cellStyle name="60% - Accent3 4" xfId="3986"/>
    <cellStyle name="60% - Accent4 2" xfId="2737"/>
    <cellStyle name="60% - Accent4 2 2" xfId="2738"/>
    <cellStyle name="60% - Accent4 2 3" xfId="2739"/>
    <cellStyle name="60% - Accent4 2 4" xfId="2740"/>
    <cellStyle name="60% - Accent4 3" xfId="2741"/>
    <cellStyle name="60% - Accent4 4" xfId="3990"/>
    <cellStyle name="60% - Accent5 2" xfId="2742"/>
    <cellStyle name="60% - Accent5 2 2" xfId="2743"/>
    <cellStyle name="60% - Accent5 2 3" xfId="2744"/>
    <cellStyle name="60% - Accent5 2 4" xfId="2745"/>
    <cellStyle name="60% - Accent5 3" xfId="2746"/>
    <cellStyle name="60% - Accent5 4" xfId="3994"/>
    <cellStyle name="60% - Accent6 2" xfId="2747"/>
    <cellStyle name="60% - Accent6 2 2" xfId="2748"/>
    <cellStyle name="60% - Accent6 2 3" xfId="2749"/>
    <cellStyle name="60% - Accent6 2 4" xfId="2750"/>
    <cellStyle name="60% - Accent6 3" xfId="2751"/>
    <cellStyle name="60% - Accent6 4" xfId="3998"/>
    <cellStyle name="Accent1 2" xfId="2752"/>
    <cellStyle name="Accent1 2 2" xfId="2753"/>
    <cellStyle name="Accent1 2 3" xfId="2754"/>
    <cellStyle name="Accent1 2 4" xfId="2755"/>
    <cellStyle name="Accent1 3" xfId="2756"/>
    <cellStyle name="Accent1 4" xfId="3975"/>
    <cellStyle name="Accent2 2" xfId="2757"/>
    <cellStyle name="Accent2 2 2" xfId="2758"/>
    <cellStyle name="Accent2 2 3" xfId="2759"/>
    <cellStyle name="Accent2 2 4" xfId="2760"/>
    <cellStyle name="Accent2 3" xfId="2761"/>
    <cellStyle name="Accent2 4" xfId="3979"/>
    <cellStyle name="Accent3 2" xfId="2762"/>
    <cellStyle name="Accent3 2 2" xfId="2763"/>
    <cellStyle name="Accent3 2 3" xfId="2764"/>
    <cellStyle name="Accent3 2 4" xfId="2765"/>
    <cellStyle name="Accent3 3" xfId="2766"/>
    <cellStyle name="Accent3 4" xfId="3983"/>
    <cellStyle name="Accent4 2" xfId="2767"/>
    <cellStyle name="Accent4 2 2" xfId="2768"/>
    <cellStyle name="Accent4 2 3" xfId="2769"/>
    <cellStyle name="Accent4 2 4" xfId="2770"/>
    <cellStyle name="Accent4 3" xfId="2771"/>
    <cellStyle name="Accent4 4" xfId="3987"/>
    <cellStyle name="Accent5 2" xfId="2772"/>
    <cellStyle name="Accent5 2 2" xfId="2773"/>
    <cellStyle name="Accent5 2 3" xfId="2774"/>
    <cellStyle name="Accent5 2 4" xfId="2775"/>
    <cellStyle name="Accent5 3" xfId="2776"/>
    <cellStyle name="Accent5 4" xfId="3991"/>
    <cellStyle name="Accent6 2" xfId="2777"/>
    <cellStyle name="Accent6 2 2" xfId="2778"/>
    <cellStyle name="Accent6 2 3" xfId="2779"/>
    <cellStyle name="Accent6 2 4" xfId="2780"/>
    <cellStyle name="Accent6 3" xfId="2781"/>
    <cellStyle name="Accent6 4" xfId="3995"/>
    <cellStyle name="Bad 2" xfId="2782"/>
    <cellStyle name="Bad 2 2" xfId="2783"/>
    <cellStyle name="Bad 2 3" xfId="2784"/>
    <cellStyle name="Bad 2 4" xfId="2785"/>
    <cellStyle name="Bad 3" xfId="2786"/>
    <cellStyle name="Bad 4" xfId="3964"/>
    <cellStyle name="Calculation 2" xfId="2787"/>
    <cellStyle name="Calculation 2 2" xfId="2788"/>
    <cellStyle name="Calculation 2 3" xfId="2789"/>
    <cellStyle name="Calculation 2 4" xfId="2790"/>
    <cellStyle name="Calculation 3" xfId="2791"/>
    <cellStyle name="Calculation 4" xfId="3968"/>
    <cellStyle name="Check Cell 2" xfId="2792"/>
    <cellStyle name="Check Cell 2 2" xfId="2793"/>
    <cellStyle name="Check Cell 2 3" xfId="2794"/>
    <cellStyle name="Check Cell 2 4" xfId="2795"/>
    <cellStyle name="Check Cell 3" xfId="2796"/>
    <cellStyle name="Check Cell 4" xfId="3970"/>
    <cellStyle name="Comma" xfId="4013" builtinId="3"/>
    <cellStyle name="Comma 10" xfId="2797"/>
    <cellStyle name="Comma 10 2" xfId="3652"/>
    <cellStyle name="Comma 11" xfId="3666"/>
    <cellStyle name="Comma 12" xfId="3680"/>
    <cellStyle name="Comma 13" xfId="3682"/>
    <cellStyle name="Comma 14" xfId="3697"/>
    <cellStyle name="Comma 15" xfId="3713"/>
    <cellStyle name="Comma 16" xfId="3728"/>
    <cellStyle name="Comma 17" xfId="3743"/>
    <cellStyle name="Comma 18" xfId="3758"/>
    <cellStyle name="Comma 19" xfId="3773"/>
    <cellStyle name="Comma 2" xfId="2798"/>
    <cellStyle name="Comma 2 2" xfId="2799"/>
    <cellStyle name="Comma 2 2 2" xfId="2800"/>
    <cellStyle name="Comma 2 2 3" xfId="3632"/>
    <cellStyle name="Comma 2 3" xfId="2801"/>
    <cellStyle name="Comma 2 4" xfId="2802"/>
    <cellStyle name="Comma 2 5" xfId="3629"/>
    <cellStyle name="Comma 2 6" xfId="5359"/>
    <cellStyle name="Comma 2_Database-Detail" xfId="2803"/>
    <cellStyle name="Comma 20" xfId="3788"/>
    <cellStyle name="Comma 21" xfId="3817"/>
    <cellStyle name="Comma 22" xfId="3832"/>
    <cellStyle name="Comma 23" xfId="3875"/>
    <cellStyle name="Comma 24" xfId="4633"/>
    <cellStyle name="Comma 25" xfId="4634"/>
    <cellStyle name="Comma 26" xfId="4635"/>
    <cellStyle name="Comma 27" xfId="5357"/>
    <cellStyle name="Comma 28" xfId="6952"/>
    <cellStyle name="Comma 3" xfId="2804"/>
    <cellStyle name="Comma 3 2" xfId="2805"/>
    <cellStyle name="Comma 3 3" xfId="3631"/>
    <cellStyle name="Comma 4" xfId="2806"/>
    <cellStyle name="Comma 4 2" xfId="2807"/>
    <cellStyle name="Comma 4 3" xfId="3633"/>
    <cellStyle name="Comma 5" xfId="2808"/>
    <cellStyle name="Comma 6" xfId="2809"/>
    <cellStyle name="Comma 6 2" xfId="2810"/>
    <cellStyle name="Comma 6 3" xfId="6638"/>
    <cellStyle name="Comma 7" xfId="2811"/>
    <cellStyle name="Comma 8" xfId="2812"/>
    <cellStyle name="Comma 9" xfId="2813"/>
    <cellStyle name="Comma 9 2" xfId="3650"/>
    <cellStyle name="Explanatory Text 2" xfId="2814"/>
    <cellStyle name="Explanatory Text 2 2" xfId="2815"/>
    <cellStyle name="Explanatory Text 2 3" xfId="2816"/>
    <cellStyle name="Explanatory Text 2 4" xfId="2817"/>
    <cellStyle name="Explanatory Text 3" xfId="2818"/>
    <cellStyle name="Explanatory Text 4" xfId="3973"/>
    <cellStyle name="Good 2" xfId="2819"/>
    <cellStyle name="Good 2 2" xfId="2820"/>
    <cellStyle name="Good 2 3" xfId="2821"/>
    <cellStyle name="Good 2 4" xfId="2822"/>
    <cellStyle name="Good 3" xfId="2823"/>
    <cellStyle name="Good 4" xfId="3963"/>
    <cellStyle name="Heading 1" xfId="2" builtinId="16" customBuiltin="1"/>
    <cellStyle name="Heading 1 2" xfId="2824"/>
    <cellStyle name="Heading 1 2 2" xfId="2825"/>
    <cellStyle name="Heading 1 2 3" xfId="2826"/>
    <cellStyle name="Heading 1 2 4" xfId="2827"/>
    <cellStyle name="Heading 1 3" xfId="2828"/>
    <cellStyle name="Heading 2" xfId="3" builtinId="17" customBuiltin="1"/>
    <cellStyle name="Heading 2 2" xfId="2829"/>
    <cellStyle name="Heading 2 2 2" xfId="2830"/>
    <cellStyle name="Heading 2 2 3" xfId="2831"/>
    <cellStyle name="Heading 2 2 4" xfId="2832"/>
    <cellStyle name="Heading 2 3" xfId="2833"/>
    <cellStyle name="Heading 3" xfId="4" builtinId="18" customBuiltin="1"/>
    <cellStyle name="Heading 3 2" xfId="2834"/>
    <cellStyle name="Heading 3 2 2" xfId="2835"/>
    <cellStyle name="Heading 3 2 3" xfId="2836"/>
    <cellStyle name="Heading 3 2 4" xfId="2837"/>
    <cellStyle name="Heading 3 3" xfId="2838"/>
    <cellStyle name="Heading 4" xfId="5" builtinId="19" customBuiltin="1"/>
    <cellStyle name="Heading 4 2" xfId="2839"/>
    <cellStyle name="Heading 4 2 2" xfId="2840"/>
    <cellStyle name="Heading 4 2 3" xfId="2841"/>
    <cellStyle name="Heading 4 2 4" xfId="2842"/>
    <cellStyle name="Heading 4 3" xfId="2843"/>
    <cellStyle name="Input 2" xfId="2844"/>
    <cellStyle name="Input 2 2" xfId="2845"/>
    <cellStyle name="Input 2 3" xfId="2846"/>
    <cellStyle name="Input 2 4" xfId="2847"/>
    <cellStyle name="Input 3" xfId="2848"/>
    <cellStyle name="Input 4" xfId="3966"/>
    <cellStyle name="Linked Cell 2" xfId="2849"/>
    <cellStyle name="Linked Cell 2 2" xfId="2850"/>
    <cellStyle name="Linked Cell 2 3" xfId="2851"/>
    <cellStyle name="Linked Cell 2 4" xfId="2852"/>
    <cellStyle name="Linked Cell 3" xfId="2853"/>
    <cellStyle name="Linked Cell 4" xfId="3969"/>
    <cellStyle name="Neutral 2" xfId="2854"/>
    <cellStyle name="Neutral 2 2" xfId="2855"/>
    <cellStyle name="Neutral 2 3" xfId="2856"/>
    <cellStyle name="Neutral 2 4" xfId="2857"/>
    <cellStyle name="Neutral 3" xfId="2858"/>
    <cellStyle name="Neutral 4" xfId="3965"/>
    <cellStyle name="Normal" xfId="0" builtinId="0"/>
    <cellStyle name="Normal 10" xfId="2859"/>
    <cellStyle name="Normal 10 2" xfId="2860"/>
    <cellStyle name="Normal 100" xfId="2861"/>
    <cellStyle name="Normal 100 2" xfId="2862"/>
    <cellStyle name="Normal 100 3" xfId="6639"/>
    <cellStyle name="Normal 101" xfId="2863"/>
    <cellStyle name="Normal 101 2" xfId="4636"/>
    <cellStyle name="Normal 101 3" xfId="6640"/>
    <cellStyle name="Normal 102" xfId="2864"/>
    <cellStyle name="Normal 102 2" xfId="4637"/>
    <cellStyle name="Normal 102 3" xfId="6641"/>
    <cellStyle name="Normal 103" xfId="2865"/>
    <cellStyle name="Normal 103 2" xfId="4638"/>
    <cellStyle name="Normal 103 3" xfId="6642"/>
    <cellStyle name="Normal 104" xfId="2866"/>
    <cellStyle name="Normal 104 2" xfId="4639"/>
    <cellStyle name="Normal 104 3" xfId="6643"/>
    <cellStyle name="Normal 105" xfId="2867"/>
    <cellStyle name="Normal 105 2" xfId="4640"/>
    <cellStyle name="Normal 105 3" xfId="6644"/>
    <cellStyle name="Normal 106" xfId="2868"/>
    <cellStyle name="Normal 106 2" xfId="4641"/>
    <cellStyle name="Normal 106 3" xfId="6645"/>
    <cellStyle name="Normal 107" xfId="2869"/>
    <cellStyle name="Normal 107 2" xfId="4642"/>
    <cellStyle name="Normal 107 3" xfId="6646"/>
    <cellStyle name="Normal 108" xfId="2870"/>
    <cellStyle name="Normal 108 2" xfId="4643"/>
    <cellStyle name="Normal 108 3" xfId="6647"/>
    <cellStyle name="Normal 109" xfId="2871"/>
    <cellStyle name="Normal 109 2" xfId="4644"/>
    <cellStyle name="Normal 109 3" xfId="6648"/>
    <cellStyle name="Normal 11" xfId="2872"/>
    <cellStyle name="Normal 11 2" xfId="2873"/>
    <cellStyle name="Normal 11 2 2" xfId="2874"/>
    <cellStyle name="Normal 11 2 2 2" xfId="2875"/>
    <cellStyle name="Normal 11 2 2 3" xfId="6651"/>
    <cellStyle name="Normal 11 2 3" xfId="2876"/>
    <cellStyle name="Normal 11 2 4" xfId="6650"/>
    <cellStyle name="Normal 11 3" xfId="2877"/>
    <cellStyle name="Normal 11 3 2" xfId="2878"/>
    <cellStyle name="Normal 11 3 2 2" xfId="2879"/>
    <cellStyle name="Normal 11 3 2 3" xfId="6653"/>
    <cellStyle name="Normal 11 3 3" xfId="2880"/>
    <cellStyle name="Normal 11 3 4" xfId="6652"/>
    <cellStyle name="Normal 11 4" xfId="2881"/>
    <cellStyle name="Normal 11 4 2" xfId="2882"/>
    <cellStyle name="Normal 11 4 2 2" xfId="2883"/>
    <cellStyle name="Normal 11 4 2 3" xfId="6655"/>
    <cellStyle name="Normal 11 4 3" xfId="2884"/>
    <cellStyle name="Normal 11 4 4" xfId="6654"/>
    <cellStyle name="Normal 11 5" xfId="2885"/>
    <cellStyle name="Normal 11 5 2" xfId="2886"/>
    <cellStyle name="Normal 11 5 3" xfId="6656"/>
    <cellStyle name="Normal 11 6" xfId="2887"/>
    <cellStyle name="Normal 11 6 2" xfId="2888"/>
    <cellStyle name="Normal 11 6 3" xfId="6657"/>
    <cellStyle name="Normal 11 7" xfId="2889"/>
    <cellStyle name="Normal 11 7 2" xfId="2890"/>
    <cellStyle name="Normal 11 7 3" xfId="6658"/>
    <cellStyle name="Normal 11 8" xfId="2891"/>
    <cellStyle name="Normal 11 9" xfId="6649"/>
    <cellStyle name="Normal 110" xfId="2892"/>
    <cellStyle name="Normal 110 2" xfId="4645"/>
    <cellStyle name="Normal 110 3" xfId="6659"/>
    <cellStyle name="Normal 111" xfId="2893"/>
    <cellStyle name="Normal 111 2" xfId="4646"/>
    <cellStyle name="Normal 111 3" xfId="6660"/>
    <cellStyle name="Normal 112" xfId="2894"/>
    <cellStyle name="Normal 112 2" xfId="4647"/>
    <cellStyle name="Normal 112 3" xfId="6661"/>
    <cellStyle name="Normal 113" xfId="2895"/>
    <cellStyle name="Normal 113 2" xfId="4648"/>
    <cellStyle name="Normal 113 3" xfId="6662"/>
    <cellStyle name="Normal 114" xfId="2896"/>
    <cellStyle name="Normal 114 2" xfId="4649"/>
    <cellStyle name="Normal 114 3" xfId="6663"/>
    <cellStyle name="Normal 115" xfId="2897"/>
    <cellStyle name="Normal 115 2" xfId="4650"/>
    <cellStyle name="Normal 115 3" xfId="6664"/>
    <cellStyle name="Normal 116" xfId="2898"/>
    <cellStyle name="Normal 116 2" xfId="4651"/>
    <cellStyle name="Normal 116 3" xfId="6665"/>
    <cellStyle name="Normal 117" xfId="2899"/>
    <cellStyle name="Normal 117 2" xfId="4652"/>
    <cellStyle name="Normal 117 3" xfId="6666"/>
    <cellStyle name="Normal 118" xfId="2900"/>
    <cellStyle name="Normal 118 2" xfId="4653"/>
    <cellStyle name="Normal 118 3" xfId="6667"/>
    <cellStyle name="Normal 119" xfId="2901"/>
    <cellStyle name="Normal 119 2" xfId="4654"/>
    <cellStyle name="Normal 119 3" xfId="6668"/>
    <cellStyle name="Normal 12" xfId="2902"/>
    <cellStyle name="Normal 12 2" xfId="2903"/>
    <cellStyle name="Normal 12 2 2" xfId="5266"/>
    <cellStyle name="Normal 120" xfId="2904"/>
    <cellStyle name="Normal 120 2" xfId="4655"/>
    <cellStyle name="Normal 120 3" xfId="6669"/>
    <cellStyle name="Normal 121" xfId="2905"/>
    <cellStyle name="Normal 121 2" xfId="4656"/>
    <cellStyle name="Normal 121 3" xfId="6670"/>
    <cellStyle name="Normal 122" xfId="2906"/>
    <cellStyle name="Normal 122 2" xfId="4657"/>
    <cellStyle name="Normal 122 3" xfId="6671"/>
    <cellStyle name="Normal 123" xfId="2907"/>
    <cellStyle name="Normal 123 2" xfId="4658"/>
    <cellStyle name="Normal 123 3" xfId="6672"/>
    <cellStyle name="Normal 124" xfId="2908"/>
    <cellStyle name="Normal 124 2" xfId="4659"/>
    <cellStyle name="Normal 124 3" xfId="6673"/>
    <cellStyle name="Normal 125" xfId="2909"/>
    <cellStyle name="Normal 125 2" xfId="4660"/>
    <cellStyle name="Normal 125 3" xfId="6674"/>
    <cellStyle name="Normal 126" xfId="2910"/>
    <cellStyle name="Normal 126 2" xfId="4661"/>
    <cellStyle name="Normal 126 3" xfId="6675"/>
    <cellStyle name="Normal 127" xfId="2911"/>
    <cellStyle name="Normal 127 2" xfId="4662"/>
    <cellStyle name="Normal 127 3" xfId="6676"/>
    <cellStyle name="Normal 128" xfId="2912"/>
    <cellStyle name="Normal 128 2" xfId="4663"/>
    <cellStyle name="Normal 128 3" xfId="6677"/>
    <cellStyle name="Normal 129" xfId="2913"/>
    <cellStyle name="Normal 129 2" xfId="4664"/>
    <cellStyle name="Normal 129 3" xfId="6678"/>
    <cellStyle name="Normal 13" xfId="2914"/>
    <cellStyle name="Normal 13 2" xfId="2915"/>
    <cellStyle name="Normal 13 2 2" xfId="2916"/>
    <cellStyle name="Normal 13 3" xfId="2917"/>
    <cellStyle name="Normal 130" xfId="2918"/>
    <cellStyle name="Normal 130 2" xfId="4665"/>
    <cellStyle name="Normal 130 3" xfId="6679"/>
    <cellStyle name="Normal 131" xfId="2919"/>
    <cellStyle name="Normal 131 2" xfId="4666"/>
    <cellStyle name="Normal 131 3" xfId="6680"/>
    <cellStyle name="Normal 132" xfId="2920"/>
    <cellStyle name="Normal 132 2" xfId="4667"/>
    <cellStyle name="Normal 132 3" xfId="6681"/>
    <cellStyle name="Normal 133" xfId="2921"/>
    <cellStyle name="Normal 133 2" xfId="4668"/>
    <cellStyle name="Normal 133 3" xfId="6682"/>
    <cellStyle name="Normal 134" xfId="2922"/>
    <cellStyle name="Normal 134 2" xfId="4669"/>
    <cellStyle name="Normal 134 3" xfId="6683"/>
    <cellStyle name="Normal 135" xfId="2923"/>
    <cellStyle name="Normal 135 2" xfId="4670"/>
    <cellStyle name="Normal 135 3" xfId="6684"/>
    <cellStyle name="Normal 136" xfId="2924"/>
    <cellStyle name="Normal 136 2" xfId="4671"/>
    <cellStyle name="Normal 136 3" xfId="6685"/>
    <cellStyle name="Normal 137" xfId="2925"/>
    <cellStyle name="Normal 137 2" xfId="3945"/>
    <cellStyle name="Normal 137 3" xfId="4672"/>
    <cellStyle name="Normal 137 4" xfId="6686"/>
    <cellStyle name="Normal 138" xfId="2926"/>
    <cellStyle name="Normal 138 2" xfId="3947"/>
    <cellStyle name="Normal 138 3" xfId="4673"/>
    <cellStyle name="Normal 139" xfId="2927"/>
    <cellStyle name="Normal 139 2" xfId="4674"/>
    <cellStyle name="Normal 14" xfId="2928"/>
    <cellStyle name="Normal 14 2" xfId="2929"/>
    <cellStyle name="Normal 14 2 2" xfId="2930"/>
    <cellStyle name="Normal 14 3" xfId="2931"/>
    <cellStyle name="Normal 140" xfId="2932"/>
    <cellStyle name="Normal 140 2" xfId="4675"/>
    <cellStyle name="Normal 141" xfId="2933"/>
    <cellStyle name="Normal 141 2" xfId="4676"/>
    <cellStyle name="Normal 142" xfId="2934"/>
    <cellStyle name="Normal 142 2" xfId="4677"/>
    <cellStyle name="Normal 143" xfId="2935"/>
    <cellStyle name="Normal 143 2" xfId="3946"/>
    <cellStyle name="Normal 143 3" xfId="4678"/>
    <cellStyle name="Normal 144" xfId="2936"/>
    <cellStyle name="Normal 144 2" xfId="4679"/>
    <cellStyle name="Normal 145" xfId="2937"/>
    <cellStyle name="Normal 145 2" xfId="4680"/>
    <cellStyle name="Normal 146" xfId="3635"/>
    <cellStyle name="Normal 147" xfId="3649"/>
    <cellStyle name="Normal 148" xfId="3665"/>
    <cellStyle name="Normal 149" xfId="3681"/>
    <cellStyle name="Normal 15" xfId="2938"/>
    <cellStyle name="Normal 15 2" xfId="2939"/>
    <cellStyle name="Normal 15 2 2" xfId="2940"/>
    <cellStyle name="Normal 15 2 2 2" xfId="2941"/>
    <cellStyle name="Normal 15 2 2 3" xfId="6689"/>
    <cellStyle name="Normal 15 2 3" xfId="2942"/>
    <cellStyle name="Normal 15 2 4" xfId="6688"/>
    <cellStyle name="Normal 15 3" xfId="2943"/>
    <cellStyle name="Normal 15 3 2" xfId="2944"/>
    <cellStyle name="Normal 15 3 2 2" xfId="2945"/>
    <cellStyle name="Normal 15 3 2 3" xfId="6691"/>
    <cellStyle name="Normal 15 3 3" xfId="2946"/>
    <cellStyle name="Normal 15 3 4" xfId="6690"/>
    <cellStyle name="Normal 15 4" xfId="2947"/>
    <cellStyle name="Normal 15 4 2" xfId="2948"/>
    <cellStyle name="Normal 15 4 3" xfId="6692"/>
    <cellStyle name="Normal 15 5" xfId="2949"/>
    <cellStyle name="Normal 15 5 2" xfId="2950"/>
    <cellStyle name="Normal 15 5 3" xfId="6693"/>
    <cellStyle name="Normal 15 6" xfId="2951"/>
    <cellStyle name="Normal 15 6 2" xfId="2952"/>
    <cellStyle name="Normal 15 6 3" xfId="6694"/>
    <cellStyle name="Normal 15 7" xfId="2953"/>
    <cellStyle name="Normal 15 8" xfId="6687"/>
    <cellStyle name="Normal 150" xfId="3696"/>
    <cellStyle name="Normal 151" xfId="3698"/>
    <cellStyle name="Normal 152" xfId="3712"/>
    <cellStyle name="Normal 153" xfId="3727"/>
    <cellStyle name="Normal 154" xfId="3742"/>
    <cellStyle name="Normal 155" xfId="3757"/>
    <cellStyle name="Normal 156" xfId="3772"/>
    <cellStyle name="Normal 157" xfId="3787"/>
    <cellStyle name="Normal 158" xfId="3802"/>
    <cellStyle name="Normal 159" xfId="3816"/>
    <cellStyle name="Normal 16" xfId="2954"/>
    <cellStyle name="Normal 16 2" xfId="2955"/>
    <cellStyle name="Normal 16 2 2" xfId="2956"/>
    <cellStyle name="Normal 16 3" xfId="2957"/>
    <cellStyle name="Normal 160" xfId="3831"/>
    <cellStyle name="Normal 161" xfId="3846"/>
    <cellStyle name="Normal 162" xfId="3860"/>
    <cellStyle name="Normal 163" xfId="3874"/>
    <cellStyle name="Normal 164" xfId="3889"/>
    <cellStyle name="Normal 165" xfId="3903"/>
    <cellStyle name="Normal 166" xfId="3917"/>
    <cellStyle name="Normal 167" xfId="3931"/>
    <cellStyle name="Normal 168" xfId="3948"/>
    <cellStyle name="Normal 169" xfId="3962"/>
    <cellStyle name="Normal 169 2" xfId="4014"/>
    <cellStyle name="Normal 17" xfId="2958"/>
    <cellStyle name="Normal 17 2" xfId="2959"/>
    <cellStyle name="Normal 17 2 2" xfId="2960"/>
    <cellStyle name="Normal 17 3" xfId="2961"/>
    <cellStyle name="Normal 170" xfId="3999"/>
    <cellStyle name="Normal 170 2" xfId="4028"/>
    <cellStyle name="Normal 171" xfId="4737"/>
    <cellStyle name="Normal 171 2" xfId="5355"/>
    <cellStyle name="Normal 172" xfId="5267"/>
    <cellStyle name="Normal 173" xfId="5268"/>
    <cellStyle name="Normal 174" xfId="5269"/>
    <cellStyle name="Normal 175" xfId="5270"/>
    <cellStyle name="Normal 176" xfId="5271"/>
    <cellStyle name="Normal 177" xfId="5272"/>
    <cellStyle name="Normal 178" xfId="5273"/>
    <cellStyle name="Normal 179" xfId="5274"/>
    <cellStyle name="Normal 18" xfId="2962"/>
    <cellStyle name="Normal 18 2" xfId="2963"/>
    <cellStyle name="Normal 18 2 2" xfId="2964"/>
    <cellStyle name="Normal 18 3" xfId="2965"/>
    <cellStyle name="Normal 180" xfId="5275"/>
    <cellStyle name="Normal 181" xfId="5276"/>
    <cellStyle name="Normal 182" xfId="5277"/>
    <cellStyle name="Normal 183" xfId="5278"/>
    <cellStyle name="Normal 184" xfId="5279"/>
    <cellStyle name="Normal 185" xfId="5280"/>
    <cellStyle name="Normal 186" xfId="5281"/>
    <cellStyle name="Normal 187" xfId="5282"/>
    <cellStyle name="Normal 188" xfId="5283"/>
    <cellStyle name="Normal 189" xfId="5284"/>
    <cellStyle name="Normal 19" xfId="2966"/>
    <cellStyle name="Normal 19 2" xfId="2967"/>
    <cellStyle name="Normal 19 2 2" xfId="2968"/>
    <cellStyle name="Normal 19 3" xfId="2969"/>
    <cellStyle name="Normal 190" xfId="5285"/>
    <cellStyle name="Normal 191" xfId="5286"/>
    <cellStyle name="Normal 192" xfId="5287"/>
    <cellStyle name="Normal 193" xfId="5288"/>
    <cellStyle name="Normal 194" xfId="5289"/>
    <cellStyle name="Normal 195" xfId="5290"/>
    <cellStyle name="Normal 196" xfId="5291"/>
    <cellStyle name="Normal 197" xfId="5292"/>
    <cellStyle name="Normal 198" xfId="5293"/>
    <cellStyle name="Normal 199" xfId="5294"/>
    <cellStyle name="Normal 2" xfId="2970"/>
    <cellStyle name="Normal 2 2" xfId="2971"/>
    <cellStyle name="Normal 2 2 2" xfId="2972"/>
    <cellStyle name="Normal 2 3" xfId="2973"/>
    <cellStyle name="Normal 2 4" xfId="2974"/>
    <cellStyle name="Normal 2 5" xfId="2975"/>
    <cellStyle name="Normal 2 6" xfId="2976"/>
    <cellStyle name="Normal 2 7" xfId="5358"/>
    <cellStyle name="Normal 2_Database-Detail" xfId="2977"/>
    <cellStyle name="Normal 20" xfId="2978"/>
    <cellStyle name="Normal 20 2" xfId="2979"/>
    <cellStyle name="Normal 20 2 2" xfId="2980"/>
    <cellStyle name="Normal 20 3" xfId="2981"/>
    <cellStyle name="Normal 200" xfId="5295"/>
    <cellStyle name="Normal 201" xfId="5296"/>
    <cellStyle name="Normal 202" xfId="5297"/>
    <cellStyle name="Normal 203" xfId="5298"/>
    <cellStyle name="Normal 204" xfId="5299"/>
    <cellStyle name="Normal 205" xfId="5300"/>
    <cellStyle name="Normal 206" xfId="5301"/>
    <cellStyle name="Normal 207" xfId="5302"/>
    <cellStyle name="Normal 208" xfId="5303"/>
    <cellStyle name="Normal 209" xfId="5304"/>
    <cellStyle name="Normal 21" xfId="2982"/>
    <cellStyle name="Normal 21 2" xfId="2983"/>
    <cellStyle name="Normal 21 2 2" xfId="2984"/>
    <cellStyle name="Normal 21 3" xfId="2985"/>
    <cellStyle name="Normal 210" xfId="5305"/>
    <cellStyle name="Normal 211" xfId="5306"/>
    <cellStyle name="Normal 212" xfId="5307"/>
    <cellStyle name="Normal 213" xfId="5308"/>
    <cellStyle name="Normal 22" xfId="2986"/>
    <cellStyle name="Normal 22 2" xfId="2987"/>
    <cellStyle name="Normal 22 2 2" xfId="2988"/>
    <cellStyle name="Normal 22 3" xfId="2989"/>
    <cellStyle name="Normal 23" xfId="2990"/>
    <cellStyle name="Normal 23 2" xfId="2991"/>
    <cellStyle name="Normal 23 2 2" xfId="2992"/>
    <cellStyle name="Normal 23 3" xfId="2993"/>
    <cellStyle name="Normal 24" xfId="2994"/>
    <cellStyle name="Normal 24 2" xfId="2995"/>
    <cellStyle name="Normal 24 2 2" xfId="2996"/>
    <cellStyle name="Normal 24 3" xfId="2997"/>
    <cellStyle name="Normal 25" xfId="2998"/>
    <cellStyle name="Normal 25 2" xfId="2999"/>
    <cellStyle name="Normal 25 2 2" xfId="3000"/>
    <cellStyle name="Normal 25 3" xfId="3001"/>
    <cellStyle name="Normal 26" xfId="3002"/>
    <cellStyle name="Normal 26 2" xfId="3003"/>
    <cellStyle name="Normal 26 2 2" xfId="3004"/>
    <cellStyle name="Normal 26 3" xfId="3005"/>
    <cellStyle name="Normal 27" xfId="3006"/>
    <cellStyle name="Normal 27 2" xfId="3007"/>
    <cellStyle name="Normal 27 2 2" xfId="3008"/>
    <cellStyle name="Normal 27 3" xfId="3009"/>
    <cellStyle name="Normal 28" xfId="3010"/>
    <cellStyle name="Normal 28 2" xfId="3011"/>
    <cellStyle name="Normal 28 2 2" xfId="3012"/>
    <cellStyle name="Normal 28 3" xfId="3013"/>
    <cellStyle name="Normal 29" xfId="3014"/>
    <cellStyle name="Normal 29 2" xfId="3015"/>
    <cellStyle name="Normal 29 2 2" xfId="3016"/>
    <cellStyle name="Normal 29 3" xfId="3017"/>
    <cellStyle name="Normal 3" xfId="3018"/>
    <cellStyle name="Normal 3 2" xfId="3019"/>
    <cellStyle name="Normal 3 2 2" xfId="3020"/>
    <cellStyle name="Normal 3 2 2 2" xfId="3021"/>
    <cellStyle name="Normal 3 2 2 2 2" xfId="3022"/>
    <cellStyle name="Normal 3 2 2 2 3" xfId="6696"/>
    <cellStyle name="Normal 3 2 2 3" xfId="3023"/>
    <cellStyle name="Normal 3 2 2 4" xfId="6695"/>
    <cellStyle name="Normal 3 2 3" xfId="3024"/>
    <cellStyle name="Normal 3 2 3 2" xfId="3025"/>
    <cellStyle name="Normal 3 2 3 2 2" xfId="3026"/>
    <cellStyle name="Normal 3 2 3 2 3" xfId="6698"/>
    <cellStyle name="Normal 3 2 3 3" xfId="3027"/>
    <cellStyle name="Normal 3 2 3 4" xfId="6697"/>
    <cellStyle name="Normal 3 2 4" xfId="3028"/>
    <cellStyle name="Normal 3 2 4 2" xfId="3029"/>
    <cellStyle name="Normal 3 2 4 2 2" xfId="3030"/>
    <cellStyle name="Normal 3 2 4 2 3" xfId="6700"/>
    <cellStyle name="Normal 3 2 4 3" xfId="3031"/>
    <cellStyle name="Normal 3 2 4 4" xfId="6699"/>
    <cellStyle name="Normal 3 2 5" xfId="3032"/>
    <cellStyle name="Normal 3 2 5 2" xfId="3033"/>
    <cellStyle name="Normal 3 2 5 3" xfId="6701"/>
    <cellStyle name="Normal 3 2 6" xfId="3034"/>
    <cellStyle name="Normal 3 2 6 2" xfId="3035"/>
    <cellStyle name="Normal 3 2 6 3" xfId="6702"/>
    <cellStyle name="Normal 3 2 7" xfId="3036"/>
    <cellStyle name="Normal 3 2 7 2" xfId="3037"/>
    <cellStyle name="Normal 3 2 7 3" xfId="6703"/>
    <cellStyle name="Normal 3 2 8" xfId="3038"/>
    <cellStyle name="Normal 3 2 8 2" xfId="6704"/>
    <cellStyle name="Normal 3 2 9" xfId="5356"/>
    <cellStyle name="Normal 3 3" xfId="3039"/>
    <cellStyle name="Normal 3 3 2" xfId="3040"/>
    <cellStyle name="Normal 3 4" xfId="3041"/>
    <cellStyle name="Normal 3 4 2" xfId="3042"/>
    <cellStyle name="Normal 3 4 2 2" xfId="3043"/>
    <cellStyle name="Normal 3 4 2 2 2" xfId="3044"/>
    <cellStyle name="Normal 3 4 2 2 3" xfId="6707"/>
    <cellStyle name="Normal 3 4 2 3" xfId="3045"/>
    <cellStyle name="Normal 3 4 2 4" xfId="6706"/>
    <cellStyle name="Normal 3 4 3" xfId="3046"/>
    <cellStyle name="Normal 3 4 3 2" xfId="3047"/>
    <cellStyle name="Normal 3 4 3 2 2" xfId="3048"/>
    <cellStyle name="Normal 3 4 3 2 3" xfId="6709"/>
    <cellStyle name="Normal 3 4 3 3" xfId="3049"/>
    <cellStyle name="Normal 3 4 3 4" xfId="6708"/>
    <cellStyle name="Normal 3 4 4" xfId="3050"/>
    <cellStyle name="Normal 3 4 4 2" xfId="3051"/>
    <cellStyle name="Normal 3 4 4 3" xfId="6710"/>
    <cellStyle name="Normal 3 4 5" xfId="3052"/>
    <cellStyle name="Normal 3 4 5 2" xfId="3053"/>
    <cellStyle name="Normal 3 4 5 3" xfId="6711"/>
    <cellStyle name="Normal 3 4 6" xfId="3054"/>
    <cellStyle name="Normal 3 4 6 2" xfId="3055"/>
    <cellStyle name="Normal 3 4 6 3" xfId="6712"/>
    <cellStyle name="Normal 3 4 7" xfId="3056"/>
    <cellStyle name="Normal 3 4 8" xfId="6705"/>
    <cellStyle name="Normal 3 5" xfId="3057"/>
    <cellStyle name="Normal 3 5 2" xfId="3058"/>
    <cellStyle name="Normal 3 6" xfId="3059"/>
    <cellStyle name="Normal 3 6 2" xfId="3060"/>
    <cellStyle name="Normal 3 7" xfId="3061"/>
    <cellStyle name="Normal 3 7 2" xfId="3062"/>
    <cellStyle name="Normal 3 7 3" xfId="6713"/>
    <cellStyle name="Normal 3 8" xfId="3063"/>
    <cellStyle name="Normal 3 8 2" xfId="6714"/>
    <cellStyle name="Normal 30" xfId="3064"/>
    <cellStyle name="Normal 30 2" xfId="3065"/>
    <cellStyle name="Normal 30 2 2" xfId="3066"/>
    <cellStyle name="Normal 30 3" xfId="3067"/>
    <cellStyle name="Normal 31" xfId="3068"/>
    <cellStyle name="Normal 31 2" xfId="3069"/>
    <cellStyle name="Normal 32" xfId="3070"/>
    <cellStyle name="Normal 32 2" xfId="3071"/>
    <cellStyle name="Normal 32 2 2" xfId="3072"/>
    <cellStyle name="Normal 32 3" xfId="3073"/>
    <cellStyle name="Normal 33" xfId="3074"/>
    <cellStyle name="Normal 33 2" xfId="3075"/>
    <cellStyle name="Normal 33 2 2" xfId="3076"/>
    <cellStyle name="Normal 33 3" xfId="3077"/>
    <cellStyle name="Normal 34" xfId="3078"/>
    <cellStyle name="Normal 34 2" xfId="3079"/>
    <cellStyle name="Normal 34 2 2" xfId="3080"/>
    <cellStyle name="Normal 34 3" xfId="3081"/>
    <cellStyle name="Normal 35" xfId="3082"/>
    <cellStyle name="Normal 35 2" xfId="3083"/>
    <cellStyle name="Normal 35 2 2" xfId="3084"/>
    <cellStyle name="Normal 35 3" xfId="3085"/>
    <cellStyle name="Normal 36" xfId="3086"/>
    <cellStyle name="Normal 36 2" xfId="3087"/>
    <cellStyle name="Normal 36 2 2" xfId="3088"/>
    <cellStyle name="Normal 36 3" xfId="3089"/>
    <cellStyle name="Normal 37" xfId="3090"/>
    <cellStyle name="Normal 37 2" xfId="3091"/>
    <cellStyle name="Normal 37 2 2" xfId="3092"/>
    <cellStyle name="Normal 37 3" xfId="3093"/>
    <cellStyle name="Normal 38" xfId="3094"/>
    <cellStyle name="Normal 38 2" xfId="3095"/>
    <cellStyle name="Normal 38 3" xfId="3096"/>
    <cellStyle name="Normal 38 3 2" xfId="3097"/>
    <cellStyle name="Normal 38 3 3" xfId="6715"/>
    <cellStyle name="Normal 38 4" xfId="3098"/>
    <cellStyle name="Normal 38 4 2" xfId="3099"/>
    <cellStyle name="Normal 38 4 3" xfId="6716"/>
    <cellStyle name="Normal 39" xfId="3100"/>
    <cellStyle name="Normal 39 2" xfId="3101"/>
    <cellStyle name="Normal 39 3" xfId="3102"/>
    <cellStyle name="Normal 39 3 2" xfId="3103"/>
    <cellStyle name="Normal 39 3 3" xfId="6717"/>
    <cellStyle name="Normal 39 4" xfId="3104"/>
    <cellStyle name="Normal 39 4 2" xfId="3105"/>
    <cellStyle name="Normal 39 4 3" xfId="6718"/>
    <cellStyle name="Normal 4" xfId="3106"/>
    <cellStyle name="Normal 4 2" xfId="3107"/>
    <cellStyle name="Normal 4 2 2" xfId="3108"/>
    <cellStyle name="Normal 4 2 3" xfId="6719"/>
    <cellStyle name="Normal 4 3" xfId="3109"/>
    <cellStyle name="Normal 4 4" xfId="3630"/>
    <cellStyle name="Normal 4 5" xfId="5386"/>
    <cellStyle name="Normal 40" xfId="3110"/>
    <cellStyle name="Normal 40 2" xfId="3111"/>
    <cellStyle name="Normal 40 2 2" xfId="3112"/>
    <cellStyle name="Normal 40 2 3" xfId="6720"/>
    <cellStyle name="Normal 40 3" xfId="3113"/>
    <cellStyle name="Normal 40 3 2" xfId="3114"/>
    <cellStyle name="Normal 40 3 3" xfId="6721"/>
    <cellStyle name="Normal 41" xfId="3115"/>
    <cellStyle name="Normal 41 2" xfId="3116"/>
    <cellStyle name="Normal 41 2 2" xfId="3117"/>
    <cellStyle name="Normal 41 2 3" xfId="6723"/>
    <cellStyle name="Normal 41 3" xfId="3118"/>
    <cellStyle name="Normal 41 3 2" xfId="3119"/>
    <cellStyle name="Normal 41 3 3" xfId="6724"/>
    <cellStyle name="Normal 41 4" xfId="3120"/>
    <cellStyle name="Normal 41 4 2" xfId="3121"/>
    <cellStyle name="Normal 41 4 3" xfId="6725"/>
    <cellStyle name="Normal 41 5" xfId="3122"/>
    <cellStyle name="Normal 41 6" xfId="6722"/>
    <cellStyle name="Normal 42" xfId="3123"/>
    <cellStyle name="Normal 42 2" xfId="3124"/>
    <cellStyle name="Normal 42 2 2" xfId="3125"/>
    <cellStyle name="Normal 42 2 3" xfId="6727"/>
    <cellStyle name="Normal 42 3" xfId="3126"/>
    <cellStyle name="Normal 42 3 2" xfId="3127"/>
    <cellStyle name="Normal 42 3 3" xfId="6728"/>
    <cellStyle name="Normal 42 4" xfId="3128"/>
    <cellStyle name="Normal 42 4 2" xfId="3129"/>
    <cellStyle name="Normal 42 4 3" xfId="6729"/>
    <cellStyle name="Normal 42 5" xfId="3130"/>
    <cellStyle name="Normal 42 6" xfId="6726"/>
    <cellStyle name="Normal 43" xfId="3131"/>
    <cellStyle name="Normal 43 2" xfId="3132"/>
    <cellStyle name="Normal 43 2 2" xfId="3133"/>
    <cellStyle name="Normal 43 2 3" xfId="6730"/>
    <cellStyle name="Normal 44" xfId="3134"/>
    <cellStyle name="Normal 44 2" xfId="3135"/>
    <cellStyle name="Normal 44 2 2" xfId="3136"/>
    <cellStyle name="Normal 44 2 3" xfId="6732"/>
    <cellStyle name="Normal 44 3" xfId="3137"/>
    <cellStyle name="Normal 44 3 2" xfId="3138"/>
    <cellStyle name="Normal 44 3 3" xfId="6733"/>
    <cellStyle name="Normal 44 4" xfId="3139"/>
    <cellStyle name="Normal 44 5" xfId="6731"/>
    <cellStyle name="Normal 45" xfId="3140"/>
    <cellStyle name="Normal 45 2" xfId="3141"/>
    <cellStyle name="Normal 45 2 2" xfId="3142"/>
    <cellStyle name="Normal 45 2 3" xfId="6734"/>
    <cellStyle name="Normal 45 3" xfId="4681"/>
    <cellStyle name="Normal 46" xfId="3143"/>
    <cellStyle name="Normal 46 2" xfId="3144"/>
    <cellStyle name="Normal 46 2 2" xfId="3145"/>
    <cellStyle name="Normal 46 2 3" xfId="6735"/>
    <cellStyle name="Normal 46 3" xfId="4682"/>
    <cellStyle name="Normal 47" xfId="3146"/>
    <cellStyle name="Normal 47 2" xfId="3147"/>
    <cellStyle name="Normal 47 2 2" xfId="3148"/>
    <cellStyle name="Normal 47 2 3" xfId="6737"/>
    <cellStyle name="Normal 47 3" xfId="3149"/>
    <cellStyle name="Normal 47 4" xfId="6736"/>
    <cellStyle name="Normal 48" xfId="3150"/>
    <cellStyle name="Normal 48 2" xfId="3151"/>
    <cellStyle name="Normal 48 2 2" xfId="3152"/>
    <cellStyle name="Normal 48 2 3" xfId="6739"/>
    <cellStyle name="Normal 48 3" xfId="3153"/>
    <cellStyle name="Normal 48 4" xfId="6738"/>
    <cellStyle name="Normal 49" xfId="3154"/>
    <cellStyle name="Normal 49 2" xfId="3155"/>
    <cellStyle name="Normal 49 3" xfId="6740"/>
    <cellStyle name="Normal 5" xfId="3156"/>
    <cellStyle name="Normal 5 10" xfId="3157"/>
    <cellStyle name="Normal 5 11" xfId="5309"/>
    <cellStyle name="Normal 5 12" xfId="5400"/>
    <cellStyle name="Normal 5 2" xfId="3158"/>
    <cellStyle name="Normal 5 2 10" xfId="6741"/>
    <cellStyle name="Normal 5 2 2" xfId="3159"/>
    <cellStyle name="Normal 5 2 2 2" xfId="3160"/>
    <cellStyle name="Normal 5 2 2 2 2" xfId="3161"/>
    <cellStyle name="Normal 5 2 2 2 3" xfId="6743"/>
    <cellStyle name="Normal 5 2 2 3" xfId="3162"/>
    <cellStyle name="Normal 5 2 2 4" xfId="6742"/>
    <cellStyle name="Normal 5 2 3" xfId="3163"/>
    <cellStyle name="Normal 5 2 3 2" xfId="3164"/>
    <cellStyle name="Normal 5 2 3 2 2" xfId="3165"/>
    <cellStyle name="Normal 5 2 3 2 3" xfId="6745"/>
    <cellStyle name="Normal 5 2 3 3" xfId="3166"/>
    <cellStyle name="Normal 5 2 3 4" xfId="6744"/>
    <cellStyle name="Normal 5 2 4" xfId="3167"/>
    <cellStyle name="Normal 5 2 4 2" xfId="3168"/>
    <cellStyle name="Normal 5 2 4 2 2" xfId="3169"/>
    <cellStyle name="Normal 5 2 4 2 3" xfId="6747"/>
    <cellStyle name="Normal 5 2 4 3" xfId="3170"/>
    <cellStyle name="Normal 5 2 4 4" xfId="6746"/>
    <cellStyle name="Normal 5 2 5" xfId="3171"/>
    <cellStyle name="Normal 5 2 5 2" xfId="3172"/>
    <cellStyle name="Normal 5 2 5 3" xfId="6748"/>
    <cellStyle name="Normal 5 2 6" xfId="3173"/>
    <cellStyle name="Normal 5 2 6 2" xfId="3174"/>
    <cellStyle name="Normal 5 2 6 3" xfId="6749"/>
    <cellStyle name="Normal 5 2 7" xfId="3175"/>
    <cellStyle name="Normal 5 2 7 2" xfId="3176"/>
    <cellStyle name="Normal 5 2 7 3" xfId="6750"/>
    <cellStyle name="Normal 5 2 8" xfId="3177"/>
    <cellStyle name="Normal 5 2 9" xfId="5310"/>
    <cellStyle name="Normal 5 3" xfId="3178"/>
    <cellStyle name="Normal 5 3 2" xfId="3179"/>
    <cellStyle name="Normal 5 3 2 2" xfId="3180"/>
    <cellStyle name="Normal 5 3 2 3" xfId="6752"/>
    <cellStyle name="Normal 5 3 3" xfId="3181"/>
    <cellStyle name="Normal 5 3 4" xfId="6751"/>
    <cellStyle name="Normal 5 4" xfId="3182"/>
    <cellStyle name="Normal 5 4 2" xfId="3183"/>
    <cellStyle name="Normal 5 4 2 2" xfId="3184"/>
    <cellStyle name="Normal 5 4 2 3" xfId="6754"/>
    <cellStyle name="Normal 5 4 3" xfId="3185"/>
    <cellStyle name="Normal 5 4 4" xfId="6753"/>
    <cellStyle name="Normal 5 5" xfId="3186"/>
    <cellStyle name="Normal 5 5 2" xfId="3187"/>
    <cellStyle name="Normal 5 5 2 2" xfId="3188"/>
    <cellStyle name="Normal 5 5 2 3" xfId="6756"/>
    <cellStyle name="Normal 5 5 3" xfId="3189"/>
    <cellStyle name="Normal 5 5 4" xfId="6755"/>
    <cellStyle name="Normal 5 6" xfId="3190"/>
    <cellStyle name="Normal 5 7" xfId="3191"/>
    <cellStyle name="Normal 5 7 2" xfId="3192"/>
    <cellStyle name="Normal 5 7 3" xfId="6757"/>
    <cellStyle name="Normal 5 8" xfId="3193"/>
    <cellStyle name="Normal 5 8 2" xfId="3194"/>
    <cellStyle name="Normal 5 8 3" xfId="6758"/>
    <cellStyle name="Normal 5 9" xfId="3195"/>
    <cellStyle name="Normal 5 9 2" xfId="3196"/>
    <cellStyle name="Normal 5 9 3" xfId="6759"/>
    <cellStyle name="Normal 50" xfId="3197"/>
    <cellStyle name="Normal 50 2" xfId="3198"/>
    <cellStyle name="Normal 50 3" xfId="6760"/>
    <cellStyle name="Normal 51" xfId="3199"/>
    <cellStyle name="Normal 51 2" xfId="3200"/>
    <cellStyle name="Normal 51 3" xfId="6761"/>
    <cellStyle name="Normal 52" xfId="3201"/>
    <cellStyle name="Normal 52 2" xfId="3202"/>
    <cellStyle name="Normal 52 3" xfId="6762"/>
    <cellStyle name="Normal 53" xfId="3203"/>
    <cellStyle name="Normal 53 2" xfId="3204"/>
    <cellStyle name="Normal 53 3" xfId="6763"/>
    <cellStyle name="Normal 54" xfId="3205"/>
    <cellStyle name="Normal 54 2" xfId="3206"/>
    <cellStyle name="Normal 54 3" xfId="6764"/>
    <cellStyle name="Normal 55" xfId="3207"/>
    <cellStyle name="Normal 55 2" xfId="3208"/>
    <cellStyle name="Normal 55 3" xfId="6765"/>
    <cellStyle name="Normal 56" xfId="3209"/>
    <cellStyle name="Normal 56 2" xfId="3210"/>
    <cellStyle name="Normal 56 3" xfId="6766"/>
    <cellStyle name="Normal 57" xfId="3211"/>
    <cellStyle name="Normal 57 2" xfId="3212"/>
    <cellStyle name="Normal 57 3" xfId="6767"/>
    <cellStyle name="Normal 58" xfId="3213"/>
    <cellStyle name="Normal 58 2" xfId="3214"/>
    <cellStyle name="Normal 58 3" xfId="6768"/>
    <cellStyle name="Normal 59" xfId="3215"/>
    <cellStyle name="Normal 59 2" xfId="3216"/>
    <cellStyle name="Normal 59 3" xfId="6769"/>
    <cellStyle name="Normal 6" xfId="3217"/>
    <cellStyle name="Normal 6 2" xfId="3218"/>
    <cellStyle name="Normal 6 2 2" xfId="3219"/>
    <cellStyle name="Normal 6 2 2 2" xfId="3220"/>
    <cellStyle name="Normal 6 2 2 3" xfId="6771"/>
    <cellStyle name="Normal 6 2 3" xfId="3221"/>
    <cellStyle name="Normal 6 2 4" xfId="6770"/>
    <cellStyle name="Normal 6 3" xfId="3222"/>
    <cellStyle name="Normal 6 3 2" xfId="3223"/>
    <cellStyle name="Normal 6 3 2 2" xfId="3224"/>
    <cellStyle name="Normal 6 3 2 3" xfId="6773"/>
    <cellStyle name="Normal 6 3 3" xfId="3225"/>
    <cellStyle name="Normal 6 3 4" xfId="6772"/>
    <cellStyle name="Normal 6 4" xfId="3226"/>
    <cellStyle name="Normal 6 4 2" xfId="3227"/>
    <cellStyle name="Normal 6 4 2 2" xfId="3228"/>
    <cellStyle name="Normal 6 4 2 3" xfId="6775"/>
    <cellStyle name="Normal 6 4 3" xfId="3229"/>
    <cellStyle name="Normal 6 4 4" xfId="6774"/>
    <cellStyle name="Normal 6 5" xfId="3230"/>
    <cellStyle name="Normal 6 5 2" xfId="3231"/>
    <cellStyle name="Normal 6 5 3" xfId="6776"/>
    <cellStyle name="Normal 6 6" xfId="3232"/>
    <cellStyle name="Normal 6 6 2" xfId="3233"/>
    <cellStyle name="Normal 6 6 3" xfId="6777"/>
    <cellStyle name="Normal 6 7" xfId="3234"/>
    <cellStyle name="Normal 6 7 2" xfId="3235"/>
    <cellStyle name="Normal 6 7 3" xfId="6778"/>
    <cellStyle name="Normal 6 8" xfId="3236"/>
    <cellStyle name="Normal 6 9" xfId="5414"/>
    <cellStyle name="Normal 60" xfId="3237"/>
    <cellStyle name="Normal 60 2" xfId="3238"/>
    <cellStyle name="Normal 60 3" xfId="6779"/>
    <cellStyle name="Normal 61" xfId="3239"/>
    <cellStyle name="Normal 61 2" xfId="3240"/>
    <cellStyle name="Normal 61 3" xfId="6780"/>
    <cellStyle name="Normal 62" xfId="3241"/>
    <cellStyle name="Normal 62 2" xfId="3242"/>
    <cellStyle name="Normal 62 3" xfId="6781"/>
    <cellStyle name="Normal 63" xfId="3243"/>
    <cellStyle name="Normal 63 2" xfId="3244"/>
    <cellStyle name="Normal 63 3" xfId="6782"/>
    <cellStyle name="Normal 64" xfId="3245"/>
    <cellStyle name="Normal 64 2" xfId="3246"/>
    <cellStyle name="Normal 64 3" xfId="6783"/>
    <cellStyle name="Normal 65" xfId="3247"/>
    <cellStyle name="Normal 65 2" xfId="3248"/>
    <cellStyle name="Normal 65 3" xfId="6784"/>
    <cellStyle name="Normal 66" xfId="3249"/>
    <cellStyle name="Normal 66 2" xfId="3250"/>
    <cellStyle name="Normal 66 3" xfId="6785"/>
    <cellStyle name="Normal 67" xfId="3251"/>
    <cellStyle name="Normal 67 2" xfId="3252"/>
    <cellStyle name="Normal 67 3" xfId="6786"/>
    <cellStyle name="Normal 68" xfId="3253"/>
    <cellStyle name="Normal 68 2" xfId="3254"/>
    <cellStyle name="Normal 68 3" xfId="6787"/>
    <cellStyle name="Normal 69" xfId="3255"/>
    <cellStyle name="Normal 69 2" xfId="3256"/>
    <cellStyle name="Normal 69 3" xfId="6788"/>
    <cellStyle name="Normal 7" xfId="3257"/>
    <cellStyle name="Normal 7 10" xfId="5428"/>
    <cellStyle name="Normal 7 2" xfId="3258"/>
    <cellStyle name="Normal 7 2 2" xfId="3259"/>
    <cellStyle name="Normal 7 2 2 2" xfId="3260"/>
    <cellStyle name="Normal 7 2 2 3" xfId="6790"/>
    <cellStyle name="Normal 7 2 3" xfId="3261"/>
    <cellStyle name="Normal 7 2 4" xfId="6789"/>
    <cellStyle name="Normal 7 3" xfId="3262"/>
    <cellStyle name="Normal 7 3 2" xfId="3263"/>
    <cellStyle name="Normal 7 3 2 2" xfId="3264"/>
    <cellStyle name="Normal 7 3 2 3" xfId="6792"/>
    <cellStyle name="Normal 7 3 3" xfId="3265"/>
    <cellStyle name="Normal 7 3 4" xfId="6791"/>
    <cellStyle name="Normal 7 4" xfId="3266"/>
    <cellStyle name="Normal 7 4 2" xfId="3267"/>
    <cellStyle name="Normal 7 4 2 2" xfId="3268"/>
    <cellStyle name="Normal 7 4 2 3" xfId="6794"/>
    <cellStyle name="Normal 7 4 3" xfId="3269"/>
    <cellStyle name="Normal 7 4 4" xfId="6793"/>
    <cellStyle name="Normal 7 5" xfId="3270"/>
    <cellStyle name="Normal 7 6" xfId="3271"/>
    <cellStyle name="Normal 7 6 2" xfId="3272"/>
    <cellStyle name="Normal 7 6 3" xfId="6795"/>
    <cellStyle name="Normal 7 7" xfId="3273"/>
    <cellStyle name="Normal 7 7 2" xfId="3274"/>
    <cellStyle name="Normal 7 7 3" xfId="6796"/>
    <cellStyle name="Normal 7 8" xfId="3275"/>
    <cellStyle name="Normal 7 8 2" xfId="3276"/>
    <cellStyle name="Normal 7 8 3" xfId="6797"/>
    <cellStyle name="Normal 7 9" xfId="3277"/>
    <cellStyle name="Normal 70" xfId="3278"/>
    <cellStyle name="Normal 70 2" xfId="3279"/>
    <cellStyle name="Normal 70 3" xfId="6798"/>
    <cellStyle name="Normal 71" xfId="3280"/>
    <cellStyle name="Normal 71 2" xfId="3281"/>
    <cellStyle name="Normal 71 3" xfId="6799"/>
    <cellStyle name="Normal 72" xfId="3282"/>
    <cellStyle name="Normal 72 2" xfId="3283"/>
    <cellStyle name="Normal 72 3" xfId="6800"/>
    <cellStyle name="Normal 73" xfId="3284"/>
    <cellStyle name="Normal 73 2" xfId="3285"/>
    <cellStyle name="Normal 73 3" xfId="6801"/>
    <cellStyle name="Normal 74" xfId="3286"/>
    <cellStyle name="Normal 74 2" xfId="3287"/>
    <cellStyle name="Normal 74 3" xfId="6802"/>
    <cellStyle name="Normal 75" xfId="3288"/>
    <cellStyle name="Normal 75 2" xfId="3289"/>
    <cellStyle name="Normal 75 3" xfId="6803"/>
    <cellStyle name="Normal 76" xfId="3290"/>
    <cellStyle name="Normal 76 2" xfId="3291"/>
    <cellStyle name="Normal 76 3" xfId="6804"/>
    <cellStyle name="Normal 77" xfId="3292"/>
    <cellStyle name="Normal 77 2" xfId="3293"/>
    <cellStyle name="Normal 77 3" xfId="6805"/>
    <cellStyle name="Normal 78" xfId="3294"/>
    <cellStyle name="Normal 78 2" xfId="3295"/>
    <cellStyle name="Normal 78 3" xfId="6806"/>
    <cellStyle name="Normal 79" xfId="3296"/>
    <cellStyle name="Normal 79 2" xfId="3297"/>
    <cellStyle name="Normal 79 3" xfId="6807"/>
    <cellStyle name="Normal 8" xfId="3298"/>
    <cellStyle name="Normal 8 2" xfId="3299"/>
    <cellStyle name="Normal 8 2 2" xfId="3300"/>
    <cellStyle name="Normal 8 2 2 2" xfId="3301"/>
    <cellStyle name="Normal 8 2 2 3" xfId="6810"/>
    <cellStyle name="Normal 8 2 3" xfId="3302"/>
    <cellStyle name="Normal 8 2 4" xfId="6809"/>
    <cellStyle name="Normal 8 3" xfId="3303"/>
    <cellStyle name="Normal 8 3 2" xfId="3304"/>
    <cellStyle name="Normal 8 3 2 2" xfId="3305"/>
    <cellStyle name="Normal 8 3 2 3" xfId="6812"/>
    <cellStyle name="Normal 8 3 3" xfId="3306"/>
    <cellStyle name="Normal 8 3 4" xfId="6811"/>
    <cellStyle name="Normal 8 4" xfId="3307"/>
    <cellStyle name="Normal 8 4 2" xfId="3308"/>
    <cellStyle name="Normal 8 4 2 2" xfId="3309"/>
    <cellStyle name="Normal 8 4 2 3" xfId="6814"/>
    <cellStyle name="Normal 8 4 3" xfId="3310"/>
    <cellStyle name="Normal 8 4 4" xfId="6813"/>
    <cellStyle name="Normal 8 5" xfId="3311"/>
    <cellStyle name="Normal 8 5 2" xfId="3312"/>
    <cellStyle name="Normal 8 5 3" xfId="6815"/>
    <cellStyle name="Normal 8 6" xfId="3313"/>
    <cellStyle name="Normal 8 6 2" xfId="3314"/>
    <cellStyle name="Normal 8 6 3" xfId="6816"/>
    <cellStyle name="Normal 8 7" xfId="3315"/>
    <cellStyle name="Normal 8 7 2" xfId="3316"/>
    <cellStyle name="Normal 8 7 3" xfId="6817"/>
    <cellStyle name="Normal 8 8" xfId="3317"/>
    <cellStyle name="Normal 8 9" xfId="6808"/>
    <cellStyle name="Normal 80" xfId="3318"/>
    <cellStyle name="Normal 80 2" xfId="3319"/>
    <cellStyle name="Normal 80 3" xfId="6818"/>
    <cellStyle name="Normal 81" xfId="3320"/>
    <cellStyle name="Normal 81 2" xfId="3321"/>
    <cellStyle name="Normal 81 3" xfId="6819"/>
    <cellStyle name="Normal 82" xfId="3322"/>
    <cellStyle name="Normal 82 2" xfId="3323"/>
    <cellStyle name="Normal 82 3" xfId="6820"/>
    <cellStyle name="Normal 83" xfId="3324"/>
    <cellStyle name="Normal 83 2" xfId="3325"/>
    <cellStyle name="Normal 83 3" xfId="6821"/>
    <cellStyle name="Normal 84" xfId="3326"/>
    <cellStyle name="Normal 84 2" xfId="3327"/>
    <cellStyle name="Normal 84 3" xfId="6822"/>
    <cellStyle name="Normal 85" xfId="3328"/>
    <cellStyle name="Normal 85 2" xfId="3329"/>
    <cellStyle name="Normal 85 3" xfId="6823"/>
    <cellStyle name="Normal 86" xfId="3330"/>
    <cellStyle name="Normal 86 2" xfId="3331"/>
    <cellStyle name="Normal 86 3" xfId="6824"/>
    <cellStyle name="Normal 87" xfId="3332"/>
    <cellStyle name="Normal 87 2" xfId="3333"/>
    <cellStyle name="Normal 87 3" xfId="6825"/>
    <cellStyle name="Normal 88" xfId="3334"/>
    <cellStyle name="Normal 88 2" xfId="3335"/>
    <cellStyle name="Normal 88 3" xfId="6826"/>
    <cellStyle name="Normal 89" xfId="3336"/>
    <cellStyle name="Normal 89 2" xfId="3337"/>
    <cellStyle name="Normal 89 3" xfId="6827"/>
    <cellStyle name="Normal 9" xfId="3338"/>
    <cellStyle name="Normal 9 2" xfId="3339"/>
    <cellStyle name="Normal 9 2 2" xfId="3340"/>
    <cellStyle name="Normal 9 2 2 2" xfId="3341"/>
    <cellStyle name="Normal 9 2 2 3" xfId="6830"/>
    <cellStyle name="Normal 9 2 3" xfId="3342"/>
    <cellStyle name="Normal 9 2 4" xfId="6829"/>
    <cellStyle name="Normal 9 3" xfId="3343"/>
    <cellStyle name="Normal 9 3 2" xfId="3344"/>
    <cellStyle name="Normal 9 3 2 2" xfId="3345"/>
    <cellStyle name="Normal 9 3 2 3" xfId="6832"/>
    <cellStyle name="Normal 9 3 3" xfId="3346"/>
    <cellStyle name="Normal 9 3 4" xfId="6831"/>
    <cellStyle name="Normal 9 4" xfId="3347"/>
    <cellStyle name="Normal 9 4 2" xfId="3348"/>
    <cellStyle name="Normal 9 4 2 2" xfId="3349"/>
    <cellStyle name="Normal 9 4 2 3" xfId="6834"/>
    <cellStyle name="Normal 9 4 3" xfId="3350"/>
    <cellStyle name="Normal 9 4 4" xfId="6833"/>
    <cellStyle name="Normal 9 5" xfId="3351"/>
    <cellStyle name="Normal 9 5 2" xfId="3352"/>
    <cellStyle name="Normal 9 5 3" xfId="6835"/>
    <cellStyle name="Normal 9 6" xfId="3353"/>
    <cellStyle name="Normal 9 6 2" xfId="3354"/>
    <cellStyle name="Normal 9 6 3" xfId="6836"/>
    <cellStyle name="Normal 9 7" xfId="3355"/>
    <cellStyle name="Normal 9 7 2" xfId="3356"/>
    <cellStyle name="Normal 9 7 3" xfId="6837"/>
    <cellStyle name="Normal 9 8" xfId="3357"/>
    <cellStyle name="Normal 9 9" xfId="6828"/>
    <cellStyle name="Normal 90" xfId="3358"/>
    <cellStyle name="Normal 90 2" xfId="3359"/>
    <cellStyle name="Normal 90 3" xfId="6838"/>
    <cellStyle name="Normal 91" xfId="3360"/>
    <cellStyle name="Normal 91 2" xfId="3361"/>
    <cellStyle name="Normal 91 3" xfId="6839"/>
    <cellStyle name="Normal 92" xfId="3362"/>
    <cellStyle name="Normal 92 2" xfId="3363"/>
    <cellStyle name="Normal 92 3" xfId="6840"/>
    <cellStyle name="Normal 93" xfId="3364"/>
    <cellStyle name="Normal 93 2" xfId="3365"/>
    <cellStyle name="Normal 93 3" xfId="6841"/>
    <cellStyle name="Normal 94" xfId="3366"/>
    <cellStyle name="Normal 94 2" xfId="3634"/>
    <cellStyle name="Normal 94 3" xfId="6842"/>
    <cellStyle name="Normal 95" xfId="3367"/>
    <cellStyle name="Normal 95 2" xfId="4683"/>
    <cellStyle name="Normal 95 3" xfId="6843"/>
    <cellStyle name="Normal 96" xfId="3368"/>
    <cellStyle name="Normal 96 2" xfId="4684"/>
    <cellStyle name="Normal 96 3" xfId="6844"/>
    <cellStyle name="Normal 97" xfId="3369"/>
    <cellStyle name="Normal 97 2" xfId="4685"/>
    <cellStyle name="Normal 97 3" xfId="6845"/>
    <cellStyle name="Normal 98" xfId="3370"/>
    <cellStyle name="Normal 98 2" xfId="4686"/>
    <cellStyle name="Normal 98 3" xfId="6846"/>
    <cellStyle name="Normal 99" xfId="3371"/>
    <cellStyle name="Normal 99 2" xfId="4687"/>
    <cellStyle name="Normal 99 3" xfId="6847"/>
    <cellStyle name="Normal_Book Schedules Nov 2" xfId="4042"/>
    <cellStyle name="Normal_Book Schedules Nov 2 2" xfId="4043"/>
    <cellStyle name="Normal_Book2" xfId="4044"/>
    <cellStyle name="Normal_Capital_Summary Sheets per Service Area" xfId="4739"/>
    <cellStyle name="Normal_Template" xfId="4738"/>
    <cellStyle name="Note 10" xfId="3372"/>
    <cellStyle name="Note 10 2" xfId="3373"/>
    <cellStyle name="Note 10 2 2" xfId="3374"/>
    <cellStyle name="Note 10 3" xfId="3375"/>
    <cellStyle name="Note 100" xfId="3744"/>
    <cellStyle name="Note 101" xfId="3759"/>
    <cellStyle name="Note 102" xfId="3774"/>
    <cellStyle name="Note 103" xfId="3789"/>
    <cellStyle name="Note 104" xfId="3803"/>
    <cellStyle name="Note 105" xfId="3818"/>
    <cellStyle name="Note 106" xfId="3833"/>
    <cellStyle name="Note 107" xfId="3847"/>
    <cellStyle name="Note 108" xfId="3861"/>
    <cellStyle name="Note 109" xfId="3876"/>
    <cellStyle name="Note 11" xfId="3376"/>
    <cellStyle name="Note 11 2" xfId="3377"/>
    <cellStyle name="Note 11 2 2" xfId="3378"/>
    <cellStyle name="Note 11 3" xfId="3379"/>
    <cellStyle name="Note 110" xfId="3890"/>
    <cellStyle name="Note 111" xfId="3904"/>
    <cellStyle name="Note 112" xfId="3918"/>
    <cellStyle name="Note 113" xfId="3932"/>
    <cellStyle name="Note 114" xfId="3949"/>
    <cellStyle name="Note 115" xfId="3972"/>
    <cellStyle name="Note 115 2" xfId="4015"/>
    <cellStyle name="Note 116" xfId="4000"/>
    <cellStyle name="Note 116 2" xfId="4029"/>
    <cellStyle name="Note 117" xfId="5311"/>
    <cellStyle name="Note 118" xfId="5312"/>
    <cellStyle name="Note 119" xfId="5313"/>
    <cellStyle name="Note 12" xfId="3380"/>
    <cellStyle name="Note 12 2" xfId="3381"/>
    <cellStyle name="Note 12 2 2" xfId="3382"/>
    <cellStyle name="Note 12 3" xfId="3383"/>
    <cellStyle name="Note 120" xfId="5314"/>
    <cellStyle name="Note 121" xfId="5315"/>
    <cellStyle name="Note 122" xfId="5316"/>
    <cellStyle name="Note 123" xfId="5317"/>
    <cellStyle name="Note 124" xfId="5318"/>
    <cellStyle name="Note 125" xfId="5319"/>
    <cellStyle name="Note 126" xfId="5320"/>
    <cellStyle name="Note 127" xfId="5321"/>
    <cellStyle name="Note 128" xfId="5322"/>
    <cellStyle name="Note 129" xfId="5323"/>
    <cellStyle name="Note 13" xfId="3384"/>
    <cellStyle name="Note 13 2" xfId="3385"/>
    <cellStyle name="Note 13 2 2" xfId="3386"/>
    <cellStyle name="Note 13 3" xfId="3387"/>
    <cellStyle name="Note 130" xfId="5324"/>
    <cellStyle name="Note 131" xfId="5325"/>
    <cellStyle name="Note 132" xfId="5326"/>
    <cellStyle name="Note 133" xfId="5327"/>
    <cellStyle name="Note 134" xfId="5328"/>
    <cellStyle name="Note 135" xfId="5329"/>
    <cellStyle name="Note 136" xfId="5330"/>
    <cellStyle name="Note 137" xfId="5331"/>
    <cellStyle name="Note 138" xfId="5332"/>
    <cellStyle name="Note 139" xfId="5333"/>
    <cellStyle name="Note 14" xfId="3388"/>
    <cellStyle name="Note 14 2" xfId="3389"/>
    <cellStyle name="Note 14 2 2" xfId="3390"/>
    <cellStyle name="Note 14 3" xfId="3391"/>
    <cellStyle name="Note 140" xfId="5334"/>
    <cellStyle name="Note 141" xfId="5335"/>
    <cellStyle name="Note 142" xfId="5336"/>
    <cellStyle name="Note 143" xfId="5337"/>
    <cellStyle name="Note 144" xfId="5338"/>
    <cellStyle name="Note 145" xfId="5339"/>
    <cellStyle name="Note 146" xfId="5340"/>
    <cellStyle name="Note 147" xfId="5341"/>
    <cellStyle name="Note 148" xfId="5342"/>
    <cellStyle name="Note 149" xfId="5343"/>
    <cellStyle name="Note 15" xfId="3392"/>
    <cellStyle name="Note 15 2" xfId="3393"/>
    <cellStyle name="Note 15 2 2" xfId="3394"/>
    <cellStyle name="Note 15 3" xfId="3395"/>
    <cellStyle name="Note 150" xfId="5344"/>
    <cellStyle name="Note 151" xfId="5345"/>
    <cellStyle name="Note 152" xfId="5346"/>
    <cellStyle name="Note 153" xfId="5347"/>
    <cellStyle name="Note 154" xfId="5348"/>
    <cellStyle name="Note 155" xfId="5349"/>
    <cellStyle name="Note 16" xfId="3396"/>
    <cellStyle name="Note 16 2" xfId="3397"/>
    <cellStyle name="Note 16 2 2" xfId="3398"/>
    <cellStyle name="Note 16 3" xfId="3399"/>
    <cellStyle name="Note 17" xfId="3400"/>
    <cellStyle name="Note 17 2" xfId="3401"/>
    <cellStyle name="Note 17 2 2" xfId="3402"/>
    <cellStyle name="Note 17 3" xfId="3403"/>
    <cellStyle name="Note 18" xfId="3404"/>
    <cellStyle name="Note 18 2" xfId="3405"/>
    <cellStyle name="Note 18 3" xfId="3406"/>
    <cellStyle name="Note 18 3 2" xfId="3407"/>
    <cellStyle name="Note 18 3 3" xfId="6848"/>
    <cellStyle name="Note 18 4" xfId="3408"/>
    <cellStyle name="Note 18 4 2" xfId="3409"/>
    <cellStyle name="Note 18 4 3" xfId="6849"/>
    <cellStyle name="Note 19" xfId="3410"/>
    <cellStyle name="Note 19 2" xfId="3411"/>
    <cellStyle name="Note 19 3" xfId="3412"/>
    <cellStyle name="Note 19 3 2" xfId="3413"/>
    <cellStyle name="Note 19 3 3" xfId="6850"/>
    <cellStyle name="Note 19 4" xfId="3414"/>
    <cellStyle name="Note 19 4 2" xfId="3415"/>
    <cellStyle name="Note 19 4 3" xfId="6851"/>
    <cellStyle name="Note 2" xfId="3416"/>
    <cellStyle name="Note 2 2" xfId="3417"/>
    <cellStyle name="Note 2 2 2" xfId="3418"/>
    <cellStyle name="Note 2 2 2 2" xfId="3419"/>
    <cellStyle name="Note 2 2 2 2 2" xfId="3420"/>
    <cellStyle name="Note 2 2 2 2 3" xfId="6854"/>
    <cellStyle name="Note 2 2 2 3" xfId="3421"/>
    <cellStyle name="Note 2 2 2 4" xfId="6853"/>
    <cellStyle name="Note 2 2 3" xfId="3422"/>
    <cellStyle name="Note 2 2 3 2" xfId="3423"/>
    <cellStyle name="Note 2 2 3 2 2" xfId="3424"/>
    <cellStyle name="Note 2 2 3 2 3" xfId="6856"/>
    <cellStyle name="Note 2 2 3 3" xfId="3425"/>
    <cellStyle name="Note 2 2 3 4" xfId="6855"/>
    <cellStyle name="Note 2 2 4" xfId="3426"/>
    <cellStyle name="Note 2 2 4 2" xfId="3427"/>
    <cellStyle name="Note 2 2 4 3" xfId="6857"/>
    <cellStyle name="Note 2 2 5" xfId="3428"/>
    <cellStyle name="Note 2 2 5 2" xfId="3429"/>
    <cellStyle name="Note 2 2 5 3" xfId="6858"/>
    <cellStyle name="Note 2 2 6" xfId="3430"/>
    <cellStyle name="Note 2 2 6 2" xfId="3431"/>
    <cellStyle name="Note 2 2 6 3" xfId="6859"/>
    <cellStyle name="Note 2 2 7" xfId="3432"/>
    <cellStyle name="Note 2 2 8" xfId="6852"/>
    <cellStyle name="Note 2 3" xfId="3433"/>
    <cellStyle name="Note 2 4" xfId="3434"/>
    <cellStyle name="Note 2 4 2" xfId="3435"/>
    <cellStyle name="Note 2 4 2 2" xfId="3436"/>
    <cellStyle name="Note 2 4 2 3" xfId="6861"/>
    <cellStyle name="Note 2 4 3" xfId="3437"/>
    <cellStyle name="Note 2 4 4" xfId="6860"/>
    <cellStyle name="Note 2 5" xfId="3438"/>
    <cellStyle name="Note 2 5 2" xfId="3439"/>
    <cellStyle name="Note 2 5 2 2" xfId="3440"/>
    <cellStyle name="Note 2 5 2 3" xfId="6863"/>
    <cellStyle name="Note 2 5 3" xfId="3441"/>
    <cellStyle name="Note 2 5 4" xfId="6862"/>
    <cellStyle name="Note 2 6" xfId="3442"/>
    <cellStyle name="Note 2 6 2" xfId="3443"/>
    <cellStyle name="Note 2 6 3" xfId="6864"/>
    <cellStyle name="Note 2 7" xfId="3444"/>
    <cellStyle name="Note 2 7 2" xfId="3445"/>
    <cellStyle name="Note 2 7 3" xfId="6865"/>
    <cellStyle name="Note 2 8" xfId="5350"/>
    <cellStyle name="Note 2 9" xfId="5360"/>
    <cellStyle name="Note 20" xfId="3446"/>
    <cellStyle name="Note 20 2" xfId="3447"/>
    <cellStyle name="Note 20 2 2" xfId="3448"/>
    <cellStyle name="Note 20 2 3" xfId="6866"/>
    <cellStyle name="Note 20 3" xfId="3449"/>
    <cellStyle name="Note 20 3 2" xfId="3450"/>
    <cellStyle name="Note 20 3 3" xfId="6867"/>
    <cellStyle name="Note 21" xfId="3451"/>
    <cellStyle name="Note 21 2" xfId="3452"/>
    <cellStyle name="Note 21 2 2" xfId="3453"/>
    <cellStyle name="Note 21 2 3" xfId="6869"/>
    <cellStyle name="Note 21 3" xfId="3454"/>
    <cellStyle name="Note 21 3 2" xfId="3455"/>
    <cellStyle name="Note 21 3 3" xfId="6870"/>
    <cellStyle name="Note 21 4" xfId="3456"/>
    <cellStyle name="Note 21 4 2" xfId="3457"/>
    <cellStyle name="Note 21 4 3" xfId="6871"/>
    <cellStyle name="Note 21 5" xfId="3458"/>
    <cellStyle name="Note 21 6" xfId="6868"/>
    <cellStyle name="Note 22" xfId="3459"/>
    <cellStyle name="Note 22 2" xfId="3460"/>
    <cellStyle name="Note 22 2 2" xfId="3461"/>
    <cellStyle name="Note 22 2 3" xfId="6873"/>
    <cellStyle name="Note 22 3" xfId="3462"/>
    <cellStyle name="Note 22 3 2" xfId="3463"/>
    <cellStyle name="Note 22 3 3" xfId="6874"/>
    <cellStyle name="Note 22 4" xfId="3464"/>
    <cellStyle name="Note 22 5" xfId="6872"/>
    <cellStyle name="Note 23" xfId="3465"/>
    <cellStyle name="Note 23 2" xfId="3466"/>
    <cellStyle name="Note 23 2 2" xfId="3467"/>
    <cellStyle name="Note 23 2 3" xfId="6876"/>
    <cellStyle name="Note 23 3" xfId="3468"/>
    <cellStyle name="Note 23 4" xfId="6875"/>
    <cellStyle name="Note 24" xfId="3469"/>
    <cellStyle name="Note 24 2" xfId="3470"/>
    <cellStyle name="Note 24 2 2" xfId="3471"/>
    <cellStyle name="Note 24 2 3" xfId="6878"/>
    <cellStyle name="Note 24 3" xfId="3472"/>
    <cellStyle name="Note 24 4" xfId="6877"/>
    <cellStyle name="Note 25" xfId="3473"/>
    <cellStyle name="Note 25 2" xfId="3474"/>
    <cellStyle name="Note 25 2 2" xfId="3475"/>
    <cellStyle name="Note 25 2 3" xfId="6880"/>
    <cellStyle name="Note 25 3" xfId="3476"/>
    <cellStyle name="Note 25 4" xfId="6879"/>
    <cellStyle name="Note 26" xfId="3477"/>
    <cellStyle name="Note 26 2" xfId="3478"/>
    <cellStyle name="Note 26 2 2" xfId="3479"/>
    <cellStyle name="Note 26 2 3" xfId="6882"/>
    <cellStyle name="Note 26 3" xfId="3480"/>
    <cellStyle name="Note 26 4" xfId="6881"/>
    <cellStyle name="Note 27" xfId="3481"/>
    <cellStyle name="Note 27 2" xfId="3482"/>
    <cellStyle name="Note 27 2 2" xfId="3483"/>
    <cellStyle name="Note 27 2 3" xfId="6884"/>
    <cellStyle name="Note 27 3" xfId="3484"/>
    <cellStyle name="Note 27 4" xfId="6883"/>
    <cellStyle name="Note 28" xfId="3485"/>
    <cellStyle name="Note 28 2" xfId="3486"/>
    <cellStyle name="Note 28 3" xfId="6885"/>
    <cellStyle name="Note 29" xfId="3487"/>
    <cellStyle name="Note 29 2" xfId="3488"/>
    <cellStyle name="Note 29 3" xfId="6886"/>
    <cellStyle name="Note 3" xfId="3489"/>
    <cellStyle name="Note 3 10" xfId="5373"/>
    <cellStyle name="Note 3 2" xfId="3490"/>
    <cellStyle name="Note 3 2 2" xfId="3491"/>
    <cellStyle name="Note 3 2 2 2" xfId="3492"/>
    <cellStyle name="Note 3 2 2 3" xfId="6888"/>
    <cellStyle name="Note 3 2 3" xfId="3493"/>
    <cellStyle name="Note 3 2 4" xfId="6887"/>
    <cellStyle name="Note 3 3" xfId="3494"/>
    <cellStyle name="Note 3 3 2" xfId="3495"/>
    <cellStyle name="Note 3 3 2 2" xfId="3496"/>
    <cellStyle name="Note 3 3 2 3" xfId="6890"/>
    <cellStyle name="Note 3 3 3" xfId="3497"/>
    <cellStyle name="Note 3 3 4" xfId="6889"/>
    <cellStyle name="Note 3 4" xfId="3498"/>
    <cellStyle name="Note 3 4 2" xfId="3499"/>
    <cellStyle name="Note 3 4 2 2" xfId="3500"/>
    <cellStyle name="Note 3 4 2 3" xfId="6892"/>
    <cellStyle name="Note 3 4 3" xfId="3501"/>
    <cellStyle name="Note 3 4 4" xfId="6891"/>
    <cellStyle name="Note 3 5" xfId="3502"/>
    <cellStyle name="Note 3 5 2" xfId="3503"/>
    <cellStyle name="Note 3 5 3" xfId="6893"/>
    <cellStyle name="Note 3 6" xfId="3504"/>
    <cellStyle name="Note 3 6 2" xfId="3505"/>
    <cellStyle name="Note 3 6 3" xfId="6894"/>
    <cellStyle name="Note 3 7" xfId="3506"/>
    <cellStyle name="Note 3 7 2" xfId="3507"/>
    <cellStyle name="Note 3 7 3" xfId="6895"/>
    <cellStyle name="Note 3 8" xfId="3508"/>
    <cellStyle name="Note 3 9" xfId="5351"/>
    <cellStyle name="Note 30" xfId="3509"/>
    <cellStyle name="Note 30 2" xfId="3510"/>
    <cellStyle name="Note 30 3" xfId="6896"/>
    <cellStyle name="Note 31" xfId="3511"/>
    <cellStyle name="Note 31 2" xfId="3512"/>
    <cellStyle name="Note 31 3" xfId="6897"/>
    <cellStyle name="Note 32" xfId="3513"/>
    <cellStyle name="Note 32 2" xfId="3514"/>
    <cellStyle name="Note 32 3" xfId="6898"/>
    <cellStyle name="Note 33" xfId="3515"/>
    <cellStyle name="Note 33 2" xfId="3516"/>
    <cellStyle name="Note 33 3" xfId="6899"/>
    <cellStyle name="Note 34" xfId="3517"/>
    <cellStyle name="Note 34 2" xfId="3518"/>
    <cellStyle name="Note 34 3" xfId="6900"/>
    <cellStyle name="Note 35" xfId="3519"/>
    <cellStyle name="Note 35 2" xfId="3520"/>
    <cellStyle name="Note 35 3" xfId="6901"/>
    <cellStyle name="Note 36" xfId="3521"/>
    <cellStyle name="Note 36 2" xfId="3522"/>
    <cellStyle name="Note 36 3" xfId="6902"/>
    <cellStyle name="Note 37" xfId="3523"/>
    <cellStyle name="Note 37 2" xfId="3524"/>
    <cellStyle name="Note 37 3" xfId="6903"/>
    <cellStyle name="Note 38" xfId="3525"/>
    <cellStyle name="Note 38 2" xfId="3526"/>
    <cellStyle name="Note 38 3" xfId="6904"/>
    <cellStyle name="Note 39" xfId="3527"/>
    <cellStyle name="Note 39 2" xfId="3528"/>
    <cellStyle name="Note 39 3" xfId="6905"/>
    <cellStyle name="Note 4" xfId="3529"/>
    <cellStyle name="Note 4 2" xfId="3530"/>
    <cellStyle name="Note 4 2 2" xfId="3531"/>
    <cellStyle name="Note 4 3" xfId="3532"/>
    <cellStyle name="Note 4 4" xfId="5352"/>
    <cellStyle name="Note 4 5" xfId="5387"/>
    <cellStyle name="Note 40" xfId="3533"/>
    <cellStyle name="Note 40 2" xfId="3534"/>
    <cellStyle name="Note 40 3" xfId="6906"/>
    <cellStyle name="Note 41" xfId="3535"/>
    <cellStyle name="Note 41 2" xfId="3536"/>
    <cellStyle name="Note 41 3" xfId="6907"/>
    <cellStyle name="Note 42" xfId="3537"/>
    <cellStyle name="Note 42 2" xfId="3538"/>
    <cellStyle name="Note 42 3" xfId="6908"/>
    <cellStyle name="Note 43" xfId="3539"/>
    <cellStyle name="Note 43 2" xfId="3540"/>
    <cellStyle name="Note 43 3" xfId="6909"/>
    <cellStyle name="Note 44" xfId="3541"/>
    <cellStyle name="Note 44 2" xfId="4688"/>
    <cellStyle name="Note 44 3" xfId="6910"/>
    <cellStyle name="Note 45" xfId="3542"/>
    <cellStyle name="Note 45 2" xfId="4689"/>
    <cellStyle name="Note 45 3" xfId="6911"/>
    <cellStyle name="Note 46" xfId="3543"/>
    <cellStyle name="Note 46 2" xfId="4690"/>
    <cellStyle name="Note 46 3" xfId="6912"/>
    <cellStyle name="Note 47" xfId="3544"/>
    <cellStyle name="Note 47 2" xfId="4691"/>
    <cellStyle name="Note 47 3" xfId="6913"/>
    <cellStyle name="Note 48" xfId="3545"/>
    <cellStyle name="Note 48 2" xfId="4692"/>
    <cellStyle name="Note 48 3" xfId="6914"/>
    <cellStyle name="Note 49" xfId="3546"/>
    <cellStyle name="Note 49 2" xfId="4693"/>
    <cellStyle name="Note 49 3" xfId="6915"/>
    <cellStyle name="Note 5" xfId="3547"/>
    <cellStyle name="Note 5 2" xfId="3548"/>
    <cellStyle name="Note 5 2 2" xfId="3549"/>
    <cellStyle name="Note 5 3" xfId="3550"/>
    <cellStyle name="Note 5 4" xfId="3551"/>
    <cellStyle name="Note 5 4 2" xfId="3552"/>
    <cellStyle name="Note 5 4 3" xfId="6916"/>
    <cellStyle name="Note 5 5" xfId="5353"/>
    <cellStyle name="Note 5 6" xfId="5401"/>
    <cellStyle name="Note 50" xfId="3553"/>
    <cellStyle name="Note 50 2" xfId="4694"/>
    <cellStyle name="Note 50 3" xfId="6917"/>
    <cellStyle name="Note 51" xfId="3554"/>
    <cellStyle name="Note 51 2" xfId="4695"/>
    <cellStyle name="Note 51 3" xfId="6918"/>
    <cellStyle name="Note 52" xfId="3555"/>
    <cellStyle name="Note 52 2" xfId="4696"/>
    <cellStyle name="Note 52 3" xfId="6919"/>
    <cellStyle name="Note 53" xfId="3556"/>
    <cellStyle name="Note 53 2" xfId="4697"/>
    <cellStyle name="Note 53 3" xfId="6920"/>
    <cellStyle name="Note 54" xfId="3557"/>
    <cellStyle name="Note 54 2" xfId="4698"/>
    <cellStyle name="Note 54 3" xfId="6921"/>
    <cellStyle name="Note 55" xfId="3558"/>
    <cellStyle name="Note 55 2" xfId="4699"/>
    <cellStyle name="Note 55 3" xfId="6922"/>
    <cellStyle name="Note 56" xfId="3559"/>
    <cellStyle name="Note 56 2" xfId="4700"/>
    <cellStyle name="Note 56 3" xfId="6923"/>
    <cellStyle name="Note 57" xfId="3560"/>
    <cellStyle name="Note 57 2" xfId="4701"/>
    <cellStyle name="Note 57 3" xfId="6924"/>
    <cellStyle name="Note 58" xfId="3561"/>
    <cellStyle name="Note 58 2" xfId="4702"/>
    <cellStyle name="Note 58 3" xfId="6925"/>
    <cellStyle name="Note 59" xfId="3562"/>
    <cellStyle name="Note 59 2" xfId="4703"/>
    <cellStyle name="Note 59 3" xfId="6926"/>
    <cellStyle name="Note 6" xfId="3563"/>
    <cellStyle name="Note 6 2" xfId="3564"/>
    <cellStyle name="Note 6 2 2" xfId="3565"/>
    <cellStyle name="Note 6 3" xfId="3566"/>
    <cellStyle name="Note 6 4" xfId="5354"/>
    <cellStyle name="Note 6 5" xfId="5415"/>
    <cellStyle name="Note 60" xfId="3567"/>
    <cellStyle name="Note 60 2" xfId="4704"/>
    <cellStyle name="Note 60 3" xfId="6927"/>
    <cellStyle name="Note 61" xfId="3568"/>
    <cellStyle name="Note 61 2" xfId="4705"/>
    <cellStyle name="Note 61 3" xfId="6928"/>
    <cellStyle name="Note 62" xfId="3569"/>
    <cellStyle name="Note 62 2" xfId="4706"/>
    <cellStyle name="Note 62 3" xfId="6929"/>
    <cellStyle name="Note 63" xfId="3570"/>
    <cellStyle name="Note 63 2" xfId="4707"/>
    <cellStyle name="Note 63 3" xfId="6930"/>
    <cellStyle name="Note 64" xfId="3571"/>
    <cellStyle name="Note 64 2" xfId="4708"/>
    <cellStyle name="Note 64 3" xfId="6931"/>
    <cellStyle name="Note 65" xfId="3572"/>
    <cellStyle name="Note 65 2" xfId="4709"/>
    <cellStyle name="Note 65 3" xfId="6932"/>
    <cellStyle name="Note 66" xfId="3573"/>
    <cellStyle name="Note 66 2" xfId="4710"/>
    <cellStyle name="Note 66 3" xfId="6933"/>
    <cellStyle name="Note 67" xfId="3574"/>
    <cellStyle name="Note 67 2" xfId="4711"/>
    <cellStyle name="Note 67 3" xfId="6934"/>
    <cellStyle name="Note 68" xfId="3575"/>
    <cellStyle name="Note 68 2" xfId="4712"/>
    <cellStyle name="Note 68 3" xfId="6935"/>
    <cellStyle name="Note 69" xfId="3576"/>
    <cellStyle name="Note 69 2" xfId="4713"/>
    <cellStyle name="Note 69 3" xfId="6936"/>
    <cellStyle name="Note 7" xfId="3577"/>
    <cellStyle name="Note 7 2" xfId="3578"/>
    <cellStyle name="Note 7 2 2" xfId="3579"/>
    <cellStyle name="Note 7 3" xfId="3580"/>
    <cellStyle name="Note 7 4" xfId="5429"/>
    <cellStyle name="Note 70" xfId="3581"/>
    <cellStyle name="Note 70 2" xfId="4714"/>
    <cellStyle name="Note 70 3" xfId="6937"/>
    <cellStyle name="Note 71" xfId="3582"/>
    <cellStyle name="Note 71 2" xfId="4715"/>
    <cellStyle name="Note 71 3" xfId="6938"/>
    <cellStyle name="Note 72" xfId="3583"/>
    <cellStyle name="Note 72 2" xfId="4716"/>
    <cellStyle name="Note 72 3" xfId="6939"/>
    <cellStyle name="Note 73" xfId="3584"/>
    <cellStyle name="Note 73 2" xfId="4717"/>
    <cellStyle name="Note 73 3" xfId="6940"/>
    <cellStyle name="Note 74" xfId="3585"/>
    <cellStyle name="Note 74 2" xfId="4718"/>
    <cellStyle name="Note 74 3" xfId="6941"/>
    <cellStyle name="Note 75" xfId="3586"/>
    <cellStyle name="Note 75 2" xfId="4719"/>
    <cellStyle name="Note 75 3" xfId="6942"/>
    <cellStyle name="Note 76" xfId="3587"/>
    <cellStyle name="Note 76 2" xfId="4720"/>
    <cellStyle name="Note 76 3" xfId="6943"/>
    <cellStyle name="Note 77" xfId="3588"/>
    <cellStyle name="Note 77 2" xfId="4721"/>
    <cellStyle name="Note 77 3" xfId="6944"/>
    <cellStyle name="Note 78" xfId="3589"/>
    <cellStyle name="Note 78 2" xfId="4722"/>
    <cellStyle name="Note 78 3" xfId="6945"/>
    <cellStyle name="Note 79" xfId="3590"/>
    <cellStyle name="Note 79 2" xfId="4723"/>
    <cellStyle name="Note 79 3" xfId="6946"/>
    <cellStyle name="Note 8" xfId="3591"/>
    <cellStyle name="Note 8 2" xfId="3592"/>
    <cellStyle name="Note 8 2 2" xfId="3593"/>
    <cellStyle name="Note 8 3" xfId="3594"/>
    <cellStyle name="Note 80" xfId="3595"/>
    <cellStyle name="Note 80 2" xfId="4724"/>
    <cellStyle name="Note 80 3" xfId="6947"/>
    <cellStyle name="Note 81" xfId="3596"/>
    <cellStyle name="Note 81 2" xfId="4725"/>
    <cellStyle name="Note 81 3" xfId="6948"/>
    <cellStyle name="Note 82" xfId="3597"/>
    <cellStyle name="Note 82 2" xfId="4726"/>
    <cellStyle name="Note 82 3" xfId="6949"/>
    <cellStyle name="Note 83" xfId="3598"/>
    <cellStyle name="Note 83 2" xfId="4727"/>
    <cellStyle name="Note 83 3" xfId="6950"/>
    <cellStyle name="Note 84" xfId="3599"/>
    <cellStyle name="Note 84 2" xfId="4728"/>
    <cellStyle name="Note 84 3" xfId="6951"/>
    <cellStyle name="Note 85" xfId="3600"/>
    <cellStyle name="Note 85 2" xfId="4729"/>
    <cellStyle name="Note 86" xfId="3601"/>
    <cellStyle name="Note 86 2" xfId="4730"/>
    <cellStyle name="Note 87" xfId="3602"/>
    <cellStyle name="Note 87 2" xfId="4731"/>
    <cellStyle name="Note 88" xfId="3603"/>
    <cellStyle name="Note 88 2" xfId="4732"/>
    <cellStyle name="Note 89" xfId="3604"/>
    <cellStyle name="Note 89 2" xfId="4733"/>
    <cellStyle name="Note 9" xfId="3605"/>
    <cellStyle name="Note 9 2" xfId="3606"/>
    <cellStyle name="Note 9 2 2" xfId="3607"/>
    <cellStyle name="Note 9 3" xfId="3608"/>
    <cellStyle name="Note 90" xfId="3609"/>
    <cellStyle name="Note 90 2" xfId="4734"/>
    <cellStyle name="Note 91" xfId="3610"/>
    <cellStyle name="Note 91 2" xfId="4735"/>
    <cellStyle name="Note 92" xfId="3611"/>
    <cellStyle name="Note 92 2" xfId="4736"/>
    <cellStyle name="Note 93" xfId="3636"/>
    <cellStyle name="Note 94" xfId="3651"/>
    <cellStyle name="Note 95" xfId="3667"/>
    <cellStyle name="Note 96" xfId="3683"/>
    <cellStyle name="Note 97" xfId="3699"/>
    <cellStyle name="Note 98" xfId="3714"/>
    <cellStyle name="Note 99" xfId="3729"/>
    <cellStyle name="Output 2" xfId="3612"/>
    <cellStyle name="Output 2 2" xfId="3613"/>
    <cellStyle name="Output 2 3" xfId="3614"/>
    <cellStyle name="Output 2 4" xfId="3615"/>
    <cellStyle name="Output 3" xfId="3616"/>
    <cellStyle name="Output 4" xfId="3967"/>
    <cellStyle name="Percent 2" xfId="3617"/>
    <cellStyle name="Percent 3" xfId="3618"/>
    <cellStyle name="Title" xfId="1" builtinId="15" customBuiltin="1"/>
    <cellStyle name="Total 2" xfId="3619"/>
    <cellStyle name="Total 2 2" xfId="3620"/>
    <cellStyle name="Total 2 3" xfId="3621"/>
    <cellStyle name="Total 2 4" xfId="3622"/>
    <cellStyle name="Total 3" xfId="3623"/>
    <cellStyle name="Total 4" xfId="3974"/>
    <cellStyle name="Warning Text 2" xfId="3624"/>
    <cellStyle name="Warning Text 2 2" xfId="3625"/>
    <cellStyle name="Warning Text 2 3" xfId="3626"/>
    <cellStyle name="Warning Text 2 4" xfId="3627"/>
    <cellStyle name="Warning Text 3" xfId="3628"/>
    <cellStyle name="Warning Text 4" xfId="397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windows\TEMP\2003%20Revised%20-%20continuityassumpti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lis12\newcity$\Corporate%20Services\Financial%20Services\Financial%20Planning\FSU%20Documents\2017%20Budget\Capital\FP%20ONLY\For%20Final%20Book\FINAL%202017%20Budget%20Debt%20Mode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lis12\newcity$\Corporate%20Services\Financial%20Services\Financial%20Planning\FSU%20Documents\2017%20Budget\Capital\FP%20ONLY\Data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ueap08:8080/cognos10/cgi-bin/cognos.cgi?b_action=dc&amp;f=b3V0cHV0MzQ1NDAzOTI4NTMyMDEzMjM_&amp;k=FAAAAM4nD*Ztd*eUKT8Ezwc0Ghb-7O5UXOOxZeWPJzT7GLCNu8LJz0zQ6cs_&amp;s=FAAAAM4nD*Ztd*eUKT8Ezwc0Ghb-7O5UDcmaegP6a9Ta9vl*nPfEPi5H1iw_&amp;did=1&amp;viewer=tru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YG"/>
    </sheetNames>
    <sheetDataSet>
      <sheetData sheetId="0" refreshError="1">
        <row r="4">
          <cell r="C4">
            <v>0.04</v>
          </cell>
        </row>
        <row r="5">
          <cell r="C5">
            <v>2002</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bt Models"/>
      <sheetName val="Debt Models FR"/>
      <sheetName val="Tax"/>
      <sheetName val="rate"/>
      <sheetName val="Police"/>
    </sheetNames>
    <sheetDataSet>
      <sheetData sheetId="0"/>
      <sheetData sheetId="1"/>
      <sheetData sheetId="2"/>
      <sheetData sheetId="3">
        <row r="25">
          <cell r="B25">
            <v>710694</v>
          </cell>
          <cell r="C25">
            <v>680125</v>
          </cell>
          <cell r="D25">
            <v>667154</v>
          </cell>
          <cell r="E25">
            <v>757867</v>
          </cell>
        </row>
        <row r="26">
          <cell r="B26">
            <v>20000</v>
          </cell>
          <cell r="C26">
            <v>40000</v>
          </cell>
          <cell r="D26">
            <v>145000</v>
          </cell>
          <cell r="E26">
            <v>47000</v>
          </cell>
        </row>
        <row r="27">
          <cell r="B27">
            <v>-50569</v>
          </cell>
          <cell r="C27">
            <v>-52971</v>
          </cell>
          <cell r="D27">
            <v>-54287</v>
          </cell>
          <cell r="E27">
            <v>-51819</v>
          </cell>
        </row>
        <row r="30">
          <cell r="B30">
            <v>275004.61100000003</v>
          </cell>
          <cell r="C30">
            <v>297814.61100000003</v>
          </cell>
          <cell r="D30">
            <v>316592.61100000003</v>
          </cell>
          <cell r="E30">
            <v>219327.61100000003</v>
          </cell>
        </row>
        <row r="31">
          <cell r="B31">
            <v>42810</v>
          </cell>
          <cell r="C31">
            <v>58778</v>
          </cell>
          <cell r="D31">
            <v>47735</v>
          </cell>
          <cell r="E31">
            <v>45290</v>
          </cell>
        </row>
        <row r="32">
          <cell r="B32">
            <v>-20000</v>
          </cell>
          <cell r="C32">
            <v>-40000</v>
          </cell>
          <cell r="D32">
            <v>-145000</v>
          </cell>
          <cell r="E32">
            <v>-47000</v>
          </cell>
        </row>
        <row r="38">
          <cell r="B38">
            <v>47527</v>
          </cell>
          <cell r="C38">
            <v>49612</v>
          </cell>
          <cell r="D38">
            <v>51290</v>
          </cell>
          <cell r="E38">
            <v>50695</v>
          </cell>
        </row>
        <row r="39">
          <cell r="B39">
            <v>33022</v>
          </cell>
          <cell r="C39">
            <v>32394</v>
          </cell>
          <cell r="D39">
            <v>31672</v>
          </cell>
          <cell r="E39">
            <v>33193</v>
          </cell>
        </row>
        <row r="42">
          <cell r="B42">
            <v>80371</v>
          </cell>
          <cell r="C42">
            <v>75826</v>
          </cell>
          <cell r="D42">
            <v>76157</v>
          </cell>
          <cell r="E42">
            <v>71167</v>
          </cell>
        </row>
        <row r="43">
          <cell r="B43">
            <v>0</v>
          </cell>
          <cell r="C43">
            <v>5000</v>
          </cell>
          <cell r="D43">
            <v>0</v>
          </cell>
          <cell r="E43">
            <v>35000</v>
          </cell>
        </row>
        <row r="44">
          <cell r="B44">
            <v>-4545</v>
          </cell>
          <cell r="C44">
            <v>-4669</v>
          </cell>
          <cell r="D44">
            <v>-4990</v>
          </cell>
          <cell r="E44">
            <v>-5177</v>
          </cell>
        </row>
        <row r="47">
          <cell r="B47">
            <v>46147.781000000003</v>
          </cell>
          <cell r="C47">
            <v>48593.781000000003</v>
          </cell>
          <cell r="D47">
            <v>43593.781000000003</v>
          </cell>
          <cell r="E47">
            <v>54501.781000000003</v>
          </cell>
        </row>
        <row r="48">
          <cell r="B48">
            <v>2446</v>
          </cell>
          <cell r="C48">
            <v>0</v>
          </cell>
          <cell r="D48">
            <v>10908</v>
          </cell>
          <cell r="E48">
            <v>16583</v>
          </cell>
        </row>
        <row r="49">
          <cell r="B49">
            <v>0</v>
          </cell>
          <cell r="C49">
            <v>-5000</v>
          </cell>
          <cell r="D49">
            <v>0</v>
          </cell>
          <cell r="E49">
            <v>-35000</v>
          </cell>
        </row>
        <row r="55">
          <cell r="B55">
            <v>4852</v>
          </cell>
          <cell r="C55">
            <v>4971</v>
          </cell>
          <cell r="D55">
            <v>5287</v>
          </cell>
          <cell r="E55">
            <v>5470</v>
          </cell>
        </row>
        <row r="56">
          <cell r="B56">
            <v>3783</v>
          </cell>
          <cell r="C56">
            <v>3634</v>
          </cell>
          <cell r="D56">
            <v>3725</v>
          </cell>
          <cell r="E56">
            <v>3544</v>
          </cell>
        </row>
        <row r="60">
          <cell r="B60">
            <v>197176</v>
          </cell>
          <cell r="C60">
            <v>192225</v>
          </cell>
          <cell r="D60">
            <v>191672</v>
          </cell>
          <cell r="E60">
            <v>180335</v>
          </cell>
        </row>
        <row r="61">
          <cell r="B61">
            <v>10000</v>
          </cell>
          <cell r="C61">
            <v>15000</v>
          </cell>
          <cell r="D61">
            <v>5000</v>
          </cell>
          <cell r="E61">
            <v>5000</v>
          </cell>
        </row>
        <row r="62">
          <cell r="B62">
            <v>-14951</v>
          </cell>
          <cell r="C62">
            <v>-15553</v>
          </cell>
          <cell r="D62">
            <v>-16337</v>
          </cell>
          <cell r="E62">
            <v>-16836</v>
          </cell>
        </row>
        <row r="65">
          <cell r="B65">
            <v>135921.04399999999</v>
          </cell>
          <cell r="C65">
            <v>140868.04399999999</v>
          </cell>
          <cell r="D65">
            <v>175668.04399999999</v>
          </cell>
          <cell r="E65">
            <v>249668.04399999999</v>
          </cell>
        </row>
        <row r="66">
          <cell r="B66">
            <v>14947</v>
          </cell>
          <cell r="C66">
            <v>49800</v>
          </cell>
          <cell r="D66">
            <v>79000</v>
          </cell>
          <cell r="E66">
            <v>116633</v>
          </cell>
        </row>
        <row r="67">
          <cell r="B67">
            <v>-10000</v>
          </cell>
          <cell r="C67">
            <v>-15000</v>
          </cell>
          <cell r="D67">
            <v>-5000</v>
          </cell>
          <cell r="E67">
            <v>-5000</v>
          </cell>
        </row>
        <row r="73">
          <cell r="B73">
            <v>14935</v>
          </cell>
          <cell r="C73">
            <v>15533</v>
          </cell>
          <cell r="D73">
            <v>16312</v>
          </cell>
          <cell r="E73">
            <v>16806</v>
          </cell>
        </row>
        <row r="74">
          <cell r="B74">
            <v>7139</v>
          </cell>
          <cell r="C74">
            <v>7078</v>
          </cell>
          <cell r="D74">
            <v>7235</v>
          </cell>
          <cell r="E74">
            <v>6930</v>
          </cell>
        </row>
        <row r="77">
          <cell r="B77">
            <v>22639</v>
          </cell>
          <cell r="C77">
            <v>32209</v>
          </cell>
          <cell r="D77">
            <v>168972</v>
          </cell>
          <cell r="E77">
            <v>171568</v>
          </cell>
        </row>
        <row r="78">
          <cell r="B78">
            <v>10000</v>
          </cell>
          <cell r="C78">
            <v>139000</v>
          </cell>
          <cell r="D78">
            <v>5000</v>
          </cell>
          <cell r="E78">
            <v>0</v>
          </cell>
        </row>
        <row r="79">
          <cell r="B79">
            <v>-430</v>
          </cell>
          <cell r="C79">
            <v>-2237</v>
          </cell>
          <cell r="D79">
            <v>-2404</v>
          </cell>
          <cell r="E79">
            <v>-2956</v>
          </cell>
        </row>
        <row r="82">
          <cell r="B82">
            <v>157892.78100000002</v>
          </cell>
          <cell r="C82">
            <v>147949.78100000002</v>
          </cell>
          <cell r="D82">
            <v>8949.7810000000172</v>
          </cell>
          <cell r="E82">
            <v>8368.7810000000172</v>
          </cell>
        </row>
        <row r="83">
          <cell r="B83">
            <v>57</v>
          </cell>
          <cell r="C83">
            <v>0</v>
          </cell>
          <cell r="D83">
            <v>4419</v>
          </cell>
          <cell r="E83">
            <v>440</v>
          </cell>
        </row>
        <row r="84">
          <cell r="B84">
            <v>-10000</v>
          </cell>
          <cell r="C84">
            <v>-139000</v>
          </cell>
          <cell r="D84">
            <v>-5000</v>
          </cell>
          <cell r="E84">
            <v>0</v>
          </cell>
        </row>
        <row r="90">
          <cell r="B90">
            <v>378</v>
          </cell>
          <cell r="C90">
            <v>2170</v>
          </cell>
          <cell r="D90">
            <v>2323</v>
          </cell>
          <cell r="E90">
            <v>2860</v>
          </cell>
        </row>
        <row r="91">
          <cell r="B91">
            <v>1049</v>
          </cell>
          <cell r="C91">
            <v>5688</v>
          </cell>
          <cell r="D91">
            <v>10268</v>
          </cell>
          <cell r="E91">
            <v>10394</v>
          </cell>
        </row>
        <row r="95">
          <cell r="B95">
            <v>60306</v>
          </cell>
          <cell r="C95">
            <v>51002</v>
          </cell>
          <cell r="D95">
            <v>41303</v>
          </cell>
          <cell r="E95">
            <v>71187</v>
          </cell>
        </row>
        <row r="96">
          <cell r="B96">
            <v>0</v>
          </cell>
          <cell r="C96">
            <v>0</v>
          </cell>
          <cell r="D96">
            <v>40000</v>
          </cell>
          <cell r="E96">
            <v>0</v>
          </cell>
        </row>
        <row r="97">
          <cell r="B97">
            <v>-9304</v>
          </cell>
          <cell r="C97">
            <v>-9699</v>
          </cell>
          <cell r="D97">
            <v>-10116</v>
          </cell>
          <cell r="E97">
            <v>-8018</v>
          </cell>
        </row>
        <row r="100">
          <cell r="B100">
            <v>40813.387999999999</v>
          </cell>
          <cell r="C100">
            <v>40813.387999999999</v>
          </cell>
          <cell r="D100">
            <v>40813.387999999999</v>
          </cell>
          <cell r="E100">
            <v>813.38799999999901</v>
          </cell>
        </row>
        <row r="101">
          <cell r="B101">
            <v>0</v>
          </cell>
          <cell r="C101">
            <v>0</v>
          </cell>
          <cell r="D101">
            <v>0</v>
          </cell>
          <cell r="E101">
            <v>0</v>
          </cell>
        </row>
        <row r="102">
          <cell r="B102">
            <v>0</v>
          </cell>
          <cell r="C102">
            <v>0</v>
          </cell>
          <cell r="D102">
            <v>-40000</v>
          </cell>
          <cell r="E102">
            <v>0</v>
          </cell>
        </row>
        <row r="108">
          <cell r="B108">
            <v>9301</v>
          </cell>
          <cell r="C108">
            <v>9695</v>
          </cell>
          <cell r="D108">
            <v>10111</v>
          </cell>
          <cell r="E108">
            <v>8012</v>
          </cell>
        </row>
        <row r="109">
          <cell r="B109">
            <v>2648</v>
          </cell>
          <cell r="C109">
            <v>2264</v>
          </cell>
          <cell r="D109">
            <v>1844</v>
          </cell>
          <cell r="E109">
            <v>3388</v>
          </cell>
        </row>
        <row r="112">
          <cell r="B112">
            <v>31170</v>
          </cell>
          <cell r="C112">
            <v>28463</v>
          </cell>
          <cell r="D112">
            <v>194715</v>
          </cell>
          <cell r="E112">
            <v>190088</v>
          </cell>
        </row>
        <row r="113">
          <cell r="B113">
            <v>0</v>
          </cell>
          <cell r="C113">
            <v>171000</v>
          </cell>
          <cell r="D113">
            <v>0</v>
          </cell>
          <cell r="E113">
            <v>0</v>
          </cell>
        </row>
        <row r="114">
          <cell r="B114">
            <v>-2707</v>
          </cell>
          <cell r="C114">
            <v>-4748</v>
          </cell>
          <cell r="D114">
            <v>-4627</v>
          </cell>
          <cell r="E114">
            <v>-4651</v>
          </cell>
        </row>
        <row r="117">
          <cell r="B117">
            <v>179943.46400000001</v>
          </cell>
          <cell r="C117">
            <v>179943.46400000001</v>
          </cell>
          <cell r="D117">
            <v>8943.4640000000072</v>
          </cell>
          <cell r="E117">
            <v>8943.4640000000072</v>
          </cell>
        </row>
        <row r="118">
          <cell r="B118">
            <v>0</v>
          </cell>
          <cell r="C118">
            <v>0</v>
          </cell>
          <cell r="D118">
            <v>0</v>
          </cell>
          <cell r="E118">
            <v>0</v>
          </cell>
        </row>
        <row r="119">
          <cell r="B119">
            <v>0</v>
          </cell>
          <cell r="C119">
            <v>-171000</v>
          </cell>
          <cell r="D119">
            <v>0</v>
          </cell>
          <cell r="E119">
            <v>0</v>
          </cell>
        </row>
        <row r="125">
          <cell r="B125">
            <v>2706</v>
          </cell>
          <cell r="C125">
            <v>4747</v>
          </cell>
          <cell r="D125">
            <v>4626</v>
          </cell>
          <cell r="E125">
            <v>4649</v>
          </cell>
        </row>
        <row r="126">
          <cell r="B126">
            <v>1331</v>
          </cell>
          <cell r="C126">
            <v>6844</v>
          </cell>
          <cell r="D126">
            <v>12222</v>
          </cell>
          <cell r="E126">
            <v>11987</v>
          </cell>
        </row>
      </sheetData>
      <sheetData sheetId="4">
        <row r="25">
          <cell r="B25">
            <v>241638</v>
          </cell>
          <cell r="C25">
            <v>267633</v>
          </cell>
          <cell r="D25">
            <v>292331</v>
          </cell>
          <cell r="E25">
            <v>306142</v>
          </cell>
        </row>
        <row r="26">
          <cell r="B26">
            <v>35000</v>
          </cell>
          <cell r="C26">
            <v>35000</v>
          </cell>
          <cell r="D26">
            <v>25000</v>
          </cell>
          <cell r="E26">
            <v>15000</v>
          </cell>
        </row>
        <row r="27">
          <cell r="B27">
            <v>-9005</v>
          </cell>
          <cell r="C27">
            <v>-10302</v>
          </cell>
          <cell r="D27">
            <v>-11189</v>
          </cell>
          <cell r="E27">
            <v>-11606</v>
          </cell>
        </row>
        <row r="30">
          <cell r="B30">
            <v>37452.195</v>
          </cell>
          <cell r="C30">
            <v>3402.1949999999997</v>
          </cell>
          <cell r="D30">
            <v>7102.1949999999997</v>
          </cell>
          <cell r="E30">
            <v>31202.195</v>
          </cell>
        </row>
        <row r="31">
          <cell r="B31">
            <v>950</v>
          </cell>
          <cell r="C31">
            <v>38700</v>
          </cell>
          <cell r="D31">
            <v>49100</v>
          </cell>
          <cell r="E31">
            <v>11750</v>
          </cell>
        </row>
        <row r="32">
          <cell r="B32">
            <v>-35000</v>
          </cell>
          <cell r="C32">
            <v>-35000</v>
          </cell>
          <cell r="D32">
            <v>-25000</v>
          </cell>
          <cell r="E32">
            <v>-15000</v>
          </cell>
        </row>
        <row r="38">
          <cell r="B38">
            <v>8842</v>
          </cell>
          <cell r="C38">
            <v>10096</v>
          </cell>
          <cell r="D38">
            <v>10939</v>
          </cell>
          <cell r="E38">
            <v>11310</v>
          </cell>
        </row>
        <row r="39">
          <cell r="B39">
            <v>9723</v>
          </cell>
          <cell r="C39">
            <v>10884</v>
          </cell>
          <cell r="D39">
            <v>12168</v>
          </cell>
          <cell r="E39">
            <v>13086</v>
          </cell>
        </row>
        <row r="42">
          <cell r="B42">
            <v>12109</v>
          </cell>
          <cell r="C42">
            <v>15528</v>
          </cell>
          <cell r="D42">
            <v>13809</v>
          </cell>
          <cell r="E42">
            <v>12035</v>
          </cell>
        </row>
        <row r="43">
          <cell r="B43">
            <v>5000</v>
          </cell>
          <cell r="C43">
            <v>0</v>
          </cell>
          <cell r="D43">
            <v>0</v>
          </cell>
          <cell r="E43">
            <v>0</v>
          </cell>
        </row>
        <row r="44">
          <cell r="B44">
            <v>-1581</v>
          </cell>
          <cell r="C44">
            <v>-1719</v>
          </cell>
          <cell r="D44">
            <v>-1774</v>
          </cell>
          <cell r="E44">
            <v>-1221</v>
          </cell>
        </row>
        <row r="47">
          <cell r="B47">
            <v>7532</v>
          </cell>
          <cell r="C47">
            <v>2532</v>
          </cell>
          <cell r="D47">
            <v>2532</v>
          </cell>
          <cell r="E47">
            <v>2882</v>
          </cell>
        </row>
        <row r="48">
          <cell r="B48">
            <v>0</v>
          </cell>
          <cell r="C48">
            <v>0</v>
          </cell>
          <cell r="D48">
            <v>350</v>
          </cell>
          <cell r="E48">
            <v>0</v>
          </cell>
        </row>
        <row r="49">
          <cell r="B49">
            <v>-5000</v>
          </cell>
          <cell r="C49">
            <v>0</v>
          </cell>
          <cell r="D49">
            <v>0</v>
          </cell>
          <cell r="E49">
            <v>0</v>
          </cell>
        </row>
        <row r="55">
          <cell r="B55">
            <v>1581</v>
          </cell>
          <cell r="C55">
            <v>1719</v>
          </cell>
          <cell r="D55">
            <v>1774</v>
          </cell>
          <cell r="E55">
            <v>1221</v>
          </cell>
        </row>
        <row r="56">
          <cell r="B56">
            <v>414</v>
          </cell>
          <cell r="C56">
            <v>566</v>
          </cell>
          <cell r="D56">
            <v>510</v>
          </cell>
          <cell r="E56">
            <v>447</v>
          </cell>
        </row>
        <row r="60">
          <cell r="B60">
            <v>264622</v>
          </cell>
          <cell r="C60">
            <v>339111</v>
          </cell>
          <cell r="D60">
            <v>401987</v>
          </cell>
          <cell r="E60">
            <v>463339</v>
          </cell>
        </row>
        <row r="61">
          <cell r="B61">
            <v>85000</v>
          </cell>
          <cell r="C61">
            <v>75000</v>
          </cell>
          <cell r="D61">
            <v>75000</v>
          </cell>
          <cell r="E61">
            <v>50000</v>
          </cell>
        </row>
        <row r="62">
          <cell r="B62">
            <v>-10511</v>
          </cell>
          <cell r="C62">
            <v>-12124</v>
          </cell>
          <cell r="D62">
            <v>-13648</v>
          </cell>
          <cell r="E62">
            <v>-14216</v>
          </cell>
        </row>
        <row r="65">
          <cell r="B65">
            <v>205087.67</v>
          </cell>
          <cell r="C65">
            <v>172232.67</v>
          </cell>
          <cell r="D65">
            <v>215632.67000000004</v>
          </cell>
          <cell r="E65">
            <v>238732.67000000004</v>
          </cell>
        </row>
        <row r="66">
          <cell r="B66">
            <v>52145</v>
          </cell>
          <cell r="C66">
            <v>118400</v>
          </cell>
          <cell r="D66">
            <v>98100</v>
          </cell>
          <cell r="E66">
            <v>75200</v>
          </cell>
        </row>
        <row r="67">
          <cell r="B67">
            <v>-85000</v>
          </cell>
          <cell r="C67">
            <v>-75000</v>
          </cell>
          <cell r="D67">
            <v>-75000</v>
          </cell>
          <cell r="E67">
            <v>-50000</v>
          </cell>
        </row>
        <row r="73">
          <cell r="B73">
            <v>10318</v>
          </cell>
          <cell r="C73">
            <v>11888</v>
          </cell>
          <cell r="D73">
            <v>13368</v>
          </cell>
          <cell r="E73">
            <v>13890</v>
          </cell>
        </row>
        <row r="74">
          <cell r="B74">
            <v>9864</v>
          </cell>
          <cell r="C74">
            <v>13062</v>
          </cell>
          <cell r="D74">
            <v>16167</v>
          </cell>
          <cell r="E74">
            <v>19573</v>
          </cell>
        </row>
        <row r="77">
          <cell r="B77">
            <v>62709</v>
          </cell>
          <cell r="C77">
            <v>71542</v>
          </cell>
          <cell r="D77">
            <v>70162</v>
          </cell>
          <cell r="E77">
            <v>68738</v>
          </cell>
        </row>
        <row r="78">
          <cell r="B78">
            <v>10000</v>
          </cell>
          <cell r="C78">
            <v>0</v>
          </cell>
          <cell r="D78">
            <v>0</v>
          </cell>
          <cell r="E78">
            <v>0</v>
          </cell>
        </row>
        <row r="79">
          <cell r="B79">
            <v>-1167</v>
          </cell>
          <cell r="C79">
            <v>-1380</v>
          </cell>
          <cell r="D79">
            <v>-1424</v>
          </cell>
          <cell r="E79">
            <v>-1469</v>
          </cell>
        </row>
        <row r="82">
          <cell r="B82">
            <v>18133</v>
          </cell>
          <cell r="C82">
            <v>16683</v>
          </cell>
          <cell r="D82">
            <v>22732</v>
          </cell>
          <cell r="E82">
            <v>23291</v>
          </cell>
        </row>
        <row r="83">
          <cell r="B83">
            <v>8550</v>
          </cell>
          <cell r="C83">
            <v>6049</v>
          </cell>
          <cell r="D83">
            <v>559</v>
          </cell>
          <cell r="E83">
            <v>2965</v>
          </cell>
        </row>
        <row r="84">
          <cell r="B84">
            <v>-10000</v>
          </cell>
          <cell r="C84">
            <v>0</v>
          </cell>
          <cell r="D84">
            <v>0</v>
          </cell>
          <cell r="E84">
            <v>0</v>
          </cell>
        </row>
        <row r="90">
          <cell r="B90">
            <v>1008</v>
          </cell>
          <cell r="C90">
            <v>1186</v>
          </cell>
          <cell r="D90">
            <v>1193</v>
          </cell>
          <cell r="E90">
            <v>1201</v>
          </cell>
        </row>
        <row r="91">
          <cell r="B91">
            <v>2723</v>
          </cell>
          <cell r="C91">
            <v>3123</v>
          </cell>
          <cell r="D91">
            <v>3116</v>
          </cell>
          <cell r="E91">
            <v>3109</v>
          </cell>
        </row>
      </sheetData>
      <sheetData sheetId="5">
        <row r="25">
          <cell r="B25">
            <v>21510</v>
          </cell>
          <cell r="C25">
            <v>19046</v>
          </cell>
          <cell r="D25">
            <v>21491</v>
          </cell>
          <cell r="E25">
            <v>23685</v>
          </cell>
        </row>
        <row r="26">
          <cell r="B26">
            <v>0</v>
          </cell>
          <cell r="C26">
            <v>5000</v>
          </cell>
          <cell r="D26">
            <v>5000</v>
          </cell>
          <cell r="E26">
            <v>0</v>
          </cell>
        </row>
        <row r="27">
          <cell r="B27">
            <v>-2464</v>
          </cell>
          <cell r="C27">
            <v>-2555</v>
          </cell>
          <cell r="D27">
            <v>-2806</v>
          </cell>
          <cell r="E27">
            <v>-2686</v>
          </cell>
        </row>
        <row r="30">
          <cell r="B30">
            <v>22472.9</v>
          </cell>
          <cell r="C30">
            <v>26872.9</v>
          </cell>
          <cell r="D30">
            <v>38158.9</v>
          </cell>
          <cell r="E30">
            <v>38158.9</v>
          </cell>
        </row>
        <row r="31">
          <cell r="B31">
            <v>4400</v>
          </cell>
          <cell r="C31">
            <v>16286</v>
          </cell>
          <cell r="D31">
            <v>5000</v>
          </cell>
          <cell r="E31">
            <v>6699</v>
          </cell>
        </row>
        <row r="32">
          <cell r="B32">
            <v>0</v>
          </cell>
          <cell r="C32">
            <v>-5000</v>
          </cell>
          <cell r="D32">
            <v>-5000</v>
          </cell>
          <cell r="E32">
            <v>0</v>
          </cell>
        </row>
        <row r="38">
          <cell r="B38">
            <v>2464</v>
          </cell>
          <cell r="C38">
            <v>2555</v>
          </cell>
          <cell r="D38">
            <v>2806</v>
          </cell>
          <cell r="E38">
            <v>2686</v>
          </cell>
        </row>
        <row r="39">
          <cell r="B39">
            <v>801</v>
          </cell>
          <cell r="C39">
            <v>719</v>
          </cell>
          <cell r="D39">
            <v>857</v>
          </cell>
          <cell r="E39">
            <v>1006</v>
          </cell>
        </row>
        <row r="42">
          <cell r="B42">
            <v>6007</v>
          </cell>
          <cell r="C42">
            <v>4598</v>
          </cell>
          <cell r="D42">
            <v>3129</v>
          </cell>
          <cell r="E42">
            <v>1597</v>
          </cell>
        </row>
        <row r="43">
          <cell r="B43">
            <v>0</v>
          </cell>
          <cell r="C43">
            <v>0</v>
          </cell>
          <cell r="D43">
            <v>0</v>
          </cell>
          <cell r="E43">
            <v>8000</v>
          </cell>
        </row>
        <row r="44">
          <cell r="B44">
            <v>-1409</v>
          </cell>
          <cell r="C44">
            <v>-1469</v>
          </cell>
          <cell r="D44">
            <v>-1532</v>
          </cell>
          <cell r="E44">
            <v>-1597</v>
          </cell>
        </row>
        <row r="47">
          <cell r="B47">
            <v>11566</v>
          </cell>
          <cell r="C47">
            <v>11566</v>
          </cell>
          <cell r="D47">
            <v>19489</v>
          </cell>
          <cell r="E47">
            <v>19489</v>
          </cell>
        </row>
        <row r="48">
          <cell r="B48">
            <v>0</v>
          </cell>
          <cell r="C48">
            <v>7923</v>
          </cell>
          <cell r="D48">
            <v>0</v>
          </cell>
          <cell r="E48">
            <v>0</v>
          </cell>
        </row>
        <row r="49">
          <cell r="B49">
            <v>0</v>
          </cell>
          <cell r="C49">
            <v>0</v>
          </cell>
          <cell r="D49">
            <v>0</v>
          </cell>
          <cell r="E49">
            <v>-8000</v>
          </cell>
        </row>
        <row r="55">
          <cell r="B55">
            <v>1409</v>
          </cell>
          <cell r="C55">
            <v>1469</v>
          </cell>
          <cell r="D55">
            <v>1532</v>
          </cell>
          <cell r="E55">
            <v>1597</v>
          </cell>
        </row>
        <row r="56">
          <cell r="B56">
            <v>245</v>
          </cell>
          <cell r="C56">
            <v>193</v>
          </cell>
          <cell r="D56">
            <v>134</v>
          </cell>
          <cell r="E56">
            <v>69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6 (2)"/>
      <sheetName val="Funding Summary"/>
      <sheetName val="SI Analysis"/>
      <sheetName val="Sheet2"/>
      <sheetName val="Capital Summary FRENCH"/>
      <sheetName val="Funding "/>
      <sheetName val="Capital Summary"/>
      <sheetName val="Sheet8 (2)"/>
      <sheetName val="Sheet3"/>
      <sheetName val="Forecast"/>
      <sheetName val="Sheet4"/>
      <sheetName val="Database-Detail"/>
      <sheetName val="Sheet5"/>
      <sheetName val="Sheet6"/>
      <sheetName val="Sheet7"/>
      <sheetName val="Database-Detail PTIF"/>
      <sheetName val="Database-Forecast"/>
      <sheetName val="Template Descriptive"/>
      <sheetName val="Cost Elem References"/>
      <sheetName val="Drop Down List"/>
      <sheetName val="Database no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F4" t="str">
            <v>900631 Carlington Heights Pumping Stn Expansion</v>
          </cell>
          <cell r="G4">
            <v>3040</v>
          </cell>
        </row>
        <row r="5">
          <cell r="F5" t="str">
            <v>902206 Ottawa South Pumping Station Upgrade</v>
          </cell>
          <cell r="G5">
            <v>6400</v>
          </cell>
        </row>
        <row r="6">
          <cell r="F6" t="str">
            <v>903622 Riverside South Recreation Complex Land</v>
          </cell>
          <cell r="G6">
            <v>4500</v>
          </cell>
        </row>
        <row r="7">
          <cell r="F7" t="str">
            <v>903940 Carp River Restoration</v>
          </cell>
          <cell r="G7">
            <v>900</v>
          </cell>
        </row>
        <row r="8">
          <cell r="F8" t="str">
            <v>904629 South Urban Library</v>
          </cell>
          <cell r="G8">
            <v>500</v>
          </cell>
        </row>
        <row r="9">
          <cell r="F9" t="str">
            <v>904986 Tri-Township/March Ridge Replacement</v>
          </cell>
          <cell r="G9">
            <v>4800</v>
          </cell>
        </row>
        <row r="10">
          <cell r="F10" t="str">
            <v>905105 Central Library Development</v>
          </cell>
          <cell r="G10">
            <v>2000</v>
          </cell>
        </row>
        <row r="11">
          <cell r="F11" t="str">
            <v>905384 DC By-Law - 2014 Study Update</v>
          </cell>
          <cell r="G11">
            <v>350</v>
          </cell>
        </row>
        <row r="12">
          <cell r="F12" t="str">
            <v>905421 DCA-O/S Orleans S Business Park SanSewer</v>
          </cell>
          <cell r="G12">
            <v>45</v>
          </cell>
        </row>
        <row r="13">
          <cell r="F13" t="str">
            <v>905423 DCA-O/S - Riverside S Community Sanitary</v>
          </cell>
          <cell r="G13">
            <v>298</v>
          </cell>
        </row>
        <row r="14">
          <cell r="F14" t="str">
            <v>905429 DCA-Mer Bleue Rd Reliability Links</v>
          </cell>
          <cell r="G14">
            <v>100</v>
          </cell>
        </row>
        <row r="15">
          <cell r="F15" t="str">
            <v>905931 2017 Area Traffic Management</v>
          </cell>
          <cell r="G15">
            <v>670</v>
          </cell>
        </row>
        <row r="16">
          <cell r="F16" t="str">
            <v>905937 2016 Natural Area Acquisition</v>
          </cell>
          <cell r="G16">
            <v>800</v>
          </cell>
        </row>
        <row r="17">
          <cell r="F17" t="str">
            <v>905964 DCA-O/S Jackson Trails Sewer</v>
          </cell>
          <cell r="G17">
            <v>100</v>
          </cell>
        </row>
        <row r="18">
          <cell r="F18" t="str">
            <v>906128 Lifecycle Renewal - Salt Storage</v>
          </cell>
          <cell r="G18">
            <v>170</v>
          </cell>
        </row>
        <row r="19">
          <cell r="F19" t="str">
            <v>906161 Paramedic Defibrillator Replacement</v>
          </cell>
          <cell r="G19">
            <v>250</v>
          </cell>
        </row>
        <row r="20">
          <cell r="F20" t="str">
            <v>906169 OLRT Transition</v>
          </cell>
          <cell r="G20">
            <v>3005</v>
          </cell>
        </row>
        <row r="21">
          <cell r="F21" t="str">
            <v>906565 IAH Rental Housing</v>
          </cell>
          <cell r="G21">
            <v>17784</v>
          </cell>
        </row>
        <row r="22">
          <cell r="F22" t="str">
            <v>906632 Flood Plain Mapping</v>
          </cell>
          <cell r="G22">
            <v>275</v>
          </cell>
        </row>
        <row r="23">
          <cell r="F23" t="str">
            <v>906662 CWWF Village/Carp Water Quality TreatFac</v>
          </cell>
          <cell r="G23">
            <v>3400</v>
          </cell>
        </row>
        <row r="24">
          <cell r="F24" t="str">
            <v>906665 Lemieux WPP Intake Ice Mgmt</v>
          </cell>
          <cell r="G24">
            <v>9100</v>
          </cell>
        </row>
        <row r="25">
          <cell r="F25" t="str">
            <v>906735 Bank St (Riverside-Belanger)</v>
          </cell>
          <cell r="G25">
            <v>3200</v>
          </cell>
        </row>
        <row r="26">
          <cell r="F26" t="str">
            <v>906882 Elgin (Lisgar - Isabella)</v>
          </cell>
          <cell r="G26">
            <v>3200</v>
          </cell>
        </row>
        <row r="27">
          <cell r="F27" t="str">
            <v>906890 CWWF Lavergne-Joliet-Ste Cecile</v>
          </cell>
          <cell r="G27">
            <v>20200</v>
          </cell>
        </row>
        <row r="28">
          <cell r="F28" t="str">
            <v>906901 CWWF ORAP - Loretta Ave N &amp; S</v>
          </cell>
          <cell r="G28">
            <v>9500</v>
          </cell>
        </row>
        <row r="29">
          <cell r="F29" t="str">
            <v>906920 Kanata South Link (Hope Side to Hwy 416)</v>
          </cell>
          <cell r="G29">
            <v>5000</v>
          </cell>
        </row>
        <row r="30">
          <cell r="F30" t="str">
            <v>906930 Legacy System Replacement - LMS</v>
          </cell>
          <cell r="G30">
            <v>1400</v>
          </cell>
        </row>
        <row r="31">
          <cell r="F31" t="str">
            <v>906936 2017 to 2022 TRANS Projects</v>
          </cell>
          <cell r="G31">
            <v>1220</v>
          </cell>
        </row>
        <row r="32">
          <cell r="F32" t="str">
            <v>907003 Mooney's Bay Upgrade/Renewal</v>
          </cell>
          <cell r="G32">
            <v>100</v>
          </cell>
        </row>
        <row r="33">
          <cell r="F33" t="str">
            <v>907028 Monaghan Bridge Richmond Rd SN117320</v>
          </cell>
          <cell r="G33">
            <v>100</v>
          </cell>
        </row>
        <row r="34">
          <cell r="F34" t="str">
            <v>907031 Porters Island Bridge SN013250</v>
          </cell>
          <cell r="G34">
            <v>2200</v>
          </cell>
        </row>
        <row r="35">
          <cell r="F35" t="str">
            <v>907033 Richmond Bridge [McBean St] SN753070</v>
          </cell>
          <cell r="G35">
            <v>4650</v>
          </cell>
        </row>
        <row r="36">
          <cell r="F36" t="str">
            <v>907037 Sarsfield Rd Bridge SN897710</v>
          </cell>
          <cell r="G36">
            <v>370</v>
          </cell>
        </row>
        <row r="37">
          <cell r="F37" t="str">
            <v>907067 PTIF-Rideau Canal Crossing-Fifth - Clegg</v>
          </cell>
          <cell r="G37">
            <v>21000</v>
          </cell>
        </row>
        <row r="38">
          <cell r="F38" t="str">
            <v>907114 Stittsville/Fernbank Intercept-Diversion</v>
          </cell>
          <cell r="G38">
            <v>9500</v>
          </cell>
        </row>
        <row r="39">
          <cell r="F39" t="str">
            <v>907132 Brian Cobourn (Navan to Mer Bleue)</v>
          </cell>
          <cell r="G39">
            <v>800</v>
          </cell>
        </row>
        <row r="40">
          <cell r="F40" t="str">
            <v>907351 Rosemount - Planning/Retrofits</v>
          </cell>
          <cell r="G40">
            <v>100</v>
          </cell>
        </row>
        <row r="41">
          <cell r="F41" t="str">
            <v>907353 Trail Rd Gas Collection System Expansion</v>
          </cell>
          <cell r="G41">
            <v>1500</v>
          </cell>
        </row>
        <row r="42">
          <cell r="F42" t="str">
            <v>907398 2015-2018 Cycling Facilities Program SI</v>
          </cell>
          <cell r="G42">
            <v>4000</v>
          </cell>
        </row>
        <row r="43">
          <cell r="F43" t="str">
            <v>907399 2015-2018 Pedestrian Facilities Program</v>
          </cell>
          <cell r="G43">
            <v>1500</v>
          </cell>
        </row>
        <row r="44">
          <cell r="F44" t="str">
            <v>907413 Cardinal Creek Park (18A)</v>
          </cell>
          <cell r="G44">
            <v>1048</v>
          </cell>
        </row>
        <row r="45">
          <cell r="F45" t="str">
            <v>907436 Baseline Transit Corr(Baseline-HeronStn)</v>
          </cell>
          <cell r="G45">
            <v>6000</v>
          </cell>
        </row>
        <row r="46">
          <cell r="F46" t="str">
            <v>907455 Hurdman Bridge/Billings BridgePS Upgrade</v>
          </cell>
          <cell r="G46">
            <v>106</v>
          </cell>
        </row>
        <row r="47">
          <cell r="F47" t="str">
            <v>907456 Manotick North Island Link</v>
          </cell>
          <cell r="G47">
            <v>1000</v>
          </cell>
        </row>
        <row r="48">
          <cell r="F48" t="str">
            <v>907464 Collections - 2017</v>
          </cell>
          <cell r="G48">
            <v>485</v>
          </cell>
        </row>
        <row r="49">
          <cell r="F49" t="str">
            <v>907467 SUC Greenbank</v>
          </cell>
          <cell r="G49">
            <v>1130</v>
          </cell>
        </row>
        <row r="50">
          <cell r="F50" t="str">
            <v>907478 Tunney's Pasture Bus Staging Area</v>
          </cell>
          <cell r="G50">
            <v>3000</v>
          </cell>
        </row>
        <row r="51">
          <cell r="F51" t="str">
            <v>907491 Elgin Refit - 2014</v>
          </cell>
          <cell r="G51">
            <v>847</v>
          </cell>
        </row>
        <row r="52">
          <cell r="F52" t="str">
            <v>907529 DCA-Leitrim SW Pond 2</v>
          </cell>
          <cell r="G52">
            <v>7156</v>
          </cell>
        </row>
        <row r="53">
          <cell r="F53" t="str">
            <v>907535 DCA-Leitrim Pond 2 Trunk Storm Sewer</v>
          </cell>
          <cell r="G53">
            <v>2914</v>
          </cell>
        </row>
        <row r="54">
          <cell r="F54" t="str">
            <v>907617 Critical Manholes- Electrical / Mechanic</v>
          </cell>
          <cell r="G54">
            <v>240</v>
          </cell>
        </row>
        <row r="55">
          <cell r="F55" t="str">
            <v>907623 West End Remote Facility Corrosion/Odour</v>
          </cell>
          <cell r="G55">
            <v>250</v>
          </cell>
        </row>
        <row r="56">
          <cell r="F56" t="str">
            <v>907640 Water Storage Tanks &amp; Reservoir 2017</v>
          </cell>
          <cell r="G56">
            <v>1270</v>
          </cell>
        </row>
        <row r="57">
          <cell r="F57" t="str">
            <v>907656 Communal Well System Rehab 2017</v>
          </cell>
          <cell r="G57">
            <v>2350</v>
          </cell>
        </row>
        <row r="58">
          <cell r="F58" t="str">
            <v>907698 Lifecycle Renewal Fleet - By-Law Service</v>
          </cell>
          <cell r="G58">
            <v>435</v>
          </cell>
        </row>
        <row r="59">
          <cell r="F59" t="str">
            <v>907716 ROPEC Rehab of Digester</v>
          </cell>
          <cell r="G59">
            <v>12000</v>
          </cell>
        </row>
        <row r="60">
          <cell r="F60" t="str">
            <v>907784 CWWF Cody-Mance-Levis-Cyr-Kendall-Savard</v>
          </cell>
          <cell r="G60">
            <v>8600</v>
          </cell>
        </row>
        <row r="61">
          <cell r="F61" t="str">
            <v>907787 Prince of Wales - Dynes</v>
          </cell>
          <cell r="G61">
            <v>21200</v>
          </cell>
        </row>
        <row r="62">
          <cell r="F62" t="str">
            <v>907792 CWWF Maplehurst Ave-Carling intersection</v>
          </cell>
          <cell r="G62">
            <v>780</v>
          </cell>
        </row>
        <row r="63">
          <cell r="F63" t="str">
            <v>907809 Richmond PS &amp; Forcemain Expansion Phase1</v>
          </cell>
          <cell r="G63">
            <v>1500</v>
          </cell>
        </row>
        <row r="64">
          <cell r="F64" t="str">
            <v>907815 Trail Road Landfill - Exp &amp; Development</v>
          </cell>
          <cell r="G64">
            <v>250</v>
          </cell>
        </row>
        <row r="65">
          <cell r="F65" t="str">
            <v>907847 2015-2018 Community Connectivity SI</v>
          </cell>
          <cell r="G65">
            <v>4140</v>
          </cell>
        </row>
        <row r="66">
          <cell r="F66" t="str">
            <v>907906 Emerald Links Phase 1-3</v>
          </cell>
          <cell r="G66">
            <v>140</v>
          </cell>
        </row>
        <row r="67">
          <cell r="F67" t="str">
            <v>907913 SEM-Closed Circuit TV (CCTV) Equip.</v>
          </cell>
          <cell r="G67">
            <v>350</v>
          </cell>
        </row>
        <row r="68">
          <cell r="F68" t="str">
            <v>907919 Courts</v>
          </cell>
          <cell r="G68">
            <v>140</v>
          </cell>
        </row>
        <row r="69">
          <cell r="F69" t="str">
            <v>907926 Stage 2 LRT-Preliminary Plan-Procurement</v>
          </cell>
          <cell r="G69">
            <v>67000</v>
          </cell>
        </row>
        <row r="70">
          <cell r="F70" t="str">
            <v>907982 Cycling Safety Program SI</v>
          </cell>
          <cell r="G70">
            <v>105</v>
          </cell>
        </row>
        <row r="71">
          <cell r="F71" t="str">
            <v>907983 Pedestrian Safety Enhancement Prog.SI</v>
          </cell>
          <cell r="G71">
            <v>380</v>
          </cell>
        </row>
        <row r="72">
          <cell r="F72" t="str">
            <v>907984 Traffic&amp;Ped. Safety Enh Prog-Ward Ini.SI</v>
          </cell>
          <cell r="G72">
            <v>1400</v>
          </cell>
        </row>
        <row r="73">
          <cell r="F73" t="str">
            <v>907985 Energy Management &amp; Invest. Strategy SI</v>
          </cell>
          <cell r="G73">
            <v>1000</v>
          </cell>
        </row>
        <row r="74">
          <cell r="F74" t="str">
            <v>908013 Trail Road Scalehouse Rehabilitation</v>
          </cell>
          <cell r="G74">
            <v>500</v>
          </cell>
        </row>
        <row r="75">
          <cell r="F75" t="str">
            <v>908017 Green Fleet - 2016</v>
          </cell>
          <cell r="G75">
            <v>500</v>
          </cell>
        </row>
        <row r="76">
          <cell r="F76" t="str">
            <v>908030 Cyrville Fire Station</v>
          </cell>
          <cell r="G76">
            <v>1500</v>
          </cell>
        </row>
        <row r="77">
          <cell r="F77" t="str">
            <v>908050 Safer Roads Ottawa - SI</v>
          </cell>
          <cell r="G77">
            <v>420</v>
          </cell>
        </row>
        <row r="78">
          <cell r="F78" t="str">
            <v>908057 Lifecycle Renewal Fleet - Fire Services</v>
          </cell>
          <cell r="G78">
            <v>3580</v>
          </cell>
        </row>
        <row r="79">
          <cell r="F79" t="str">
            <v>908058 Lifecycle Renewal Fleet - General</v>
          </cell>
          <cell r="G79">
            <v>263</v>
          </cell>
        </row>
        <row r="80">
          <cell r="F80" t="str">
            <v>908059 Lifecycle Renewal Fleet - Paramedic Svcs</v>
          </cell>
          <cell r="G80">
            <v>3320</v>
          </cell>
        </row>
        <row r="81">
          <cell r="F81" t="str">
            <v>908060 Lifecycle Renewal Fleet - Solid Waste</v>
          </cell>
          <cell r="G81">
            <v>435</v>
          </cell>
        </row>
        <row r="82">
          <cell r="F82" t="str">
            <v>908061 Lifecycle Renewal Fleet - Wastewater</v>
          </cell>
          <cell r="G82">
            <v>205</v>
          </cell>
        </row>
        <row r="83">
          <cell r="F83" t="str">
            <v>908062 Lifecycle Renewal Fleet - Water Services</v>
          </cell>
          <cell r="G83">
            <v>465</v>
          </cell>
        </row>
        <row r="84">
          <cell r="F84" t="str">
            <v>908063 Municipal Fleet UpFits, Facilities&amp;Tools</v>
          </cell>
          <cell r="G84">
            <v>100</v>
          </cell>
        </row>
        <row r="85">
          <cell r="F85" t="str">
            <v>908064 Lifecycle Renewal Fleet - Transportation</v>
          </cell>
          <cell r="G85">
            <v>16498</v>
          </cell>
        </row>
        <row r="86">
          <cell r="F86" t="str">
            <v>908073 Water Pumping Station Facility Rehab2017</v>
          </cell>
          <cell r="G86">
            <v>1237</v>
          </cell>
        </row>
        <row r="87">
          <cell r="F87" t="str">
            <v>908077 Ops Condition Assess-Critical Sys Links</v>
          </cell>
          <cell r="G87">
            <v>250</v>
          </cell>
        </row>
        <row r="88">
          <cell r="F88" t="str">
            <v>908078 Proactive Lead Service Replace Prog 2017</v>
          </cell>
          <cell r="G88">
            <v>1250</v>
          </cell>
        </row>
        <row r="89">
          <cell r="F89" t="str">
            <v>908102 Wastewater Facilities Upgrade 2017</v>
          </cell>
          <cell r="G89">
            <v>500</v>
          </cell>
        </row>
        <row r="90">
          <cell r="F90" t="str">
            <v>908133 Crystal Beach Drive</v>
          </cell>
          <cell r="G90">
            <v>440</v>
          </cell>
        </row>
        <row r="91">
          <cell r="F91" t="str">
            <v>908134 Iona - Broadhead</v>
          </cell>
          <cell r="G91">
            <v>4100</v>
          </cell>
        </row>
        <row r="92">
          <cell r="F92" t="str">
            <v>908137 CWWF Hillard-Millbrk-Deerpk-Farlane-Wall</v>
          </cell>
          <cell r="G92">
            <v>1450</v>
          </cell>
        </row>
        <row r="93">
          <cell r="F93" t="str">
            <v>908138 CWWF Avenue P-Q-R-S-T-U</v>
          </cell>
          <cell r="G93">
            <v>1250</v>
          </cell>
        </row>
        <row r="94">
          <cell r="F94" t="str">
            <v>908139 Montreal Rd (N River Rd-St Laurent)</v>
          </cell>
          <cell r="G94">
            <v>1400</v>
          </cell>
        </row>
        <row r="95">
          <cell r="F95" t="str">
            <v>908141 ORAP Albert St-Slater-Bronson</v>
          </cell>
          <cell r="G95">
            <v>2000</v>
          </cell>
        </row>
        <row r="96">
          <cell r="F96" t="str">
            <v>908142 CWWF McLeod - Florence</v>
          </cell>
          <cell r="G96">
            <v>770</v>
          </cell>
        </row>
        <row r="97">
          <cell r="F97" t="str">
            <v>908143 Range-Mann-Russell</v>
          </cell>
          <cell r="G97">
            <v>930</v>
          </cell>
        </row>
        <row r="98">
          <cell r="F98" t="str">
            <v>908154 2017 Minor Structural Rehab</v>
          </cell>
          <cell r="G98">
            <v>100</v>
          </cell>
        </row>
        <row r="99">
          <cell r="F99" t="str">
            <v>908156 2017 Noise Barriers</v>
          </cell>
          <cell r="G99">
            <v>100</v>
          </cell>
        </row>
        <row r="100">
          <cell r="F100" t="str">
            <v>908157 McLean Bridge [SN112110]</v>
          </cell>
          <cell r="G100">
            <v>1800</v>
          </cell>
        </row>
        <row r="101">
          <cell r="F101" t="str">
            <v>908158 Hall Rd Bridge [SN223180]</v>
          </cell>
          <cell r="G101">
            <v>830</v>
          </cell>
        </row>
        <row r="102">
          <cell r="F102" t="str">
            <v>908159 Mitch Owens Rd Twin Culvert</v>
          </cell>
          <cell r="G102">
            <v>100</v>
          </cell>
        </row>
        <row r="103">
          <cell r="F103" t="str">
            <v>908160 Peter Robinson Rd Bridge [547540]</v>
          </cell>
          <cell r="G103">
            <v>100</v>
          </cell>
        </row>
        <row r="104">
          <cell r="F104" t="str">
            <v>908175 Crichton St (Keefer-Dufferin)</v>
          </cell>
          <cell r="G104">
            <v>150</v>
          </cell>
        </row>
        <row r="105">
          <cell r="F105" t="str">
            <v>908179 CWWF Glynn Ave (Edith-Lola)</v>
          </cell>
          <cell r="G105">
            <v>1000</v>
          </cell>
        </row>
        <row r="106">
          <cell r="F106" t="str">
            <v>908180 CWWF Helena St (Clarendon-Mayfair)</v>
          </cell>
          <cell r="G106">
            <v>2200</v>
          </cell>
        </row>
        <row r="107">
          <cell r="F107" t="str">
            <v>908237 2017 Development Sidewalks</v>
          </cell>
          <cell r="G107">
            <v>150</v>
          </cell>
        </row>
        <row r="108">
          <cell r="F108" t="str">
            <v>908249 Centrum Boulevard Ext. Land Acquisition</v>
          </cell>
          <cell r="G108">
            <v>430</v>
          </cell>
        </row>
        <row r="109">
          <cell r="F109" t="str">
            <v>908250 Infrastructure Planning Information Mgmt</v>
          </cell>
          <cell r="G109">
            <v>435</v>
          </cell>
        </row>
        <row r="110">
          <cell r="F110" t="str">
            <v>908252 Stormwater Mgmt Retrofit Master Plan</v>
          </cell>
          <cell r="G110">
            <v>450</v>
          </cell>
        </row>
        <row r="111">
          <cell r="F111" t="str">
            <v>908257 O/S Kanata West Transmission Mains</v>
          </cell>
          <cell r="G111">
            <v>300</v>
          </cell>
        </row>
        <row r="112">
          <cell r="F112" t="str">
            <v>908258 Comprehensive Asset Management</v>
          </cell>
          <cell r="G112">
            <v>50</v>
          </cell>
        </row>
        <row r="113">
          <cell r="F113" t="str">
            <v>908265 Accessibility Technology</v>
          </cell>
          <cell r="G113">
            <v>85</v>
          </cell>
        </row>
        <row r="114">
          <cell r="F114" t="str">
            <v>908370 Project Information Management Systems</v>
          </cell>
          <cell r="G114">
            <v>680</v>
          </cell>
        </row>
        <row r="115">
          <cell r="F115" t="str">
            <v>908388 Digital Service Strategy &amp;Implementation</v>
          </cell>
          <cell r="G115">
            <v>1200</v>
          </cell>
        </row>
        <row r="116">
          <cell r="F116" t="str">
            <v>908389 Booking &amp; Registration System Replace.</v>
          </cell>
          <cell r="G116">
            <v>570</v>
          </cell>
        </row>
        <row r="117">
          <cell r="F117" t="str">
            <v>908400 2017 LifeCyle Renewal Parking Facilities</v>
          </cell>
          <cell r="G117">
            <v>1730</v>
          </cell>
        </row>
        <row r="118">
          <cell r="F118" t="str">
            <v>908401 2017 On Street Facility Modification</v>
          </cell>
          <cell r="G118">
            <v>275</v>
          </cell>
        </row>
        <row r="119">
          <cell r="F119" t="str">
            <v>908402 2017 Parking Studies DC</v>
          </cell>
          <cell r="G119">
            <v>100</v>
          </cell>
        </row>
        <row r="120">
          <cell r="F120" t="str">
            <v>908403 On &amp; Off Street Parking Sys P3 Cap Pymt</v>
          </cell>
          <cell r="G120">
            <v>1783</v>
          </cell>
        </row>
        <row r="121">
          <cell r="F121" t="str">
            <v>908404 2017 Street Lighting Major Replacements</v>
          </cell>
          <cell r="G121">
            <v>2680</v>
          </cell>
        </row>
        <row r="122">
          <cell r="F122" t="str">
            <v>908405 2017 New Street Lighting</v>
          </cell>
          <cell r="G122">
            <v>500</v>
          </cell>
        </row>
        <row r="123">
          <cell r="F123" t="str">
            <v>908406 2017 LCR Traffic Control Signals</v>
          </cell>
          <cell r="G123">
            <v>1498</v>
          </cell>
        </row>
        <row r="124">
          <cell r="F124" t="str">
            <v>908407 2017 LCR Traffic Monitoring System</v>
          </cell>
          <cell r="G124">
            <v>350</v>
          </cell>
        </row>
        <row r="125">
          <cell r="F125" t="str">
            <v>908408 2017 Advanced Traffic management Program</v>
          </cell>
          <cell r="G125">
            <v>400</v>
          </cell>
        </row>
        <row r="126">
          <cell r="F126" t="str">
            <v>908409 2017 Audible Signal Program-SI</v>
          </cell>
          <cell r="G126">
            <v>300</v>
          </cell>
        </row>
        <row r="127">
          <cell r="F127" t="str">
            <v>908410 2017 Pedestrian Countdown Signals-SI</v>
          </cell>
          <cell r="G127">
            <v>300</v>
          </cell>
        </row>
        <row r="128">
          <cell r="F128" t="str">
            <v>908412 2017 Ice &amp; Snow Control Technologies</v>
          </cell>
          <cell r="G128">
            <v>140</v>
          </cell>
        </row>
        <row r="129">
          <cell r="F129" t="str">
            <v>908413 2017 New Traffic Control Devices</v>
          </cell>
          <cell r="G129">
            <v>2375</v>
          </cell>
        </row>
        <row r="130">
          <cell r="F130" t="str">
            <v>908414 2017 Safety Improvement Program</v>
          </cell>
          <cell r="G130">
            <v>1000</v>
          </cell>
        </row>
        <row r="131">
          <cell r="F131" t="str">
            <v>908415 2017 Traffic Incident Management</v>
          </cell>
          <cell r="G131">
            <v>400</v>
          </cell>
        </row>
        <row r="132">
          <cell r="F132" t="str">
            <v>908416 2017 Furniture &amp; Equipment LTC</v>
          </cell>
          <cell r="G132">
            <v>350</v>
          </cell>
        </row>
        <row r="133">
          <cell r="F133" t="str">
            <v>908417 Fire Tech. Development &amp; Equipment-2017</v>
          </cell>
          <cell r="G133">
            <v>100</v>
          </cell>
        </row>
        <row r="134">
          <cell r="F134" t="str">
            <v>908418 Fire Equipment Replacement Prog.-2017</v>
          </cell>
          <cell r="G134">
            <v>325</v>
          </cell>
        </row>
        <row r="135">
          <cell r="F135" t="str">
            <v>908419 Fire Facility Equipment Replacement-2017</v>
          </cell>
          <cell r="G135">
            <v>200</v>
          </cell>
        </row>
        <row r="136">
          <cell r="F136" t="str">
            <v>908420 Fire Safety Equipment Replacement-2017</v>
          </cell>
          <cell r="G136">
            <v>350</v>
          </cell>
        </row>
        <row r="137">
          <cell r="F137" t="str">
            <v>908421 Specialty Fire Equip. Replacement-2017</v>
          </cell>
          <cell r="G137">
            <v>150</v>
          </cell>
        </row>
        <row r="138">
          <cell r="F138" t="str">
            <v>908422 CBRN Grant-2017</v>
          </cell>
          <cell r="G138">
            <v>100</v>
          </cell>
        </row>
        <row r="139">
          <cell r="F139" t="str">
            <v>908423 Backflow Prevention Project</v>
          </cell>
          <cell r="G139">
            <v>550</v>
          </cell>
        </row>
        <row r="140">
          <cell r="F140" t="str">
            <v>908424 Environmental Time Series Database</v>
          </cell>
          <cell r="G140">
            <v>300</v>
          </cell>
        </row>
        <row r="141">
          <cell r="F141" t="str">
            <v>908431 2017 Sidewalk &amp; Curb Rehabilitation</v>
          </cell>
          <cell r="G141">
            <v>2600</v>
          </cell>
        </row>
        <row r="142">
          <cell r="F142" t="str">
            <v>908432 Water Sys SCADA &amp; Instrument Rehab 2017</v>
          </cell>
          <cell r="G142">
            <v>1166</v>
          </cell>
        </row>
        <row r="143">
          <cell r="F143" t="str">
            <v>908433 Water Treatment Rehab 2017</v>
          </cell>
          <cell r="G143">
            <v>900</v>
          </cell>
        </row>
        <row r="144">
          <cell r="F144" t="str">
            <v>908435 Water Facilities Roofing 2017</v>
          </cell>
          <cell r="G144">
            <v>150</v>
          </cell>
        </row>
        <row r="145">
          <cell r="F145" t="str">
            <v>908440 ORAP-Water Environment Strategy (WES)PH2</v>
          </cell>
          <cell r="G145">
            <v>1000</v>
          </cell>
        </row>
        <row r="146">
          <cell r="F146" t="str">
            <v>908441 Stormwater Mgmt: Rehab&amp;Enviro Compliance</v>
          </cell>
          <cell r="G146">
            <v>250</v>
          </cell>
        </row>
        <row r="147">
          <cell r="F147" t="str">
            <v>908443 Municipal Drain Improvements - 2017</v>
          </cell>
          <cell r="G147">
            <v>970</v>
          </cell>
        </row>
        <row r="148">
          <cell r="F148" t="str">
            <v>908444 Protective Plumbing Program 2017</v>
          </cell>
          <cell r="G148">
            <v>1000</v>
          </cell>
        </row>
        <row r="149">
          <cell r="F149" t="str">
            <v>908446 Collection System Condition Assess. 2017</v>
          </cell>
          <cell r="G149">
            <v>1000</v>
          </cell>
        </row>
        <row r="150">
          <cell r="F150" t="str">
            <v>908447 Linear Sewage System Improve. Prog. 2017</v>
          </cell>
          <cell r="G150">
            <v>800</v>
          </cell>
        </row>
        <row r="151">
          <cell r="F151" t="str">
            <v>908448 SCADA Rehab &amp; Upgrades-Remote Sewer 2017</v>
          </cell>
          <cell r="G151">
            <v>2250</v>
          </cell>
        </row>
        <row r="152">
          <cell r="F152" t="str">
            <v>908450 Sewage Pumping Station Rehab Prog 2017</v>
          </cell>
          <cell r="G152">
            <v>18045</v>
          </cell>
        </row>
        <row r="153">
          <cell r="F153" t="str">
            <v>908452 ROPEC - SCADA Rehab. &amp; Upgrades 2017</v>
          </cell>
          <cell r="G153">
            <v>3444</v>
          </cell>
        </row>
        <row r="154">
          <cell r="F154" t="str">
            <v>908453 ROPEC - Sewage Treatment Rehab Prog 2017</v>
          </cell>
          <cell r="G154">
            <v>2225</v>
          </cell>
        </row>
        <row r="155">
          <cell r="F155" t="str">
            <v>908454 ROPEC Ops &amp; Technical Bldg Space Upgrade</v>
          </cell>
          <cell r="G155">
            <v>500</v>
          </cell>
        </row>
        <row r="156">
          <cell r="F156" t="str">
            <v>908456 2017 Accessibility - Child Care</v>
          </cell>
          <cell r="G156">
            <v>80</v>
          </cell>
        </row>
        <row r="157">
          <cell r="F157" t="str">
            <v>908457 2017 Accessibility - Cultural Services</v>
          </cell>
          <cell r="G157">
            <v>415</v>
          </cell>
        </row>
        <row r="158">
          <cell r="F158" t="str">
            <v>908458 2017 Accessibility - General Government</v>
          </cell>
          <cell r="G158">
            <v>350</v>
          </cell>
        </row>
        <row r="159">
          <cell r="F159" t="str">
            <v>908459 2017 Accessibility - Library</v>
          </cell>
          <cell r="G159">
            <v>80</v>
          </cell>
        </row>
        <row r="160">
          <cell r="F160" t="str">
            <v>908460 2017 Accessibility - Parks &amp; Rec</v>
          </cell>
          <cell r="G160">
            <v>1925</v>
          </cell>
        </row>
        <row r="161">
          <cell r="F161" t="str">
            <v>908461 2017 Accessibility - Social Services</v>
          </cell>
          <cell r="G161">
            <v>60</v>
          </cell>
        </row>
        <row r="162">
          <cell r="F162" t="str">
            <v>908462 2017 Buildings-By-Law Services</v>
          </cell>
          <cell r="G162">
            <v>120</v>
          </cell>
        </row>
        <row r="163">
          <cell r="F163" t="str">
            <v>908463 2017 Buildings-Child Care Services</v>
          </cell>
          <cell r="G163">
            <v>235</v>
          </cell>
        </row>
        <row r="164">
          <cell r="F164" t="str">
            <v>908464 2017 Buildings-Cultural Services</v>
          </cell>
          <cell r="G164">
            <v>1720</v>
          </cell>
        </row>
        <row r="165">
          <cell r="F165" t="str">
            <v>908465 2017 Buildings-Fire Services</v>
          </cell>
          <cell r="G165">
            <v>775</v>
          </cell>
        </row>
        <row r="166">
          <cell r="F166" t="str">
            <v>908466 2017 Buildings-General Government</v>
          </cell>
          <cell r="G166">
            <v>1370</v>
          </cell>
        </row>
        <row r="167">
          <cell r="F167" t="str">
            <v>908467 2017 Buildings-Library</v>
          </cell>
          <cell r="G167">
            <v>450</v>
          </cell>
        </row>
        <row r="168">
          <cell r="F168" t="str">
            <v>908468 2017 Buildings-Long Term Care</v>
          </cell>
          <cell r="G168">
            <v>1610</v>
          </cell>
        </row>
        <row r="169">
          <cell r="F169" t="str">
            <v>908469 2017 Buildings-Parks &amp; Rec</v>
          </cell>
          <cell r="G169">
            <v>13710</v>
          </cell>
        </row>
        <row r="170">
          <cell r="F170" t="str">
            <v>908470 2017 Buildings-Road Services</v>
          </cell>
          <cell r="G170">
            <v>1410</v>
          </cell>
        </row>
        <row r="171">
          <cell r="F171" t="str">
            <v>908472 2017 Buildings-Social Services</v>
          </cell>
          <cell r="G171">
            <v>460</v>
          </cell>
        </row>
        <row r="172">
          <cell r="F172" t="str">
            <v>908473 2017 Buildings-Transit Services</v>
          </cell>
          <cell r="G172">
            <v>3600</v>
          </cell>
        </row>
        <row r="173">
          <cell r="F173" t="str">
            <v>908474 2017 Buildings-Water Services</v>
          </cell>
          <cell r="G173">
            <v>50</v>
          </cell>
        </row>
        <row r="174">
          <cell r="F174" t="str">
            <v>908475 2017 Parks - Parks &amp; Rec</v>
          </cell>
          <cell r="G174">
            <v>5000</v>
          </cell>
        </row>
        <row r="175">
          <cell r="F175" t="str">
            <v>908477 Roads Asset Management System</v>
          </cell>
          <cell r="G175">
            <v>825</v>
          </cell>
        </row>
        <row r="176">
          <cell r="F176" t="str">
            <v>908480 2017 Infrastructure Assess &amp; Data Coll</v>
          </cell>
          <cell r="G176">
            <v>2500</v>
          </cell>
        </row>
        <row r="177">
          <cell r="F177" t="str">
            <v>908481 2017 R-O-W / Easement Adjustments</v>
          </cell>
          <cell r="G177">
            <v>400</v>
          </cell>
        </row>
        <row r="178">
          <cell r="F178" t="str">
            <v>908482 2017 Scoping Pre/Post Engineering</v>
          </cell>
          <cell r="G178">
            <v>1000</v>
          </cell>
        </row>
        <row r="179">
          <cell r="F179" t="str">
            <v>908483 2017 Surveys &amp; Mapping</v>
          </cell>
          <cell r="G179">
            <v>360</v>
          </cell>
        </row>
        <row r="180">
          <cell r="F180" t="str">
            <v>908484 2017 Sewer &amp; Water Repairs/Improvements</v>
          </cell>
          <cell r="G180">
            <v>2920</v>
          </cell>
        </row>
        <row r="181">
          <cell r="F181" t="str">
            <v>908485 2017 Sewer Access &amp; Outfalls</v>
          </cell>
          <cell r="G181">
            <v>2500</v>
          </cell>
        </row>
        <row r="182">
          <cell r="F182" t="str">
            <v>908486 2017 Trenchless Rehab - Sanitary &amp; Storm</v>
          </cell>
          <cell r="G182">
            <v>2610</v>
          </cell>
        </row>
        <row r="183">
          <cell r="F183" t="str">
            <v>908488 2017 Guiderail Renewal/Repl/Install</v>
          </cell>
          <cell r="G183">
            <v>2000</v>
          </cell>
        </row>
        <row r="184">
          <cell r="F184" t="str">
            <v>908489 2017 Rural Road Upgrades &amp; Op Impro</v>
          </cell>
          <cell r="G184">
            <v>1860</v>
          </cell>
        </row>
        <row r="185">
          <cell r="F185" t="str">
            <v>908490 2017 Preservation Treatments</v>
          </cell>
          <cell r="G185">
            <v>4692</v>
          </cell>
        </row>
        <row r="186">
          <cell r="F186" t="str">
            <v>908491 2017 Resurfacing - Site Specific</v>
          </cell>
          <cell r="G186">
            <v>200</v>
          </cell>
        </row>
        <row r="187">
          <cell r="F187" t="str">
            <v>908492 2017 Road Resurfacing - CW</v>
          </cell>
          <cell r="G187">
            <v>33630</v>
          </cell>
        </row>
        <row r="188">
          <cell r="F188" t="str">
            <v>908493 2017 Retaining Walls</v>
          </cell>
          <cell r="G188">
            <v>200</v>
          </cell>
        </row>
        <row r="189">
          <cell r="F189" t="str">
            <v>908494 2017 Structures - Site-Specific</v>
          </cell>
          <cell r="G189">
            <v>1500</v>
          </cell>
        </row>
        <row r="190">
          <cell r="F190" t="str">
            <v>908495 2017 Structures-Scoping Pre/Post Eng</v>
          </cell>
          <cell r="G190">
            <v>830</v>
          </cell>
        </row>
        <row r="191">
          <cell r="F191" t="str">
            <v>908497 2017 Drn Culverts - Site-Specific</v>
          </cell>
          <cell r="G191">
            <v>600</v>
          </cell>
        </row>
        <row r="192">
          <cell r="F192" t="str">
            <v>908498 2017 Drn Culverts (&lt;=1m)</v>
          </cell>
          <cell r="G192">
            <v>2956</v>
          </cell>
        </row>
        <row r="193">
          <cell r="F193" t="str">
            <v>908499 2017 Drn Culverts (&lt;=1m) Resurfacing</v>
          </cell>
          <cell r="G193">
            <v>1260</v>
          </cell>
        </row>
        <row r="194">
          <cell r="F194" t="str">
            <v>908500 2017 Drn Culverts (1m-3m)</v>
          </cell>
          <cell r="G194">
            <v>2500</v>
          </cell>
        </row>
        <row r="195">
          <cell r="F195" t="str">
            <v>908501 2017 Drn Culverts-Scoping Pre/Post Eng</v>
          </cell>
          <cell r="G195">
            <v>600</v>
          </cell>
        </row>
        <row r="196">
          <cell r="F196" t="str">
            <v>908502 2017 Transit Structures - Drainage</v>
          </cell>
          <cell r="G196">
            <v>780</v>
          </cell>
        </row>
        <row r="197">
          <cell r="F197" t="str">
            <v>908503 2017 Transitway Roads</v>
          </cell>
          <cell r="G197">
            <v>1000</v>
          </cell>
        </row>
        <row r="198">
          <cell r="F198" t="str">
            <v>908504 2017 Transitway Structures</v>
          </cell>
          <cell r="G198">
            <v>100</v>
          </cell>
        </row>
        <row r="199">
          <cell r="F199" t="str">
            <v>908505 2017 Transitway Structures-site specific</v>
          </cell>
          <cell r="G199">
            <v>300</v>
          </cell>
        </row>
        <row r="200">
          <cell r="F200" t="str">
            <v>908506 2017 Twy Roads-Scoping Pre/Post Eng</v>
          </cell>
          <cell r="G200">
            <v>100</v>
          </cell>
        </row>
        <row r="201">
          <cell r="F201" t="str">
            <v>908507 2017 Twy Struc-Scoping Pre/Post Eng</v>
          </cell>
          <cell r="G201">
            <v>200</v>
          </cell>
        </row>
        <row r="202">
          <cell r="F202" t="str">
            <v>908508 2017 Trillium Line Struc-Scoping Pre/Pos</v>
          </cell>
          <cell r="G202">
            <v>150</v>
          </cell>
        </row>
        <row r="203">
          <cell r="F203" t="str">
            <v>908509 2017 Transmission Main Rehab</v>
          </cell>
          <cell r="G203">
            <v>1000</v>
          </cell>
        </row>
        <row r="204">
          <cell r="F204" t="str">
            <v>908511 2017 Watermain Improvements</v>
          </cell>
          <cell r="G204">
            <v>3636</v>
          </cell>
        </row>
        <row r="205">
          <cell r="F205" t="str">
            <v>908512 2017 Joint CA/City Renewal Activities</v>
          </cell>
          <cell r="G205">
            <v>200</v>
          </cell>
        </row>
        <row r="206">
          <cell r="F206" t="str">
            <v>908513 CWWF Inlet Control - Bilberry/Chatelaine</v>
          </cell>
          <cell r="G206">
            <v>500</v>
          </cell>
        </row>
        <row r="207">
          <cell r="F207" t="str">
            <v>908514 2017 ORAP Wet Weather IMP - Flow Reduct.</v>
          </cell>
          <cell r="G207">
            <v>2000</v>
          </cell>
        </row>
        <row r="208">
          <cell r="F208" t="str">
            <v>908522 Technology Infrastructure - 2017</v>
          </cell>
          <cell r="G208">
            <v>3485</v>
          </cell>
        </row>
        <row r="209">
          <cell r="F209" t="str">
            <v>908525 Bylaw Equipment Replacement (2017)</v>
          </cell>
          <cell r="G209">
            <v>55</v>
          </cell>
        </row>
        <row r="210">
          <cell r="F210" t="str">
            <v>908526 Downtown Traffic Tunnel - Planning</v>
          </cell>
          <cell r="G210">
            <v>7500</v>
          </cell>
        </row>
        <row r="211">
          <cell r="F211" t="str">
            <v>908527 2017 EA Studies Arterial Rds</v>
          </cell>
          <cell r="G211">
            <v>800</v>
          </cell>
        </row>
        <row r="212">
          <cell r="F212" t="str">
            <v>908528 2017 Intersection Control Measures</v>
          </cell>
          <cell r="G212">
            <v>3600</v>
          </cell>
        </row>
        <row r="213">
          <cell r="F213" t="str">
            <v>908529 Vanguard Dr Ext EA &amp; Functional Design</v>
          </cell>
          <cell r="G213">
            <v>750</v>
          </cell>
        </row>
        <row r="214">
          <cell r="F214" t="str">
            <v>908534 Cobble Hill Park Strandherd Meadows</v>
          </cell>
          <cell r="G214">
            <v>196</v>
          </cell>
        </row>
        <row r="215">
          <cell r="F215" t="str">
            <v>908537 Hill Side Vista Park</v>
          </cell>
          <cell r="G215">
            <v>30</v>
          </cell>
        </row>
        <row r="216">
          <cell r="F216" t="str">
            <v>908549 2017 Park and Ride Facilities</v>
          </cell>
          <cell r="G216">
            <v>1600</v>
          </cell>
        </row>
        <row r="217">
          <cell r="F217" t="str">
            <v>908550 2017 Transit Corridor Protection</v>
          </cell>
          <cell r="G217">
            <v>1700</v>
          </cell>
        </row>
        <row r="218">
          <cell r="F218" t="str">
            <v>908551 2017 Transportation Master Plan</v>
          </cell>
          <cell r="G218">
            <v>700</v>
          </cell>
        </row>
        <row r="219">
          <cell r="F219" t="str">
            <v>908554 2017 Rapid Transit EA Studies</v>
          </cell>
          <cell r="G219">
            <v>2500</v>
          </cell>
        </row>
        <row r="220">
          <cell r="F220" t="str">
            <v>908558 O/S N5 Trunk Sewer Oversizing</v>
          </cell>
          <cell r="G220">
            <v>60</v>
          </cell>
        </row>
        <row r="221">
          <cell r="F221" t="str">
            <v>908560 2017 Pedestrian Access-Intersect &amp; Ramp.</v>
          </cell>
          <cell r="G221">
            <v>75</v>
          </cell>
        </row>
        <row r="222">
          <cell r="F222" t="str">
            <v>908561 2017 Transportation Demand Management</v>
          </cell>
          <cell r="G222">
            <v>380</v>
          </cell>
        </row>
        <row r="223">
          <cell r="F223" t="str">
            <v>908562 2017 Network Modification Program</v>
          </cell>
          <cell r="G223">
            <v>2539</v>
          </cell>
        </row>
        <row r="224">
          <cell r="F224" t="str">
            <v>908563 2017 TMIP Richmond Rd/Westboro</v>
          </cell>
          <cell r="G224">
            <v>500</v>
          </cell>
        </row>
        <row r="225">
          <cell r="F225" t="str">
            <v>908564 2017 TMP Transit Priority Network</v>
          </cell>
          <cell r="G225">
            <v>1500</v>
          </cell>
        </row>
        <row r="226">
          <cell r="F226" t="str">
            <v>908565 PTIF 004 Carleton Siding - Spring switch</v>
          </cell>
          <cell r="G226">
            <v>2500</v>
          </cell>
        </row>
        <row r="227">
          <cell r="F227" t="str">
            <v>908566 Accessibility - Long Term Care</v>
          </cell>
          <cell r="G227">
            <v>90</v>
          </cell>
        </row>
        <row r="228">
          <cell r="F228" t="str">
            <v>908568 Ashburn-Hogan-Wigan</v>
          </cell>
          <cell r="G228">
            <v>1200</v>
          </cell>
        </row>
        <row r="229">
          <cell r="F229" t="str">
            <v>908569 Borthwick-Quebec-Gardenvale</v>
          </cell>
          <cell r="G229">
            <v>600</v>
          </cell>
        </row>
        <row r="230">
          <cell r="F230" t="str">
            <v>908572 Fairbairn-Bellwood-Willard-Belmont</v>
          </cell>
          <cell r="G230">
            <v>730</v>
          </cell>
        </row>
        <row r="231">
          <cell r="F231" t="str">
            <v>908573 Gibson-Denver-Tampa-Orlando</v>
          </cell>
          <cell r="G231">
            <v>550</v>
          </cell>
        </row>
        <row r="232">
          <cell r="F232" t="str">
            <v>908576 Larkin-Larose-Lepage</v>
          </cell>
          <cell r="G232">
            <v>700</v>
          </cell>
        </row>
        <row r="233">
          <cell r="F233" t="str">
            <v>908577 Mailes Ave (Patricia-Oakdale)</v>
          </cell>
          <cell r="G233">
            <v>300</v>
          </cell>
        </row>
        <row r="234">
          <cell r="F234" t="str">
            <v>908580 CWWF Queensway Terrace North Sewer</v>
          </cell>
          <cell r="G234">
            <v>800</v>
          </cell>
        </row>
        <row r="235">
          <cell r="F235" t="str">
            <v>908581 Valley Dr Storm Sewer</v>
          </cell>
          <cell r="G235">
            <v>3000</v>
          </cell>
        </row>
        <row r="236">
          <cell r="F236" t="str">
            <v>908582 N River Rd (Montreal-Dead EndNof Coupal)</v>
          </cell>
          <cell r="G236">
            <v>460</v>
          </cell>
        </row>
        <row r="237">
          <cell r="F237" t="str">
            <v>908584 AirportPkwy NB WalkleyRamp Twin Bculvert</v>
          </cell>
          <cell r="G237">
            <v>130</v>
          </cell>
        </row>
        <row r="238">
          <cell r="F238" t="str">
            <v>908586 Ashton Bridge/Jock River [Ashton Stn Rd]</v>
          </cell>
          <cell r="G238">
            <v>100</v>
          </cell>
        </row>
        <row r="239">
          <cell r="F239" t="str">
            <v>908590 Castor Road Bridge [882750]</v>
          </cell>
          <cell r="G239">
            <v>40</v>
          </cell>
        </row>
        <row r="240">
          <cell r="F240" t="str">
            <v>908595 Kilmaurs Road Bridge SN 337080</v>
          </cell>
          <cell r="G240">
            <v>50</v>
          </cell>
        </row>
        <row r="241">
          <cell r="F241" t="str">
            <v>908596 Lemieux island Pipe Bridge SN017160</v>
          </cell>
          <cell r="G241">
            <v>150</v>
          </cell>
        </row>
        <row r="242">
          <cell r="F242" t="str">
            <v>908599 N Mississippi Bridge Mohrs Rd over River</v>
          </cell>
          <cell r="G242">
            <v>100</v>
          </cell>
        </row>
        <row r="243">
          <cell r="F243" t="str">
            <v>908601 OR 174 Bculvert over Cardinal Creek</v>
          </cell>
          <cell r="G243">
            <v>150</v>
          </cell>
        </row>
        <row r="244">
          <cell r="F244" t="str">
            <v>908602 O'Toole Rd Bculver over Drain [897080]</v>
          </cell>
          <cell r="G244">
            <v>110</v>
          </cell>
        </row>
        <row r="245">
          <cell r="F245" t="str">
            <v>908605 South Mississippi Bridge Mohrs Rd 432030</v>
          </cell>
          <cell r="G245">
            <v>50</v>
          </cell>
        </row>
        <row r="246">
          <cell r="F246" t="str">
            <v>908610 Costello Ave Sidewalk</v>
          </cell>
          <cell r="G246">
            <v>100</v>
          </cell>
        </row>
        <row r="247">
          <cell r="F247" t="str">
            <v>908613 Bank St (Rideau Rd-Mitch Owens)</v>
          </cell>
          <cell r="G247">
            <v>1000</v>
          </cell>
        </row>
        <row r="248">
          <cell r="F248" t="str">
            <v>908615 Leitrim Rd (Bank-550m East)</v>
          </cell>
          <cell r="G248">
            <v>1000</v>
          </cell>
        </row>
        <row r="249">
          <cell r="F249" t="str">
            <v>908616 Redenda Cres (Higgins)</v>
          </cell>
          <cell r="G249">
            <v>150</v>
          </cell>
        </row>
        <row r="250">
          <cell r="F250" t="str">
            <v>908617 Sherbourne Rd (Knightsbridge-Dovercourt)</v>
          </cell>
          <cell r="G250">
            <v>100</v>
          </cell>
        </row>
        <row r="251">
          <cell r="F251" t="str">
            <v>908618 CWWF Convent Glen North Storm Sewer</v>
          </cell>
          <cell r="G251">
            <v>2000</v>
          </cell>
        </row>
        <row r="252">
          <cell r="F252" t="str">
            <v>908619 Graham Creek Storm Sewer</v>
          </cell>
          <cell r="G252">
            <v>2000</v>
          </cell>
        </row>
        <row r="253">
          <cell r="F253" t="str">
            <v>908620 2017 Groundwater Studies</v>
          </cell>
          <cell r="G253">
            <v>150</v>
          </cell>
        </row>
        <row r="254">
          <cell r="F254" t="str">
            <v>908621 2017 Infrastructure Master Plan (Water)</v>
          </cell>
          <cell r="G254">
            <v>250</v>
          </cell>
        </row>
        <row r="255">
          <cell r="F255" t="str">
            <v>908622 2017 Rural Servicing Strategy</v>
          </cell>
          <cell r="G255">
            <v>200</v>
          </cell>
        </row>
        <row r="256">
          <cell r="F256" t="str">
            <v>908623 2017 Water &amp; Wastewater EA Studies</v>
          </cell>
          <cell r="G256">
            <v>250</v>
          </cell>
        </row>
        <row r="257">
          <cell r="F257" t="str">
            <v>908624 2017 Infrastructure Master Plan (Sewer)</v>
          </cell>
          <cell r="G257">
            <v>286</v>
          </cell>
        </row>
        <row r="258">
          <cell r="F258" t="str">
            <v>908625 2017 Stormwater Management Retrofit</v>
          </cell>
          <cell r="G258">
            <v>2810</v>
          </cell>
        </row>
        <row r="259">
          <cell r="F259" t="str">
            <v>908627 PTIF-CC5 QED Crossing CommPark/QEPl(049)</v>
          </cell>
          <cell r="G259">
            <v>750</v>
          </cell>
        </row>
        <row r="260">
          <cell r="F260" t="str">
            <v>908628 PTIF-Trans Orleans Pathway align Mod-53</v>
          </cell>
          <cell r="G260">
            <v>1000</v>
          </cell>
        </row>
        <row r="261">
          <cell r="F261" t="str">
            <v>908629 PTIF-Trillium PathPh3(Carling-Dows Lake)</v>
          </cell>
          <cell r="G261">
            <v>550</v>
          </cell>
        </row>
        <row r="262">
          <cell r="F262" t="str">
            <v>908630 Paramedic Equipment Replacement (2017)</v>
          </cell>
          <cell r="G262">
            <v>650</v>
          </cell>
        </row>
        <row r="263">
          <cell r="F263" t="str">
            <v>908631 Paramedic Technology &amp; Equipment (2017)</v>
          </cell>
          <cell r="G263">
            <v>93</v>
          </cell>
        </row>
        <row r="264">
          <cell r="F264" t="str">
            <v>908632 Paramedic Vehicles &amp; Equipment (2017)</v>
          </cell>
          <cell r="G264">
            <v>460</v>
          </cell>
        </row>
        <row r="265">
          <cell r="F265" t="str">
            <v>908634 Fleet Growth - Mail Delivery - 2017</v>
          </cell>
          <cell r="G265">
            <v>40</v>
          </cell>
        </row>
        <row r="266">
          <cell r="F266" t="str">
            <v>908635 PRCS Facility Upgrades 2017</v>
          </cell>
          <cell r="G266">
            <v>2000</v>
          </cell>
        </row>
        <row r="267">
          <cell r="F267" t="str">
            <v>908636 Minor Park Improvement 2017</v>
          </cell>
          <cell r="G267">
            <v>230</v>
          </cell>
        </row>
        <row r="268">
          <cell r="F268" t="str">
            <v>908637 Peter Robinson Rd Bridge [547470]</v>
          </cell>
          <cell r="G268">
            <v>50</v>
          </cell>
        </row>
        <row r="269">
          <cell r="F269" t="str">
            <v>908638 Park Redevelopment 2017</v>
          </cell>
          <cell r="G269">
            <v>355</v>
          </cell>
        </row>
        <row r="270">
          <cell r="F270" t="str">
            <v>908639 Major Capital Partnership 2017</v>
          </cell>
          <cell r="G270">
            <v>730</v>
          </cell>
        </row>
        <row r="271">
          <cell r="F271" t="str">
            <v>908640 Minor Capital Partnership 2017</v>
          </cell>
          <cell r="G271">
            <v>300</v>
          </cell>
        </row>
        <row r="272">
          <cell r="F272" t="str">
            <v>908641 Centrepointe Theatre Cap Renewal Fund</v>
          </cell>
          <cell r="G272">
            <v>60</v>
          </cell>
        </row>
        <row r="273">
          <cell r="F273" t="str">
            <v>908642 Cultural Services Building &amp; Equip. 2017</v>
          </cell>
          <cell r="G273">
            <v>75</v>
          </cell>
        </row>
        <row r="274">
          <cell r="F274" t="str">
            <v>908643 Fleet Growth 2017</v>
          </cell>
          <cell r="G274">
            <v>250</v>
          </cell>
        </row>
        <row r="275">
          <cell r="F275" t="str">
            <v>908644 2017 Pedestrian Missing Links Studies</v>
          </cell>
          <cell r="G275">
            <v>180</v>
          </cell>
        </row>
        <row r="276">
          <cell r="F276" t="str">
            <v>908645 St Denis - Lavergne</v>
          </cell>
          <cell r="G276">
            <v>910</v>
          </cell>
        </row>
        <row r="277">
          <cell r="F277" t="str">
            <v>908647 PTIF-Pinecrest Garage-sewer line replace</v>
          </cell>
          <cell r="G277">
            <v>1500</v>
          </cell>
        </row>
        <row r="278">
          <cell r="F278" t="str">
            <v>908648 PTIF 006 Customer waiting area Confed St</v>
          </cell>
          <cell r="G278">
            <v>2000</v>
          </cell>
        </row>
        <row r="279">
          <cell r="F279" t="str">
            <v>908649 PTIF-Advanced Renewal Proj-LRT Stage2-32</v>
          </cell>
          <cell r="G279">
            <v>3100</v>
          </cell>
        </row>
        <row r="280">
          <cell r="F280" t="str">
            <v>908650 PTIF-Booth St Bike JohnAMacDonald-Albert</v>
          </cell>
          <cell r="G280">
            <v>2000</v>
          </cell>
        </row>
        <row r="281">
          <cell r="F281" t="str">
            <v>908651 PTIF 002 Transit Op Crew room Bayview</v>
          </cell>
          <cell r="G281">
            <v>1500</v>
          </cell>
        </row>
        <row r="282">
          <cell r="F282" t="str">
            <v>908652 PTIF-Park &amp; Ride Lot Improvements (013)</v>
          </cell>
          <cell r="G282">
            <v>2500</v>
          </cell>
        </row>
        <row r="283">
          <cell r="F283" t="str">
            <v>908653 PTIF 003 Tunney's Pasture Bus Loop</v>
          </cell>
          <cell r="G283">
            <v>3000</v>
          </cell>
        </row>
        <row r="284">
          <cell r="F284" t="str">
            <v>908654 PTIF-Transitway Resurfacing (022)</v>
          </cell>
          <cell r="G284">
            <v>3000</v>
          </cell>
        </row>
        <row r="285">
          <cell r="F285" t="str">
            <v>908655 Microsoft Upgrade</v>
          </cell>
          <cell r="G285">
            <v>4998</v>
          </cell>
        </row>
        <row r="286">
          <cell r="F286" t="str">
            <v>908660 Sewer Use Prog-Short Term Initiatives</v>
          </cell>
          <cell r="G286">
            <v>200</v>
          </cell>
        </row>
        <row r="287">
          <cell r="F287" t="str">
            <v>908661 Rapid Transit Syst Cust Improvemts 2017</v>
          </cell>
          <cell r="G287">
            <v>3250</v>
          </cell>
        </row>
        <row r="288">
          <cell r="F288" t="str">
            <v>908662 Renewal of Operational Assets - 2017</v>
          </cell>
          <cell r="G288">
            <v>4000</v>
          </cell>
        </row>
        <row r="289">
          <cell r="F289" t="str">
            <v>908663 Station Accessiblity Improvements</v>
          </cell>
          <cell r="G289">
            <v>500</v>
          </cell>
        </row>
        <row r="290">
          <cell r="F290" t="str">
            <v>908664 Transitway Yearly Rehab - 2017</v>
          </cell>
          <cell r="G290">
            <v>1000</v>
          </cell>
        </row>
        <row r="291">
          <cell r="F291" t="str">
            <v>908665 PTIF-Baseline Trt Corr-Bayshore-Billings</v>
          </cell>
          <cell r="G291">
            <v>12000</v>
          </cell>
        </row>
        <row r="292">
          <cell r="F292" t="str">
            <v>908666 PTIF-Chapman Mills Beatrice-Longfields36</v>
          </cell>
          <cell r="G292">
            <v>3000</v>
          </cell>
        </row>
        <row r="293">
          <cell r="F293" t="str">
            <v>908667 PTIF-Kanata LRT Extension - Env Assess29</v>
          </cell>
          <cell r="G293">
            <v>3000</v>
          </cell>
        </row>
        <row r="294">
          <cell r="F294" t="str">
            <v>908668 PTIF-Cycle&amp;Ped Links at MTO o/p (031)</v>
          </cell>
          <cell r="G294">
            <v>2000</v>
          </cell>
        </row>
        <row r="295">
          <cell r="F295" t="str">
            <v>908669 PTIF-Public Transit s'walk connection 51</v>
          </cell>
          <cell r="G295">
            <v>1550</v>
          </cell>
        </row>
        <row r="296">
          <cell r="F296" t="str">
            <v>908670 PTIF-Rideau R Cross-Confed-Carleton U</v>
          </cell>
          <cell r="G296">
            <v>1550</v>
          </cell>
        </row>
        <row r="297">
          <cell r="F297" t="str">
            <v>908671 PTIF-AODA Enhancements of Intersections</v>
          </cell>
          <cell r="G297">
            <v>3000</v>
          </cell>
        </row>
        <row r="298">
          <cell r="F298" t="str">
            <v>908672 PTIF-Richmond Rd-Sidewalk Reconstruct-43</v>
          </cell>
          <cell r="G298">
            <v>1750</v>
          </cell>
        </row>
        <row r="299">
          <cell r="F299" t="str">
            <v>908673 PTIF-Heron Rd Bike Trk Colbert-Jefferson</v>
          </cell>
          <cell r="G299">
            <v>550</v>
          </cell>
        </row>
        <row r="300">
          <cell r="F300" t="str">
            <v>908674 PTIF-Heron Rd Bike Trk HeronStn-Bank 41</v>
          </cell>
          <cell r="G300">
            <v>650</v>
          </cell>
        </row>
        <row r="301">
          <cell r="F301" t="str">
            <v>908675 PTIF-Hunt Club Cycl Riverside-PaulBenoit</v>
          </cell>
          <cell r="G301">
            <v>550</v>
          </cell>
        </row>
        <row r="302">
          <cell r="F302" t="str">
            <v>908676 PTIF-Kanata N cycle link Carling/MarchRd</v>
          </cell>
          <cell r="G302">
            <v>800</v>
          </cell>
        </row>
        <row r="303">
          <cell r="F303" t="str">
            <v>908677 PTIF-Kanata N CycleLink Herzberg/MarchRd</v>
          </cell>
          <cell r="G303">
            <v>1050</v>
          </cell>
        </row>
        <row r="304">
          <cell r="F304" t="str">
            <v>908678 PTIF-Multi-Use PathW Michael-St-Laurent</v>
          </cell>
          <cell r="G304">
            <v>200</v>
          </cell>
        </row>
        <row r="305">
          <cell r="F305" t="str">
            <v>908679 PTIF-Rural cycling routes (040)</v>
          </cell>
          <cell r="G305">
            <v>4050</v>
          </cell>
        </row>
        <row r="306">
          <cell r="F306" t="str">
            <v>908680 PTIF-McArthur Street Bike Lane (052)</v>
          </cell>
          <cell r="G306">
            <v>350</v>
          </cell>
        </row>
        <row r="307">
          <cell r="F307" t="str">
            <v>908681 PTIF-Rideau R Path light&amp;link thru park</v>
          </cell>
          <cell r="G307">
            <v>1250</v>
          </cell>
        </row>
        <row r="308">
          <cell r="F308" t="str">
            <v>908682 PTIF-008 Elevator Tremblay Station</v>
          </cell>
          <cell r="G308">
            <v>1000</v>
          </cell>
        </row>
        <row r="309">
          <cell r="F309" t="str">
            <v>908687 Infrastructure Support 2017</v>
          </cell>
          <cell r="G309">
            <v>1657</v>
          </cell>
        </row>
        <row r="310">
          <cell r="F310" t="str">
            <v>908688 Telecommunications 2017</v>
          </cell>
          <cell r="G310">
            <v>600</v>
          </cell>
        </row>
        <row r="311">
          <cell r="F311" t="str">
            <v>908689 IM/IT Roadmap 2017</v>
          </cell>
          <cell r="G311">
            <v>6830</v>
          </cell>
        </row>
        <row r="312">
          <cell r="F312" t="str">
            <v>908690 Fleet Replacement Program 2017</v>
          </cell>
          <cell r="G312">
            <v>3266</v>
          </cell>
        </row>
        <row r="313">
          <cell r="F313" t="str">
            <v>908695 Unplanned Infrastructure Response - 2017</v>
          </cell>
          <cell r="G313">
            <v>250</v>
          </cell>
        </row>
        <row r="314">
          <cell r="F314" t="str">
            <v>908696 IT Corporate Support Platform - 2017</v>
          </cell>
          <cell r="G314">
            <v>1450</v>
          </cell>
        </row>
        <row r="315">
          <cell r="F315" t="str">
            <v>908698 IT Operations &amp; Control Centre Platform</v>
          </cell>
          <cell r="G315">
            <v>700</v>
          </cell>
        </row>
        <row r="316">
          <cell r="F316" t="str">
            <v>908699 IT Scheduling Platform</v>
          </cell>
          <cell r="G316">
            <v>1000</v>
          </cell>
        </row>
        <row r="317">
          <cell r="F317" t="str">
            <v>908700 IT Transit Infrastructure Lifecycle 2017</v>
          </cell>
          <cell r="G317">
            <v>1300</v>
          </cell>
        </row>
        <row r="318">
          <cell r="F318" t="str">
            <v>908702 Trillium Line &amp; Rail Lifecycle - 2017</v>
          </cell>
          <cell r="G318">
            <v>6400</v>
          </cell>
        </row>
        <row r="319">
          <cell r="F319" t="str">
            <v>908704 Non Revenue Vehicle Replacement - 2017</v>
          </cell>
          <cell r="G319">
            <v>1500</v>
          </cell>
        </row>
        <row r="320">
          <cell r="F320" t="str">
            <v>908705 Facility Lifecycle 2017</v>
          </cell>
          <cell r="G320">
            <v>2200</v>
          </cell>
        </row>
        <row r="321">
          <cell r="F321" t="str">
            <v>908706 Facility Initiatives 2017</v>
          </cell>
          <cell r="G321">
            <v>200</v>
          </cell>
        </row>
        <row r="322">
          <cell r="F322" t="str">
            <v>908707 Queensview 2</v>
          </cell>
          <cell r="G322">
            <v>4400</v>
          </cell>
        </row>
        <row r="323">
          <cell r="F323" t="str">
            <v>908708 Facility Security Initiatives 2017</v>
          </cell>
          <cell r="G323">
            <v>200</v>
          </cell>
        </row>
        <row r="324">
          <cell r="F324" t="str">
            <v>908709 PTIF 026 Acquisition of 2 train sets</v>
          </cell>
          <cell r="G324">
            <v>40000</v>
          </cell>
        </row>
        <row r="325">
          <cell r="F325" t="str">
            <v>908712 PTIF-Manotick Pathway (Main St-River Rd)</v>
          </cell>
          <cell r="G325">
            <v>1200</v>
          </cell>
        </row>
        <row r="326">
          <cell r="F326" t="str">
            <v>908713 PTIF-Multi-Use Pathway Renewal (057)</v>
          </cell>
          <cell r="G326">
            <v>4300</v>
          </cell>
        </row>
        <row r="327">
          <cell r="F327" t="str">
            <v>908714 PTIF-Sidewalk Renewal (058)</v>
          </cell>
          <cell r="G327">
            <v>3500</v>
          </cell>
        </row>
        <row r="328">
          <cell r="F328" t="str">
            <v>908720 CWWF 2017 Trenchless Sewer Rehabilitate</v>
          </cell>
          <cell r="G328">
            <v>500</v>
          </cell>
        </row>
        <row r="329">
          <cell r="F329" t="str">
            <v>908721 CWWF 2017 Sewer Access Structure Upgrade</v>
          </cell>
          <cell r="G329">
            <v>500</v>
          </cell>
        </row>
        <row r="330">
          <cell r="F330" t="str">
            <v>908722 CWWF 2017 Buried Infrastruct-Bld &amp; Parks</v>
          </cell>
          <cell r="G330">
            <v>1500</v>
          </cell>
        </row>
        <row r="331">
          <cell r="F331" t="str">
            <v>908723 CWWF 2017 Drainage Culvert Renewal</v>
          </cell>
          <cell r="G331">
            <v>8250</v>
          </cell>
        </row>
        <row r="332">
          <cell r="F332" t="str">
            <v>908724 CWWF 2017 Drainage Culvert Renew-Design</v>
          </cell>
          <cell r="G332">
            <v>1500</v>
          </cell>
        </row>
        <row r="333">
          <cell r="F333" t="str">
            <v>908725 CWWF Stillwater Creek Storm Sewer Upgrad</v>
          </cell>
          <cell r="G333">
            <v>300</v>
          </cell>
        </row>
        <row r="334">
          <cell r="F334" t="str">
            <v>908726 CWWF Vanier Parkway Storm Sewer Renewal</v>
          </cell>
          <cell r="G334">
            <v>400</v>
          </cell>
        </row>
        <row r="335">
          <cell r="F335" t="str">
            <v>908727 CWWF Inlet Control Devices -Bridlewood N</v>
          </cell>
          <cell r="G335">
            <v>500</v>
          </cell>
        </row>
        <row r="336">
          <cell r="F336" t="str">
            <v>908728 CWWF Inlet Control Devices - Craig Henry</v>
          </cell>
          <cell r="G336">
            <v>1600</v>
          </cell>
        </row>
        <row r="337">
          <cell r="F337" t="str">
            <v>908729 CWWF Inlet Control Device -Flood Protect</v>
          </cell>
          <cell r="G337">
            <v>250</v>
          </cell>
        </row>
        <row r="338">
          <cell r="F338" t="str">
            <v>908730 CWWF Flood Protection - Bilberry/Chatela</v>
          </cell>
          <cell r="G338">
            <v>2600</v>
          </cell>
        </row>
        <row r="339">
          <cell r="F339" t="str">
            <v>908731 CWWF Flood Protection - Bridlewood North</v>
          </cell>
          <cell r="G339">
            <v>1750</v>
          </cell>
        </row>
        <row r="340">
          <cell r="F340" t="str">
            <v>908732 CWWF Flood Protection - Craig Henry</v>
          </cell>
          <cell r="G340">
            <v>3200</v>
          </cell>
        </row>
        <row r="341">
          <cell r="F341" t="str">
            <v>908733 CWWF SW Retrofit - Hemmingwood Way</v>
          </cell>
          <cell r="G341">
            <v>118</v>
          </cell>
        </row>
        <row r="342">
          <cell r="F342" t="str">
            <v>908734 CWWF SW Retrofit - Navaho Drive</v>
          </cell>
          <cell r="G342">
            <v>72</v>
          </cell>
        </row>
        <row r="343">
          <cell r="F343" t="str">
            <v>908735 CWWF Carp Snow Disposal Facility</v>
          </cell>
          <cell r="G343">
            <v>10950</v>
          </cell>
        </row>
        <row r="344">
          <cell r="F344" t="str">
            <v>908736 CWWF Didsbury Stormwater Facility Rehab.</v>
          </cell>
          <cell r="G344">
            <v>100</v>
          </cell>
        </row>
        <row r="345">
          <cell r="F345" t="str">
            <v>908737 CWWF Graham Creek Slope Stabilization</v>
          </cell>
          <cell r="G345">
            <v>250</v>
          </cell>
        </row>
        <row r="346">
          <cell r="F346" t="str">
            <v>908738 CWWF Mud Creek Bank Stabilization</v>
          </cell>
          <cell r="G346">
            <v>100</v>
          </cell>
        </row>
        <row r="347">
          <cell r="F347" t="str">
            <v>908739 CWWF Shields Creek/Findlay Creek Rehab</v>
          </cell>
          <cell r="G347">
            <v>50</v>
          </cell>
        </row>
        <row r="348">
          <cell r="F348" t="str">
            <v>908740 CWWF Wastewater Pumping Stations Light</v>
          </cell>
          <cell r="G348">
            <v>1000</v>
          </cell>
        </row>
        <row r="349">
          <cell r="F349" t="str">
            <v>908741 CWWF ROPEC Lighting Upgrades</v>
          </cell>
          <cell r="G349">
            <v>1250</v>
          </cell>
        </row>
        <row r="350">
          <cell r="F350" t="str">
            <v>908742 CWWF [Construct] ROPEC Thicken &amp; Dewater</v>
          </cell>
          <cell r="G350">
            <v>20000</v>
          </cell>
        </row>
        <row r="351">
          <cell r="F351" t="str">
            <v>908743 CWWF Drinking Water Plants Lighting Upgr</v>
          </cell>
          <cell r="G351">
            <v>800</v>
          </cell>
        </row>
        <row r="352">
          <cell r="F352" t="str">
            <v>908744 CWWF Lemieux Island High Lift Stn HVAC</v>
          </cell>
          <cell r="G352">
            <v>1000</v>
          </cell>
        </row>
        <row r="353">
          <cell r="F353" t="str">
            <v>908745 CWWF [Design] Lemieux Island WPP Intake</v>
          </cell>
          <cell r="G353">
            <v>1900</v>
          </cell>
        </row>
        <row r="354">
          <cell r="F354" t="str">
            <v>908746 CWWF Drinking Water Pumping Stn Lighting</v>
          </cell>
          <cell r="G354">
            <v>300</v>
          </cell>
        </row>
        <row r="355">
          <cell r="F355" t="str">
            <v>908747 CWWF Billings Bridge PS Diesel System Up</v>
          </cell>
          <cell r="G355">
            <v>800</v>
          </cell>
        </row>
        <row r="356">
          <cell r="F356" t="str">
            <v>908748 CWWF [Construct] Munster PS Generator Up</v>
          </cell>
          <cell r="G356">
            <v>1500</v>
          </cell>
        </row>
        <row r="357">
          <cell r="F357" t="str">
            <v>908750 PTIF 011 Bicycle Shelter Tway Stations</v>
          </cell>
          <cell r="G357">
            <v>150</v>
          </cell>
        </row>
        <row r="358">
          <cell r="F358" t="str">
            <v>908751 PTIF 012 Enclosed Bicycle parking areas</v>
          </cell>
          <cell r="G358">
            <v>500</v>
          </cell>
        </row>
        <row r="359">
          <cell r="F359" t="str">
            <v>908752 PTIF 001 Mann Ave Transit Structure Repl</v>
          </cell>
          <cell r="G359">
            <v>5000</v>
          </cell>
        </row>
        <row r="360">
          <cell r="F360" t="str">
            <v>908753 PTIF 014 Rural Bus Stop Improvements</v>
          </cell>
          <cell r="G360">
            <v>400</v>
          </cell>
        </row>
        <row r="361">
          <cell r="F361" t="str">
            <v>908754 PTIF 015 Bus Shelters</v>
          </cell>
          <cell r="G361">
            <v>750</v>
          </cell>
        </row>
        <row r="362">
          <cell r="F362" t="str">
            <v>908755 PTIF 016 Concrete Bus Pads</v>
          </cell>
          <cell r="G362">
            <v>350</v>
          </cell>
        </row>
        <row r="363">
          <cell r="F363" t="str">
            <v>908756 PTIF 017 Emergency Phone Upgr at Twy Stn</v>
          </cell>
          <cell r="G363">
            <v>2000</v>
          </cell>
        </row>
        <row r="364">
          <cell r="F364" t="str">
            <v>908757 PTIF 020 Merivale Driver facil&amp; Elevator</v>
          </cell>
          <cell r="G364">
            <v>1500</v>
          </cell>
        </row>
        <row r="365">
          <cell r="F365" t="str">
            <v>908758 PTIF 023 Fare Gate Entrances Transitway</v>
          </cell>
          <cell r="G365">
            <v>1750</v>
          </cell>
        </row>
        <row r="366">
          <cell r="F366" t="str">
            <v>908759 PTIF 024 Transit Operator room Hawthorne</v>
          </cell>
          <cell r="G366">
            <v>500</v>
          </cell>
        </row>
        <row r="367">
          <cell r="F367" t="str">
            <v>908760 PTIF 034 Transit Priority Projects</v>
          </cell>
          <cell r="G367">
            <v>8700</v>
          </cell>
        </row>
        <row r="368">
          <cell r="F368" t="str">
            <v>908761 PTIF 018 Passenger Information Display</v>
          </cell>
          <cell r="G368">
            <v>2000</v>
          </cell>
        </row>
        <row r="369">
          <cell r="F369" t="str">
            <v>908762 PTIF 019Smartbus Infrastructure on board</v>
          </cell>
          <cell r="G369">
            <v>4500</v>
          </cell>
        </row>
        <row r="370">
          <cell r="F370" t="str">
            <v>908763 PTIF 025 Transport Demand Mgmt - detours</v>
          </cell>
          <cell r="G370">
            <v>30000</v>
          </cell>
        </row>
        <row r="371">
          <cell r="F371" t="str">
            <v>908764 PTIF 005 Walkley Interlock Refurb &amp; Repl</v>
          </cell>
          <cell r="G371">
            <v>11000</v>
          </cell>
        </row>
        <row r="372">
          <cell r="F372" t="str">
            <v>908765 PTIF 007 Modern Signal &amp;Control Trillium</v>
          </cell>
          <cell r="G372">
            <v>2000</v>
          </cell>
        </row>
        <row r="373">
          <cell r="F373" t="str">
            <v>908766 PTIF 035 Acquisition of (17) new buses</v>
          </cell>
          <cell r="G373">
            <v>18400</v>
          </cell>
        </row>
        <row r="374">
          <cell r="F374" t="str">
            <v>908771 PTIF 028 LRT Stage2 - Bridge VIA/O-Train</v>
          </cell>
          <cell r="G374">
            <v>2500</v>
          </cell>
        </row>
        <row r="375">
          <cell r="F375" t="str">
            <v>908772 PTIF 030 Aboriginal Consultation</v>
          </cell>
          <cell r="G375">
            <v>200</v>
          </cell>
        </row>
        <row r="376">
          <cell r="F376" t="str">
            <v>908774 PTIF 039 - Rideau River Crossing</v>
          </cell>
          <cell r="G376">
            <v>2050</v>
          </cell>
        </row>
        <row r="377">
          <cell r="F377" t="str">
            <v>908780 PTIF Cardinal Creek Park 18A MUP</v>
          </cell>
          <cell r="G377">
            <v>1300</v>
          </cell>
        </row>
      </sheetData>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1_1"/>
    </sheetNames>
    <sheetDataSet>
      <sheetData sheetId="0">
        <row r="2">
          <cell r="B2" t="str">
            <v>900631 Carlington Heights Pumping Stn Expansion</v>
          </cell>
          <cell r="C2" t="str">
            <v>Carlington Heights Pumping Stn Expansion</v>
          </cell>
          <cell r="D2" t="str">
            <v>Individual</v>
          </cell>
        </row>
        <row r="3">
          <cell r="B3" t="str">
            <v>902206 Ottawa South Pumping Station Upgrade</v>
          </cell>
          <cell r="C3" t="str">
            <v>Ottawa South Pumping Station Upgrade</v>
          </cell>
          <cell r="D3" t="str">
            <v>Individual</v>
          </cell>
        </row>
        <row r="4">
          <cell r="B4" t="str">
            <v>903622 Riverside South Recreation Complex Land</v>
          </cell>
          <cell r="C4" t="str">
            <v>Riverside South Recreation Complex Land</v>
          </cell>
          <cell r="D4" t="str">
            <v>Individual</v>
          </cell>
        </row>
        <row r="5">
          <cell r="B5" t="str">
            <v>903940 Carp River Restoration</v>
          </cell>
          <cell r="C5" t="str">
            <v>Carp River Restoration</v>
          </cell>
          <cell r="D5" t="str">
            <v>No Data</v>
          </cell>
        </row>
        <row r="6">
          <cell r="B6" t="str">
            <v>904629 South Urban Library</v>
          </cell>
          <cell r="C6" t="str">
            <v>South Urban Library</v>
          </cell>
          <cell r="D6" t="str">
            <v>Individual</v>
          </cell>
        </row>
        <row r="7">
          <cell r="B7" t="str">
            <v>904986 Tri-Township/March Ridge Replacement</v>
          </cell>
          <cell r="C7" t="str">
            <v>Tri-Township/March Ridge Replacement</v>
          </cell>
          <cell r="D7" t="str">
            <v>Individual</v>
          </cell>
        </row>
        <row r="8">
          <cell r="B8" t="str">
            <v>905105 Central Library Development</v>
          </cell>
          <cell r="C8" t="str">
            <v>Central Library Development</v>
          </cell>
          <cell r="D8" t="str">
            <v>Individual</v>
          </cell>
        </row>
        <row r="9">
          <cell r="B9" t="str">
            <v>905384 DC By-Law - 2014 Study Update</v>
          </cell>
          <cell r="C9" t="str">
            <v>DC By-Law - 2014 Study Update</v>
          </cell>
          <cell r="D9" t="str">
            <v>Individual</v>
          </cell>
        </row>
        <row r="10">
          <cell r="B10" t="str">
            <v>905421 DCA-O/S Orleans S Business Park SanSewer</v>
          </cell>
          <cell r="C10" t="str">
            <v>DCA-O/S Orleans S Business Park SanSewer</v>
          </cell>
          <cell r="D10" t="str">
            <v>Individual</v>
          </cell>
        </row>
        <row r="11">
          <cell r="B11" t="str">
            <v>905423 DCA-O/S - Riverside S Community Sanitary</v>
          </cell>
          <cell r="C11" t="str">
            <v>DCA-O/S - Riverside S Community Sanitary</v>
          </cell>
          <cell r="D11" t="str">
            <v>Individual</v>
          </cell>
        </row>
        <row r="12">
          <cell r="B12" t="str">
            <v>905429 DCA-Mer Bleue Rd Reliability Links</v>
          </cell>
          <cell r="C12" t="str">
            <v>DCA-Mer Bleue Rd Reliability Links</v>
          </cell>
          <cell r="D12" t="str">
            <v>Individual</v>
          </cell>
        </row>
        <row r="13">
          <cell r="B13" t="str">
            <v>905931 2017 Area Traffic Management</v>
          </cell>
          <cell r="C13" t="str">
            <v>2017 Area Traffic Management</v>
          </cell>
          <cell r="D13" t="str">
            <v>Individual</v>
          </cell>
        </row>
        <row r="14">
          <cell r="B14" t="str">
            <v>905937 2016 Rural Area Acquisitions</v>
          </cell>
          <cell r="C14" t="str">
            <v>2016 Rural Area Acquisitions</v>
          </cell>
          <cell r="D14" t="str">
            <v>Individual</v>
          </cell>
        </row>
        <row r="15">
          <cell r="B15" t="str">
            <v>905964 DCA-O/S Jackson Trails Sewer</v>
          </cell>
          <cell r="C15" t="str">
            <v>DCA-O/S Jackson Trails Sewer</v>
          </cell>
          <cell r="D15" t="str">
            <v>Individual</v>
          </cell>
        </row>
        <row r="16">
          <cell r="B16" t="str">
            <v>906128 Lifecycle Renewal - Salt Storage</v>
          </cell>
          <cell r="C16" t="str">
            <v>Lifecycle Renewal - Salt Storage</v>
          </cell>
          <cell r="D16" t="str">
            <v>Individual</v>
          </cell>
        </row>
        <row r="17">
          <cell r="B17" t="str">
            <v>906161 Paramedic Defibrillator Replacement</v>
          </cell>
          <cell r="C17" t="str">
            <v>Paramedic Defibrillator Replacement</v>
          </cell>
          <cell r="D17" t="str">
            <v>Equipment Replacement</v>
          </cell>
        </row>
        <row r="18">
          <cell r="B18" t="str">
            <v>906169 OLRT Transition</v>
          </cell>
          <cell r="C18" t="str">
            <v>OLRT Transition</v>
          </cell>
          <cell r="D18" t="str">
            <v>No Data</v>
          </cell>
        </row>
        <row r="19">
          <cell r="B19" t="str">
            <v>906565 IAH Rental Housing</v>
          </cell>
          <cell r="C19" t="str">
            <v>IAH Rental Housing</v>
          </cell>
          <cell r="D19" t="str">
            <v>Affordable Housing</v>
          </cell>
        </row>
        <row r="20">
          <cell r="B20" t="str">
            <v>906632 Flood Plain Mapping</v>
          </cell>
          <cell r="C20" t="str">
            <v>Flood Plain Mapping</v>
          </cell>
          <cell r="D20" t="str">
            <v>Individual</v>
          </cell>
        </row>
        <row r="21">
          <cell r="B21" t="str">
            <v>906662 CWWF Village/Carp Water Quality TreatFac</v>
          </cell>
          <cell r="C21" t="str">
            <v>CWWF Village/Carp Water Quality TreatFac</v>
          </cell>
          <cell r="D21" t="str">
            <v>Water Communal Well System</v>
          </cell>
        </row>
        <row r="22">
          <cell r="B22" t="str">
            <v>906665 Lemieux WPP Intake Ice Mgmt</v>
          </cell>
          <cell r="C22" t="str">
            <v>Lemieux WPP Intake Ice Mgmt</v>
          </cell>
          <cell r="D22" t="str">
            <v>Water Treatment - Renewal</v>
          </cell>
        </row>
        <row r="23">
          <cell r="B23" t="str">
            <v>906735 Bank St (Riverside-Belanger)</v>
          </cell>
          <cell r="C23" t="str">
            <v>Bank St (Riverside-Belanger)</v>
          </cell>
          <cell r="D23" t="str">
            <v>Int Rehab-Intensification</v>
          </cell>
        </row>
        <row r="24">
          <cell r="B24" t="str">
            <v>906882 Elgin (Lisgar - Isabella)</v>
          </cell>
          <cell r="C24" t="str">
            <v>Elgin (Lisgar - Isabella)</v>
          </cell>
          <cell r="D24" t="str">
            <v>Int Rehab-Intensification</v>
          </cell>
        </row>
        <row r="25">
          <cell r="B25" t="str">
            <v>906890 CWWF Lavergne-Joliet-Ste Cecile</v>
          </cell>
          <cell r="C25" t="str">
            <v>CWWF Lavergne-Joliet-Ste Cecile</v>
          </cell>
          <cell r="D25" t="str">
            <v>Int Roads Water &amp; Sewer</v>
          </cell>
        </row>
        <row r="26">
          <cell r="B26" t="str">
            <v>906901 CWWF ORAP - Loretta Ave N &amp; S</v>
          </cell>
          <cell r="C26" t="str">
            <v>CWWF ORAP - Loretta Ave N &amp; S</v>
          </cell>
          <cell r="D26" t="str">
            <v>Int Rehab-Intensification</v>
          </cell>
        </row>
        <row r="27">
          <cell r="B27" t="str">
            <v>906920 Kanata South Link (Hope Side to Hwy 416)</v>
          </cell>
          <cell r="C27" t="str">
            <v>Kanata South Link (Hope Side to Hwy 416)</v>
          </cell>
          <cell r="D27" t="str">
            <v>Individual</v>
          </cell>
        </row>
        <row r="28">
          <cell r="B28" t="str">
            <v>906930 Legacy System Replacement - LMS</v>
          </cell>
          <cell r="C28" t="str">
            <v>Legacy System Replacement - LMS</v>
          </cell>
          <cell r="D28" t="str">
            <v>Individual</v>
          </cell>
        </row>
        <row r="29">
          <cell r="B29" t="str">
            <v>906936 2017 to 2022 TRANS Projects</v>
          </cell>
          <cell r="C29" t="str">
            <v>2017 to 2022 TRANS Projects</v>
          </cell>
          <cell r="D29" t="str">
            <v>Individual</v>
          </cell>
        </row>
        <row r="30">
          <cell r="B30" t="str">
            <v>907003 Mooney's Bay Upgrade/Renewal</v>
          </cell>
          <cell r="C30" t="str">
            <v>Mooney's Bay Upgrade/Renewal</v>
          </cell>
          <cell r="D30" t="str">
            <v>Individual</v>
          </cell>
        </row>
        <row r="31">
          <cell r="B31" t="str">
            <v>907028 Monaghan Bridge Richmond Rd SN117320</v>
          </cell>
          <cell r="C31" t="str">
            <v>Monaghan Bridge Richmond Rd SN117320</v>
          </cell>
          <cell r="D31" t="str">
            <v>Structures</v>
          </cell>
        </row>
        <row r="32">
          <cell r="B32" t="str">
            <v>907031 Porters Island Bridge SN013250</v>
          </cell>
          <cell r="C32" t="str">
            <v>Porters Island Bridge SN013250</v>
          </cell>
          <cell r="D32" t="str">
            <v>Structures</v>
          </cell>
        </row>
        <row r="33">
          <cell r="B33" t="str">
            <v>907033 Richmond Bridge [McBean St] SN753070</v>
          </cell>
          <cell r="C33" t="str">
            <v>Richmond Bridge [McBean St] SN753070</v>
          </cell>
          <cell r="D33" t="str">
            <v>Structures</v>
          </cell>
        </row>
        <row r="34">
          <cell r="B34" t="str">
            <v>907037 Sarsfield Rd Bridge SN897710</v>
          </cell>
          <cell r="C34" t="str">
            <v>Sarsfield Rd Bridge SN897710</v>
          </cell>
          <cell r="D34" t="str">
            <v>Structures</v>
          </cell>
        </row>
        <row r="35">
          <cell r="B35" t="str">
            <v>907067 PTIF-Rideau Canal Crossing-Fifth - Clegg</v>
          </cell>
          <cell r="C35" t="str">
            <v>PTIF-Rideau Canal Crossing-Fifth - Clegg</v>
          </cell>
          <cell r="D35" t="str">
            <v>Individual</v>
          </cell>
        </row>
        <row r="36">
          <cell r="B36" t="str">
            <v>907114 Stittsville/Fernbank Intercept-Diversion</v>
          </cell>
          <cell r="C36" t="str">
            <v>Stittsville/Fernbank Intercept-Diversion</v>
          </cell>
          <cell r="D36" t="str">
            <v>Individual</v>
          </cell>
        </row>
        <row r="37">
          <cell r="B37" t="str">
            <v>907132 Brian Coburn (Navan to Mer Bleue)</v>
          </cell>
          <cell r="C37" t="str">
            <v>Brian Coburn (Navan to Mer Bleue)</v>
          </cell>
          <cell r="D37" t="str">
            <v>Individual</v>
          </cell>
        </row>
        <row r="38">
          <cell r="B38" t="str">
            <v>907351 Rosemount - Planning/Retrofits</v>
          </cell>
          <cell r="C38" t="str">
            <v>Rosemount - Planning/Retrofits</v>
          </cell>
          <cell r="D38" t="str">
            <v>Individual</v>
          </cell>
        </row>
        <row r="39">
          <cell r="B39" t="str">
            <v>907353 Trail Rd Gas Collection System Expansion</v>
          </cell>
          <cell r="C39" t="str">
            <v>Trail Rd Gas Collection System Expansion</v>
          </cell>
          <cell r="D39" t="str">
            <v>Landfill Expansion Program</v>
          </cell>
        </row>
        <row r="40">
          <cell r="B40" t="str">
            <v>907398 2015-2018 Cycling Facilities Program SI</v>
          </cell>
          <cell r="C40" t="str">
            <v>2015-2018 Cycling Facilities Program SI</v>
          </cell>
          <cell r="D40" t="str">
            <v>Individual</v>
          </cell>
        </row>
        <row r="41">
          <cell r="B41" t="str">
            <v>907399 2015-2018 Pedestrian Facilities Program</v>
          </cell>
          <cell r="C41" t="str">
            <v>2015-2018 Pedestrian Facilities Program</v>
          </cell>
          <cell r="D41" t="str">
            <v>Individual</v>
          </cell>
        </row>
        <row r="42">
          <cell r="B42" t="str">
            <v>907413 Cardinal Creek Park (18A)</v>
          </cell>
          <cell r="C42" t="str">
            <v>Cardinal Creek Park (18A)</v>
          </cell>
          <cell r="D42" t="str">
            <v>Individual</v>
          </cell>
        </row>
        <row r="43">
          <cell r="B43" t="str">
            <v>907436 Baseline Transit Corr(Baseline-HeronStn)</v>
          </cell>
          <cell r="C43" t="str">
            <v>Baseline Transit Corr(Baseline-HeronStn)</v>
          </cell>
          <cell r="D43" t="str">
            <v>Individual</v>
          </cell>
        </row>
        <row r="44">
          <cell r="B44" t="str">
            <v>907455 Hurdman Bridge/Billings BridgePS Upgrade</v>
          </cell>
          <cell r="C44" t="str">
            <v>Hurdman Bridge/Billings BridgePS Upgrade</v>
          </cell>
          <cell r="D44" t="str">
            <v>Individual</v>
          </cell>
        </row>
        <row r="45">
          <cell r="B45" t="str">
            <v>907456 Manotick North Island Link</v>
          </cell>
          <cell r="C45" t="str">
            <v>Manotick North Island Link</v>
          </cell>
          <cell r="D45" t="str">
            <v>Individual</v>
          </cell>
        </row>
        <row r="46">
          <cell r="B46" t="str">
            <v>907464 Collections - 2017</v>
          </cell>
          <cell r="C46" t="str">
            <v>Collections - 2017</v>
          </cell>
          <cell r="D46" t="str">
            <v>Individual</v>
          </cell>
        </row>
        <row r="47">
          <cell r="B47" t="str">
            <v>907467 SUC Greenbank</v>
          </cell>
          <cell r="C47" t="str">
            <v>SUC Greenbank</v>
          </cell>
          <cell r="D47" t="str">
            <v>Individual</v>
          </cell>
        </row>
        <row r="48">
          <cell r="B48" t="str">
            <v>907478 Tunney's Pasture Bus Staging Area</v>
          </cell>
          <cell r="C48" t="str">
            <v>Tunney's Pasture Bus Staging Area</v>
          </cell>
          <cell r="D48" t="str">
            <v>Individual</v>
          </cell>
        </row>
        <row r="49">
          <cell r="B49" t="str">
            <v>907491 Elgin Refit - 2014</v>
          </cell>
          <cell r="C49" t="str">
            <v>Elgin Refit - 2014</v>
          </cell>
          <cell r="D49" t="str">
            <v>Individual</v>
          </cell>
        </row>
        <row r="50">
          <cell r="B50" t="str">
            <v>907529 DCA-Leitrim SW Pond 2</v>
          </cell>
          <cell r="C50" t="str">
            <v>DCA-Leitrim SW Pond 2</v>
          </cell>
          <cell r="D50" t="str">
            <v>Individual</v>
          </cell>
        </row>
        <row r="51">
          <cell r="B51" t="str">
            <v>907535 DCA-Leitrim Pond 2 Trunk Storm Sewer</v>
          </cell>
          <cell r="C51" t="str">
            <v>DCA-Leitrim Pond 2 Trunk Storm Sewer</v>
          </cell>
          <cell r="D51" t="str">
            <v>Individual</v>
          </cell>
        </row>
        <row r="52">
          <cell r="B52" t="str">
            <v>907617 Critical Manholes- Electrical / Mechanic</v>
          </cell>
          <cell r="C52" t="str">
            <v>Critical Manholes- Electrical / Mechanic</v>
          </cell>
          <cell r="D52" t="str">
            <v>Wastewater &amp; Stormwater Collec</v>
          </cell>
        </row>
        <row r="53">
          <cell r="B53" t="str">
            <v>907623 West End Remote Facility Corrosion/Odour</v>
          </cell>
          <cell r="C53" t="str">
            <v>West End Remote Facility Corrosion/Odour</v>
          </cell>
          <cell r="D53" t="str">
            <v>Wastewater &amp; Stormwater Collec</v>
          </cell>
        </row>
        <row r="54">
          <cell r="B54" t="str">
            <v>907640 Water Storage Tanks &amp; Reservoir 2017</v>
          </cell>
          <cell r="C54" t="str">
            <v>Water Storage Tanks &amp; Reservoir 2017</v>
          </cell>
          <cell r="D54" t="str">
            <v>Water Storage Tanks &amp; Reservoi</v>
          </cell>
        </row>
        <row r="55">
          <cell r="B55" t="str">
            <v>907656 Communal Well System Rehab 2017</v>
          </cell>
          <cell r="C55" t="str">
            <v>Communal Well System Rehab 2017</v>
          </cell>
          <cell r="D55" t="str">
            <v>Water Communal Well System</v>
          </cell>
        </row>
        <row r="56">
          <cell r="B56" t="str">
            <v>907698 Lifecycle Renewal Fleet - By-Law Service</v>
          </cell>
          <cell r="C56" t="str">
            <v>Lifecycle Renewal Fleet - By-Law Service</v>
          </cell>
          <cell r="D56" t="str">
            <v>Fleet - Renewal</v>
          </cell>
        </row>
        <row r="57">
          <cell r="B57" t="str">
            <v>907716 ROPEC Rehab of Digester</v>
          </cell>
          <cell r="C57" t="str">
            <v>ROPEC Rehab of Digester</v>
          </cell>
          <cell r="D57" t="str">
            <v>Wastewater Treatment</v>
          </cell>
        </row>
        <row r="58">
          <cell r="B58" t="str">
            <v>907784 CWWF Cody-Mance-Levis-Cyr-Kendall-Savard</v>
          </cell>
          <cell r="C58" t="str">
            <v>CWWF Cody-Mance-Levis-Cyr-Kendall-Savard</v>
          </cell>
          <cell r="D58" t="str">
            <v>Int Roads Water &amp; Sewer</v>
          </cell>
        </row>
        <row r="59">
          <cell r="B59" t="str">
            <v>907787 Prince of Wales - Dynes</v>
          </cell>
          <cell r="C59" t="str">
            <v>Prince of Wales - Dynes</v>
          </cell>
          <cell r="D59" t="str">
            <v>Int Roads Water &amp; Sewer</v>
          </cell>
        </row>
        <row r="60">
          <cell r="B60" t="str">
            <v>907792 CWWF Maplehurst Ave-Carling intersection</v>
          </cell>
          <cell r="C60" t="str">
            <v>CWWF Maplehurst Ave-Carling intersection</v>
          </cell>
          <cell r="D60" t="str">
            <v>Water Systems Rehab</v>
          </cell>
        </row>
        <row r="61">
          <cell r="B61" t="str">
            <v>907809 Richmond PS &amp; Forcemain Expansion Phase1</v>
          </cell>
          <cell r="C61" t="str">
            <v>Richmond PS &amp; Forcemain Expansion Phase1</v>
          </cell>
          <cell r="D61" t="str">
            <v>Individual</v>
          </cell>
        </row>
        <row r="62">
          <cell r="B62" t="str">
            <v>907815 Trail Road Landfill - Exp &amp; Development</v>
          </cell>
          <cell r="C62" t="str">
            <v>Trail Road Landfill - Exp &amp; Development</v>
          </cell>
          <cell r="D62" t="str">
            <v>Landfill Expansion Program</v>
          </cell>
        </row>
        <row r="63">
          <cell r="B63" t="str">
            <v>907847 2015-2018 Community Connectivity SI</v>
          </cell>
          <cell r="C63" t="str">
            <v>2015-2018 Community Connectivity SI</v>
          </cell>
          <cell r="D63" t="str">
            <v>Individual</v>
          </cell>
        </row>
        <row r="64">
          <cell r="B64" t="str">
            <v>907906 Emerald Links Phase 1-3</v>
          </cell>
          <cell r="C64" t="str">
            <v>Emerald Links Phase 1-3</v>
          </cell>
          <cell r="D64" t="str">
            <v>Individual</v>
          </cell>
        </row>
        <row r="65">
          <cell r="B65" t="str">
            <v>907913 SEM-Closed Circuit TV (CCTV) Equip.</v>
          </cell>
          <cell r="C65" t="str">
            <v>SEM-Closed Circuit TV (CCTV) Equip.</v>
          </cell>
          <cell r="D65" t="str">
            <v>Individual</v>
          </cell>
        </row>
        <row r="66">
          <cell r="B66" t="str">
            <v>907919 Courts</v>
          </cell>
          <cell r="C66" t="str">
            <v>Courts</v>
          </cell>
          <cell r="D66" t="str">
            <v>Individual</v>
          </cell>
        </row>
        <row r="67">
          <cell r="B67" t="str">
            <v>907926 Stage 2 LRT-Preliminary Plan-Procurement</v>
          </cell>
          <cell r="C67" t="str">
            <v>Stage 2 LRT-Preliminary Plan-Procurement</v>
          </cell>
          <cell r="D67" t="str">
            <v>Individual</v>
          </cell>
        </row>
        <row r="68">
          <cell r="B68" t="str">
            <v>907982 Cycling Safety Program SI</v>
          </cell>
          <cell r="C68" t="str">
            <v>Cycling Safety Program SI</v>
          </cell>
          <cell r="D68" t="str">
            <v>Traffic - Safety</v>
          </cell>
        </row>
        <row r="69">
          <cell r="B69" t="str">
            <v>907983 Pedestrian Safety Enhancement Prog.SI</v>
          </cell>
          <cell r="C69" t="str">
            <v>Pedestrian Safety Enhancement Prog.SI</v>
          </cell>
          <cell r="D69" t="str">
            <v>Traffic - Safety</v>
          </cell>
        </row>
        <row r="70">
          <cell r="B70" t="str">
            <v>907984 Traffic&amp;Ped. Safety Enh Prog-Ward Ini.SI</v>
          </cell>
          <cell r="C70" t="str">
            <v>Traffic&amp;Ped. Safety Enh Prog-Ward Ini.SI</v>
          </cell>
          <cell r="D70" t="str">
            <v>Traffic - Safety</v>
          </cell>
        </row>
        <row r="71">
          <cell r="B71" t="str">
            <v>907985 Energy Management &amp; Invest. Strategy SI</v>
          </cell>
          <cell r="C71" t="str">
            <v>Energy Management &amp; Invest. Strategy SI</v>
          </cell>
          <cell r="D71" t="str">
            <v>P,B&amp;G - Buildings &amp; Grounds</v>
          </cell>
        </row>
        <row r="72">
          <cell r="B72" t="str">
            <v>908013 Trail Road Scalehouse Rehabilitation</v>
          </cell>
          <cell r="C72" t="str">
            <v>Trail Road Scalehouse Rehabilitation</v>
          </cell>
          <cell r="D72" t="str">
            <v>Solid Waste Facilities Upgrade</v>
          </cell>
        </row>
        <row r="73">
          <cell r="B73" t="str">
            <v>908017 Green Fleet - 2016</v>
          </cell>
          <cell r="C73" t="str">
            <v>Green Fleet - 2016</v>
          </cell>
          <cell r="D73" t="str">
            <v>Fleet - Renewal</v>
          </cell>
        </row>
        <row r="74">
          <cell r="B74" t="str">
            <v>908030 Cyrville Fire Station</v>
          </cell>
          <cell r="C74" t="str">
            <v>Cyrville Fire Station</v>
          </cell>
          <cell r="D74" t="str">
            <v>Individual</v>
          </cell>
        </row>
        <row r="75">
          <cell r="B75" t="str">
            <v>908050 Safer Roads Ottawa - SI</v>
          </cell>
          <cell r="C75" t="str">
            <v>Safer Roads Ottawa - SI</v>
          </cell>
          <cell r="D75" t="str">
            <v>Individual</v>
          </cell>
        </row>
        <row r="76">
          <cell r="B76" t="str">
            <v>908057 Lifecycle Renewal Fleet - Fire Services</v>
          </cell>
          <cell r="C76" t="str">
            <v>Lifecycle Renewal Fleet - Fire Services</v>
          </cell>
          <cell r="D76" t="str">
            <v>Fleet - Renewal</v>
          </cell>
        </row>
        <row r="77">
          <cell r="B77" t="str">
            <v>908058 Lifecycle Renewal Fleet - General</v>
          </cell>
          <cell r="C77" t="str">
            <v>Lifecycle Renewal Fleet - General</v>
          </cell>
          <cell r="D77" t="str">
            <v>Fleet - Renewal</v>
          </cell>
        </row>
        <row r="78">
          <cell r="B78" t="str">
            <v>908059 Lifecycle Renewal Fleet - Paramedic Svcs</v>
          </cell>
          <cell r="C78" t="str">
            <v>Lifecycle Renewal Fleet - Paramedic Svcs</v>
          </cell>
          <cell r="D78" t="str">
            <v>Fleet - Renewal</v>
          </cell>
        </row>
        <row r="79">
          <cell r="B79" t="str">
            <v>908060 Lifecycle Renewal Fleet - Solid Waste</v>
          </cell>
          <cell r="C79" t="str">
            <v>Lifecycle Renewal Fleet - Solid Waste</v>
          </cell>
          <cell r="D79" t="str">
            <v>Fleet - Renewal</v>
          </cell>
        </row>
        <row r="80">
          <cell r="B80" t="str">
            <v>908061 Lifecycle Renewal Fleet - Wastewater</v>
          </cell>
          <cell r="C80" t="str">
            <v>Lifecycle Renewal Fleet - Wastewater</v>
          </cell>
          <cell r="D80" t="str">
            <v>Fleet - Renewal</v>
          </cell>
        </row>
        <row r="81">
          <cell r="B81" t="str">
            <v>908062 Lifecycle Renewal Fleet - Water Services</v>
          </cell>
          <cell r="C81" t="str">
            <v>Lifecycle Renewal Fleet - Water Services</v>
          </cell>
          <cell r="D81" t="str">
            <v>Fleet - Renewal</v>
          </cell>
        </row>
        <row r="82">
          <cell r="B82" t="str">
            <v>908063 Municipal Fleet UpFits, Facilities&amp;Tools</v>
          </cell>
          <cell r="C82" t="str">
            <v>Municipal Fleet UpFits, Facilities&amp;Tools</v>
          </cell>
          <cell r="D82" t="str">
            <v>Fleet - Renewal</v>
          </cell>
        </row>
        <row r="83">
          <cell r="B83" t="str">
            <v>908064 Lifecycle Renewal Fleet - Transportation</v>
          </cell>
          <cell r="C83" t="str">
            <v>Lifecycle Renewal Fleet - Transportation</v>
          </cell>
          <cell r="D83" t="str">
            <v>Fleet - Renewal</v>
          </cell>
        </row>
        <row r="84">
          <cell r="B84" t="str">
            <v>908073 Water Pumping Station Facility Rehab2017</v>
          </cell>
          <cell r="C84" t="str">
            <v>Water Pumping Station Facility Rehab2017</v>
          </cell>
          <cell r="D84" t="str">
            <v>Water Pumping Stations</v>
          </cell>
        </row>
        <row r="85">
          <cell r="B85" t="str">
            <v>908077 Ops Condition Assess-Critical Sys Links</v>
          </cell>
          <cell r="C85" t="str">
            <v>Ops Condition Assess-Critical Sys Links</v>
          </cell>
          <cell r="D85" t="str">
            <v>Water Distribution Systems</v>
          </cell>
        </row>
        <row r="86">
          <cell r="B86" t="str">
            <v>908078 Proactive Lead Service Replace Prog 2017</v>
          </cell>
          <cell r="C86" t="str">
            <v>Proactive Lead Service Replace Prog 2017</v>
          </cell>
          <cell r="D86" t="str">
            <v>Water Distribution Systems</v>
          </cell>
        </row>
        <row r="87">
          <cell r="B87" t="str">
            <v>908102 Wastewater Facilities Upgrade 2017</v>
          </cell>
          <cell r="C87" t="str">
            <v>Wastewater Facilities Upgrade 2017</v>
          </cell>
          <cell r="D87" t="str">
            <v>Wastewater Treatment</v>
          </cell>
        </row>
        <row r="88">
          <cell r="B88" t="str">
            <v>908133 Crystal Beach Drive</v>
          </cell>
          <cell r="C88" t="str">
            <v>Crystal Beach Drive</v>
          </cell>
          <cell r="D88" t="str">
            <v>Int Roads Water &amp; Sewer</v>
          </cell>
        </row>
        <row r="89">
          <cell r="B89" t="str">
            <v>908134 Iona - Broadhead</v>
          </cell>
          <cell r="C89" t="str">
            <v>Iona - Broadhead</v>
          </cell>
          <cell r="D89" t="str">
            <v>Int Roads Water &amp; Sewer</v>
          </cell>
        </row>
        <row r="90">
          <cell r="B90" t="str">
            <v>908137 CWWF Hillard-Millbrk-Deerpk-Farlane-Wall</v>
          </cell>
          <cell r="C90" t="str">
            <v>CWWF Hillard-Millbrk-Deerpk-Farlane-Wall</v>
          </cell>
          <cell r="D90" t="str">
            <v>Int Roads Water &amp; Sewer</v>
          </cell>
        </row>
        <row r="91">
          <cell r="B91" t="str">
            <v>908138 CWWF Avenue P-Q-R-S-T-U</v>
          </cell>
          <cell r="C91" t="str">
            <v>CWWF Avenue P-Q-R-S-T-U</v>
          </cell>
          <cell r="D91" t="str">
            <v>Int Roads Water &amp; Sewer</v>
          </cell>
        </row>
        <row r="92">
          <cell r="B92" t="str">
            <v>908139 Montreal Rd (N River Rd-St Laurent)</v>
          </cell>
          <cell r="C92" t="str">
            <v>Montreal Rd (N River Rd-St Laurent)</v>
          </cell>
          <cell r="D92" t="str">
            <v>Int Rehab-Intensification</v>
          </cell>
        </row>
        <row r="93">
          <cell r="B93" t="str">
            <v>908141 ORAP Albert St-Slater-Bronson</v>
          </cell>
          <cell r="C93" t="str">
            <v>ORAP Albert St-Slater-Bronson</v>
          </cell>
          <cell r="D93" t="str">
            <v>Int Rehab-Intensification</v>
          </cell>
        </row>
        <row r="94">
          <cell r="B94" t="str">
            <v>908142 CWWF McLeod - Florence</v>
          </cell>
          <cell r="C94" t="str">
            <v>CWWF McLeod - Florence</v>
          </cell>
          <cell r="D94" t="str">
            <v>Int Rehab-Intensification</v>
          </cell>
        </row>
        <row r="95">
          <cell r="B95" t="str">
            <v>908143 Range-Mann-Russell</v>
          </cell>
          <cell r="C95" t="str">
            <v>Range-Mann-Russell</v>
          </cell>
          <cell r="D95" t="str">
            <v>Int Rehab-Intensification</v>
          </cell>
        </row>
        <row r="96">
          <cell r="B96" t="str">
            <v>908154 2017 Minor Structural Rehab</v>
          </cell>
          <cell r="C96" t="str">
            <v>2017 Minor Structural Rehab</v>
          </cell>
          <cell r="D96" t="str">
            <v>Structures</v>
          </cell>
        </row>
        <row r="97">
          <cell r="B97" t="str">
            <v>908156 2017 Noise Barriers</v>
          </cell>
          <cell r="C97" t="str">
            <v>2017 Noise Barriers</v>
          </cell>
          <cell r="D97" t="str">
            <v>Structures</v>
          </cell>
        </row>
        <row r="98">
          <cell r="B98" t="str">
            <v>908157 McLean Bridge [SN112110]</v>
          </cell>
          <cell r="C98" t="str">
            <v>McLean Bridge [SN112110]</v>
          </cell>
          <cell r="D98" t="str">
            <v>Structures</v>
          </cell>
        </row>
        <row r="99">
          <cell r="B99" t="str">
            <v>908158 Hall Rd Bridge [SN223180]</v>
          </cell>
          <cell r="C99" t="str">
            <v>Hall Rd Bridge [SN223180]</v>
          </cell>
          <cell r="D99" t="str">
            <v>Structures</v>
          </cell>
        </row>
        <row r="100">
          <cell r="B100" t="str">
            <v>908159 Mitch Owens Rd Twin Culvert</v>
          </cell>
          <cell r="C100" t="str">
            <v>Mitch Owens Rd Twin Culvert</v>
          </cell>
          <cell r="D100" t="str">
            <v>Structures</v>
          </cell>
        </row>
        <row r="101">
          <cell r="B101" t="str">
            <v>908160 Peter Robinson Rd Bridge  [547540]</v>
          </cell>
          <cell r="C101" t="str">
            <v>Peter Robinson Rd Bridge  [547540]</v>
          </cell>
          <cell r="D101" t="str">
            <v>Structures</v>
          </cell>
        </row>
        <row r="102">
          <cell r="B102" t="str">
            <v>908175 Crichton St (Keefer-Dufferin)</v>
          </cell>
          <cell r="C102" t="str">
            <v>Crichton St (Keefer-Dufferin)</v>
          </cell>
          <cell r="D102" t="str">
            <v>Water Systems Rehab</v>
          </cell>
        </row>
        <row r="103">
          <cell r="B103" t="str">
            <v>908179 CWWF Glynn Ave (Edith-Lola)</v>
          </cell>
          <cell r="C103" t="str">
            <v>CWWF Glynn Ave (Edith-Lola)</v>
          </cell>
          <cell r="D103" t="str">
            <v>Water Systems Rehab</v>
          </cell>
        </row>
        <row r="104">
          <cell r="B104" t="str">
            <v>908180 CWWF Helena St (Clarendon-Mayfair)</v>
          </cell>
          <cell r="C104" t="str">
            <v>CWWF Helena St (Clarendon-Mayfair)</v>
          </cell>
          <cell r="D104" t="str">
            <v>Water Systems Rehab</v>
          </cell>
        </row>
        <row r="105">
          <cell r="B105" t="str">
            <v>908237 2017 Development Sidewalks</v>
          </cell>
          <cell r="C105" t="str">
            <v>2017 Development Sidewalks</v>
          </cell>
          <cell r="D105" t="str">
            <v>Individual</v>
          </cell>
        </row>
        <row r="106">
          <cell r="B106" t="str">
            <v>908249 Centrum Boulevard Ext. Land Acquisition</v>
          </cell>
          <cell r="C106" t="str">
            <v>Centrum Boulevard Ext. Land Acquisition</v>
          </cell>
          <cell r="D106" t="str">
            <v>Individual</v>
          </cell>
        </row>
        <row r="107">
          <cell r="B107" t="str">
            <v>908250 Infrastructure Planning Information Mgmt</v>
          </cell>
          <cell r="C107" t="str">
            <v>Infrastructure Planning Information Mgmt</v>
          </cell>
          <cell r="D107" t="str">
            <v>Individual</v>
          </cell>
        </row>
        <row r="108">
          <cell r="B108" t="str">
            <v>908252 Stormwater Mgmt Retrofit Master Plan</v>
          </cell>
          <cell r="C108" t="str">
            <v>Stormwater Mgmt Retrofit Master Plan</v>
          </cell>
          <cell r="D108" t="str">
            <v>Individual</v>
          </cell>
        </row>
        <row r="109">
          <cell r="B109" t="str">
            <v>908257 O/S Kanata West  Transmission Mains</v>
          </cell>
          <cell r="C109" t="str">
            <v>O/S Kanata West  Transmission Mains</v>
          </cell>
          <cell r="D109" t="str">
            <v>Individual</v>
          </cell>
        </row>
        <row r="110">
          <cell r="B110" t="str">
            <v>908258 Comprehensive Asset Management</v>
          </cell>
          <cell r="C110" t="str">
            <v>Comprehensive Asset Management</v>
          </cell>
          <cell r="D110" t="str">
            <v>Individual</v>
          </cell>
        </row>
        <row r="111">
          <cell r="B111" t="str">
            <v>908265 Accessibility Technology</v>
          </cell>
          <cell r="C111" t="str">
            <v>Accessibility Technology</v>
          </cell>
          <cell r="D111" t="str">
            <v>Individual</v>
          </cell>
        </row>
        <row r="112">
          <cell r="B112" t="str">
            <v>908370 Project Information Management Systems</v>
          </cell>
          <cell r="C112" t="str">
            <v>Project Information Management Systems</v>
          </cell>
          <cell r="D112" t="str">
            <v>Int Roads Water &amp; Sewer</v>
          </cell>
        </row>
        <row r="113">
          <cell r="B113" t="str">
            <v>908388 Digital Service Strategy &amp;Implementation</v>
          </cell>
          <cell r="C113" t="str">
            <v>Digital Service Strategy &amp;Implementation</v>
          </cell>
          <cell r="D113" t="str">
            <v>Individual</v>
          </cell>
        </row>
        <row r="114">
          <cell r="B114" t="str">
            <v>908389 Booking &amp; Registration System Replace.</v>
          </cell>
          <cell r="C114" t="str">
            <v>Booking &amp; Registration System Replace.</v>
          </cell>
          <cell r="D114" t="str">
            <v>Individual</v>
          </cell>
        </row>
        <row r="115">
          <cell r="B115" t="str">
            <v>908400 2017 LifeCyle Renewal Parking Facilities</v>
          </cell>
          <cell r="C115" t="str">
            <v>2017 LifeCyle Renewal Parking Facilities</v>
          </cell>
          <cell r="D115" t="str">
            <v>Parking</v>
          </cell>
        </row>
        <row r="116">
          <cell r="B116" t="str">
            <v>908401 2017 On Street Facility Modification</v>
          </cell>
          <cell r="C116" t="str">
            <v>2017 On Street Facility Modification</v>
          </cell>
          <cell r="D116" t="str">
            <v>Parking</v>
          </cell>
        </row>
        <row r="117">
          <cell r="B117" t="str">
            <v>908402 2017 Parking Studies DC</v>
          </cell>
          <cell r="C117" t="str">
            <v>2017 Parking Studies DC</v>
          </cell>
          <cell r="D117" t="str">
            <v>Parking</v>
          </cell>
        </row>
        <row r="118">
          <cell r="B118" t="str">
            <v>908403 On &amp; Off Street Parking Sys P3 Cap Pymt</v>
          </cell>
          <cell r="C118" t="str">
            <v>On &amp; Off Street Parking Sys P3 Cap Pymt</v>
          </cell>
          <cell r="D118" t="str">
            <v>Parking</v>
          </cell>
        </row>
        <row r="119">
          <cell r="B119" t="str">
            <v>908404 2017 Street Lighting Major Replacements</v>
          </cell>
          <cell r="C119" t="str">
            <v>2017 Street Lighting Major Replacements</v>
          </cell>
          <cell r="D119" t="str">
            <v>Road - Street Light Rehab</v>
          </cell>
        </row>
        <row r="120">
          <cell r="B120" t="str">
            <v>908405 2017 New Street Lighting</v>
          </cell>
          <cell r="C120" t="str">
            <v>2017 New Street Lighting</v>
          </cell>
          <cell r="D120" t="str">
            <v>Roads - New Street Lighting</v>
          </cell>
        </row>
        <row r="121">
          <cell r="B121" t="str">
            <v>908406 2017 LCR Traffic Control Signals</v>
          </cell>
          <cell r="C121" t="str">
            <v>2017 LCR Traffic Control Signals</v>
          </cell>
          <cell r="D121" t="str">
            <v>Traffic - TCS &amp; Signage Rehab</v>
          </cell>
        </row>
        <row r="122">
          <cell r="B122" t="str">
            <v>908407 2017 LCR Traffic Monitoring System</v>
          </cell>
          <cell r="C122" t="str">
            <v>2017 LCR Traffic Monitoring System</v>
          </cell>
          <cell r="D122" t="str">
            <v>Traffic - TCS &amp; Signage Rehab</v>
          </cell>
        </row>
        <row r="123">
          <cell r="B123" t="str">
            <v>908408 2017 Advanced Traffic management Program</v>
          </cell>
          <cell r="C123" t="str">
            <v>2017 Advanced Traffic management Program</v>
          </cell>
          <cell r="D123" t="str">
            <v>Traffic - Traffic</v>
          </cell>
        </row>
        <row r="124">
          <cell r="B124" t="str">
            <v>908409 2017 Audible Signal Program-SI</v>
          </cell>
          <cell r="C124" t="str">
            <v>2017 Audible Signal Program-SI</v>
          </cell>
          <cell r="D124" t="str">
            <v>Traffic - Traffic</v>
          </cell>
        </row>
        <row r="125">
          <cell r="B125" t="str">
            <v>908410 2017 Pedestrian Countdown Signals-SI</v>
          </cell>
          <cell r="C125" t="str">
            <v>2017 Pedestrian Countdown Signals-SI</v>
          </cell>
          <cell r="D125" t="str">
            <v>Traffic - Traffic</v>
          </cell>
        </row>
        <row r="126">
          <cell r="B126" t="str">
            <v>908412 2017 Ice &amp; Snow Control Technologies</v>
          </cell>
          <cell r="C126" t="str">
            <v>2017 Ice &amp; Snow Control Technologies</v>
          </cell>
          <cell r="D126" t="str">
            <v>Individual</v>
          </cell>
        </row>
        <row r="127">
          <cell r="B127" t="str">
            <v>908413 2017 New Traffic Control Devices</v>
          </cell>
          <cell r="C127" t="str">
            <v>2017 New Traffic Control Devices</v>
          </cell>
          <cell r="D127" t="str">
            <v>Individual</v>
          </cell>
        </row>
        <row r="128">
          <cell r="B128" t="str">
            <v>908414 2017 Safety Improvement Program</v>
          </cell>
          <cell r="C128" t="str">
            <v>2017 Safety Improvement Program</v>
          </cell>
          <cell r="D128" t="str">
            <v>Individual</v>
          </cell>
        </row>
        <row r="129">
          <cell r="B129" t="str">
            <v>908415 2017 Traffic Incident Management</v>
          </cell>
          <cell r="C129" t="str">
            <v>2017 Traffic Incident Management</v>
          </cell>
          <cell r="D129" t="str">
            <v>Individual</v>
          </cell>
        </row>
        <row r="130">
          <cell r="B130" t="str">
            <v>908416 2017 Furniture &amp; Equipment LTC</v>
          </cell>
          <cell r="C130" t="str">
            <v>2017 Furniture &amp; Equipment LTC</v>
          </cell>
          <cell r="D130" t="str">
            <v>Individual</v>
          </cell>
        </row>
        <row r="131">
          <cell r="B131" t="str">
            <v>908417 Fire Tech. Development &amp; Equipment-2017</v>
          </cell>
          <cell r="C131" t="str">
            <v>Fire Tech. Development &amp; Equipment-2017</v>
          </cell>
          <cell r="D131" t="str">
            <v>Individual</v>
          </cell>
        </row>
        <row r="132">
          <cell r="B132" t="str">
            <v>908418 Fire Equipment Replacement Prog.-2017</v>
          </cell>
          <cell r="C132" t="str">
            <v>Fire Equipment Replacement Prog.-2017</v>
          </cell>
          <cell r="D132" t="str">
            <v>Individual</v>
          </cell>
        </row>
        <row r="133">
          <cell r="B133" t="str">
            <v>908419 Fire Facility Equipment Replacement-2017</v>
          </cell>
          <cell r="C133" t="str">
            <v>Fire Facility Equipment Replacement-2017</v>
          </cell>
          <cell r="D133" t="str">
            <v>Individual</v>
          </cell>
        </row>
        <row r="134">
          <cell r="B134" t="str">
            <v>908420 Fire Safety Equipment Replacement-2017</v>
          </cell>
          <cell r="C134" t="str">
            <v>Fire Safety Equipment Replacement-2017</v>
          </cell>
          <cell r="D134" t="str">
            <v>Individual</v>
          </cell>
        </row>
        <row r="135">
          <cell r="B135" t="str">
            <v>908421 Specialty Fire Equip. Replacement-2017</v>
          </cell>
          <cell r="C135" t="str">
            <v>Specialty Fire Equip. Replacement-2017</v>
          </cell>
          <cell r="D135" t="str">
            <v>Individual</v>
          </cell>
        </row>
        <row r="136">
          <cell r="B136" t="str">
            <v>908422 CBRN Grant-2017</v>
          </cell>
          <cell r="C136" t="str">
            <v>CBRN Grant-2017</v>
          </cell>
          <cell r="D136" t="str">
            <v>Individual</v>
          </cell>
        </row>
        <row r="137">
          <cell r="B137" t="str">
            <v>908423 Backflow Prevention Project</v>
          </cell>
          <cell r="C137" t="str">
            <v>Backflow Prevention Project</v>
          </cell>
          <cell r="D137" t="str">
            <v>Individual</v>
          </cell>
        </row>
        <row r="138">
          <cell r="B138" t="str">
            <v>908424 Environmental Time Series Database</v>
          </cell>
          <cell r="C138" t="str">
            <v>Environmental Time Series Database</v>
          </cell>
          <cell r="D138" t="str">
            <v>Int Rate - Infrastructure</v>
          </cell>
        </row>
        <row r="139">
          <cell r="B139" t="str">
            <v>908431 2017 Sidewalk &amp; Curb Rehabilitation</v>
          </cell>
          <cell r="C139" t="str">
            <v>2017 Sidewalk &amp; Curb Rehabilitation</v>
          </cell>
          <cell r="D139" t="str">
            <v>Individual</v>
          </cell>
        </row>
        <row r="140">
          <cell r="B140" t="str">
            <v>908432 Water Sys SCADA &amp; Instrument Rehab 2017</v>
          </cell>
          <cell r="C140" t="str">
            <v>Water Sys SCADA &amp; Instrument Rehab 2017</v>
          </cell>
          <cell r="D140" t="str">
            <v>Water Treatment - Renewal</v>
          </cell>
        </row>
        <row r="141">
          <cell r="B141" t="str">
            <v>908433 Water Treatment Rehab 2017</v>
          </cell>
          <cell r="C141" t="str">
            <v>Water Treatment Rehab 2017</v>
          </cell>
          <cell r="D141" t="str">
            <v>Water Treatment - Renewal</v>
          </cell>
        </row>
        <row r="142">
          <cell r="B142" t="str">
            <v>908435 Water Facilities Roofing 2017</v>
          </cell>
          <cell r="C142" t="str">
            <v>Water Facilities Roofing 2017</v>
          </cell>
          <cell r="D142" t="str">
            <v>Individual</v>
          </cell>
        </row>
        <row r="143">
          <cell r="B143" t="str">
            <v>908440 ORAP-Water Environment Strategy (WES)PH2</v>
          </cell>
          <cell r="C143" t="str">
            <v>ORAP-Water Environment Strategy (WES)PH2</v>
          </cell>
          <cell r="D143" t="str">
            <v>Individual</v>
          </cell>
        </row>
        <row r="144">
          <cell r="B144" t="str">
            <v>908441 Stormwater Mgmt: Rehab&amp;Enviro Compliance</v>
          </cell>
          <cell r="C144" t="str">
            <v>Stormwater Mgmt: Rehab&amp;Enviro Compliance</v>
          </cell>
          <cell r="D144" t="str">
            <v>Stormwater Management Faciliti</v>
          </cell>
        </row>
        <row r="145">
          <cell r="B145" t="str">
            <v>908443 Municipal Drain Improvements - 2017</v>
          </cell>
          <cell r="C145" t="str">
            <v>Municipal Drain Improvements - 2017</v>
          </cell>
          <cell r="D145" t="str">
            <v>Municipal Drains</v>
          </cell>
        </row>
        <row r="146">
          <cell r="B146" t="str">
            <v>908444 Protective Plumbing Program 2017</v>
          </cell>
          <cell r="C146" t="str">
            <v>Protective Plumbing Program 2017</v>
          </cell>
          <cell r="D146" t="str">
            <v>Wastewater General</v>
          </cell>
        </row>
        <row r="147">
          <cell r="B147" t="str">
            <v>908446 Collection System Condition Assess. 2017</v>
          </cell>
          <cell r="C147" t="str">
            <v>Collection System Condition Assess. 2017</v>
          </cell>
          <cell r="D147" t="str">
            <v>Wastewater &amp; Stormwater Collec</v>
          </cell>
        </row>
        <row r="148">
          <cell r="B148" t="str">
            <v>908447 Linear Sewage System Improve. Prog. 2017</v>
          </cell>
          <cell r="C148" t="str">
            <v>Linear Sewage System Improve. Prog. 2017</v>
          </cell>
          <cell r="D148" t="str">
            <v>Wastewater &amp; Stormwater Collec</v>
          </cell>
        </row>
        <row r="149">
          <cell r="B149" t="str">
            <v>908448 SCADA Rehab &amp; Upgrades-Remote Sewer 2017</v>
          </cell>
          <cell r="C149" t="str">
            <v>SCADA Rehab &amp; Upgrades-Remote Sewer 2017</v>
          </cell>
          <cell r="D149" t="str">
            <v>Wastewater &amp; Stormwater Collec</v>
          </cell>
        </row>
        <row r="150">
          <cell r="B150" t="str">
            <v>908450 Sewage Pumping Station Rehab Prog 2017</v>
          </cell>
          <cell r="C150" t="str">
            <v>Sewage Pumping Station Rehab Prog 2017</v>
          </cell>
          <cell r="D150" t="str">
            <v>Wastewater Collection Pump Stn</v>
          </cell>
        </row>
        <row r="151">
          <cell r="B151" t="str">
            <v>908452 ROPEC - SCADA Rehab. &amp; Upgrades 2017</v>
          </cell>
          <cell r="C151" t="str">
            <v>ROPEC - SCADA Rehab. &amp; Upgrades 2017</v>
          </cell>
          <cell r="D151" t="str">
            <v>Wastewater Treatment</v>
          </cell>
        </row>
        <row r="152">
          <cell r="B152" t="str">
            <v>908453 ROPEC - Sewage Treatment Rehab Prog 2017</v>
          </cell>
          <cell r="C152" t="str">
            <v>ROPEC - Sewage Treatment Rehab Prog 2017</v>
          </cell>
          <cell r="D152" t="str">
            <v>Wastewater Treatment</v>
          </cell>
        </row>
        <row r="153">
          <cell r="B153" t="str">
            <v>908454 ROPEC Ops &amp; Technical Bldg Space Upgrade</v>
          </cell>
          <cell r="C153" t="str">
            <v>ROPEC Ops &amp; Technical Bldg Space Upgrade</v>
          </cell>
          <cell r="D153" t="str">
            <v>Wastewater Treatment</v>
          </cell>
        </row>
        <row r="154">
          <cell r="B154" t="str">
            <v>908456 2017 Accessibility - Child Care</v>
          </cell>
          <cell r="C154" t="str">
            <v>2017 Accessibility - Child Care</v>
          </cell>
          <cell r="D154" t="str">
            <v>Buildings</v>
          </cell>
        </row>
        <row r="155">
          <cell r="B155" t="str">
            <v>908457 2017 Accessibility - Cultural Services</v>
          </cell>
          <cell r="C155" t="str">
            <v>2017 Accessibility - Cultural Services</v>
          </cell>
          <cell r="D155" t="str">
            <v>Buildings</v>
          </cell>
        </row>
        <row r="156">
          <cell r="B156" t="str">
            <v>908458 2017 Accessibility - General Government</v>
          </cell>
          <cell r="C156" t="str">
            <v>2017 Accessibility - General Government</v>
          </cell>
          <cell r="D156" t="str">
            <v>Buildings</v>
          </cell>
        </row>
        <row r="157">
          <cell r="B157" t="str">
            <v>908459 2017 Accessibility - Library</v>
          </cell>
          <cell r="C157" t="str">
            <v>2017 Accessibility - Library</v>
          </cell>
          <cell r="D157" t="str">
            <v>Buildings</v>
          </cell>
        </row>
        <row r="158">
          <cell r="B158" t="str">
            <v>908460 2017 Accessibility - Parks &amp; Rec</v>
          </cell>
          <cell r="C158" t="str">
            <v>2017 Accessibility - Parks &amp; Rec</v>
          </cell>
          <cell r="D158" t="str">
            <v>Buildings</v>
          </cell>
        </row>
        <row r="159">
          <cell r="B159" t="str">
            <v>908461 2017 Accessibility - Social Services</v>
          </cell>
          <cell r="C159" t="str">
            <v>2017 Accessibility - Social Services</v>
          </cell>
          <cell r="D159" t="str">
            <v>Buildings</v>
          </cell>
        </row>
        <row r="160">
          <cell r="B160" t="str">
            <v>908462 2017 Buildings-By-Law Services</v>
          </cell>
          <cell r="C160" t="str">
            <v>2017 Buildings-By-Law Services</v>
          </cell>
          <cell r="D160" t="str">
            <v>Buildings</v>
          </cell>
        </row>
        <row r="161">
          <cell r="B161" t="str">
            <v>908463 2017 Buildings-Child Care Services</v>
          </cell>
          <cell r="C161" t="str">
            <v>2017 Buildings-Child Care Services</v>
          </cell>
          <cell r="D161" t="str">
            <v>Buildings</v>
          </cell>
        </row>
        <row r="162">
          <cell r="B162" t="str">
            <v>908464 2017 Buildings-Cultural Services</v>
          </cell>
          <cell r="C162" t="str">
            <v>2017 Buildings-Cultural Services</v>
          </cell>
          <cell r="D162" t="str">
            <v>Buildings</v>
          </cell>
        </row>
        <row r="163">
          <cell r="B163" t="str">
            <v>908465 2017 Buildings-Fire Services</v>
          </cell>
          <cell r="C163" t="str">
            <v>2017 Buildings-Fire Services</v>
          </cell>
          <cell r="D163" t="str">
            <v>Buildings</v>
          </cell>
        </row>
        <row r="164">
          <cell r="B164" t="str">
            <v>908466 2017 Buildings-General Government</v>
          </cell>
          <cell r="C164" t="str">
            <v>2017 Buildings-General Government</v>
          </cell>
          <cell r="D164" t="str">
            <v>Buildings</v>
          </cell>
        </row>
        <row r="165">
          <cell r="B165" t="str">
            <v>908467 2017 Buildings-Library</v>
          </cell>
          <cell r="C165" t="str">
            <v>2017 Buildings-Library</v>
          </cell>
          <cell r="D165" t="str">
            <v>Buildings</v>
          </cell>
        </row>
        <row r="166">
          <cell r="B166" t="str">
            <v>908468 2017 Buildings-Long Term Care</v>
          </cell>
          <cell r="C166" t="str">
            <v>2017 Buildings-Long Term Care</v>
          </cell>
          <cell r="D166" t="str">
            <v>Buildings</v>
          </cell>
        </row>
        <row r="167">
          <cell r="B167" t="str">
            <v>908469 2017 Buildings-Parks &amp; Rec</v>
          </cell>
          <cell r="C167" t="str">
            <v>2017 Buildings-Parks &amp; Rec</v>
          </cell>
          <cell r="D167" t="str">
            <v>Buildings</v>
          </cell>
        </row>
        <row r="168">
          <cell r="B168" t="str">
            <v>908470 2017 Buildings-Road Services</v>
          </cell>
          <cell r="C168" t="str">
            <v>2017 Buildings-Road Services</v>
          </cell>
          <cell r="D168" t="str">
            <v>Buildings</v>
          </cell>
        </row>
        <row r="169">
          <cell r="B169" t="str">
            <v>908472 2017 Buildings-Social Services</v>
          </cell>
          <cell r="C169" t="str">
            <v>2017 Buildings-Social Services</v>
          </cell>
          <cell r="D169" t="str">
            <v>Buildings</v>
          </cell>
        </row>
        <row r="170">
          <cell r="B170" t="str">
            <v>908473 2017 Buildings-Transit Services</v>
          </cell>
          <cell r="C170" t="str">
            <v>2017 Buildings-Transit Services</v>
          </cell>
          <cell r="D170" t="str">
            <v>Buildings</v>
          </cell>
        </row>
        <row r="171">
          <cell r="B171" t="str">
            <v>908474 2017 Buildings-Water Services</v>
          </cell>
          <cell r="C171" t="str">
            <v>2017 Buildings-Water Services</v>
          </cell>
          <cell r="D171" t="str">
            <v>Buildings</v>
          </cell>
        </row>
        <row r="172">
          <cell r="B172" t="str">
            <v>908475 2017 Parks - Parks &amp; Rec</v>
          </cell>
          <cell r="C172" t="str">
            <v>2017 Parks - Parks &amp; Rec</v>
          </cell>
          <cell r="D172" t="str">
            <v>Individual</v>
          </cell>
        </row>
        <row r="173">
          <cell r="B173" t="str">
            <v>908477 Roads Asset Management System</v>
          </cell>
          <cell r="C173" t="str">
            <v>Roads Asset Management System</v>
          </cell>
          <cell r="D173" t="str">
            <v>Road Resurfacing/Rehabilitatio</v>
          </cell>
        </row>
        <row r="174">
          <cell r="B174" t="str">
            <v>908480 2017 Infrastructure Assess &amp; Data Coll</v>
          </cell>
          <cell r="C174" t="str">
            <v>2017 Infrastructure Assess &amp; Data Coll</v>
          </cell>
          <cell r="D174" t="str">
            <v>Int Roads Water &amp; Sewer</v>
          </cell>
        </row>
        <row r="175">
          <cell r="B175" t="str">
            <v>908481 2017 R-O-W / Easement Adjustments</v>
          </cell>
          <cell r="C175" t="str">
            <v>2017 R-O-W / Easement Adjustments</v>
          </cell>
          <cell r="D175" t="str">
            <v>Int Roads Water &amp; Sewer</v>
          </cell>
        </row>
        <row r="176">
          <cell r="B176" t="str">
            <v>908482 2017 Scoping Pre/Post Engineering</v>
          </cell>
          <cell r="C176" t="str">
            <v>2017 Scoping Pre/Post Engineering</v>
          </cell>
          <cell r="D176" t="str">
            <v>Int Roads Water &amp; Sewer</v>
          </cell>
        </row>
        <row r="177">
          <cell r="B177" t="str">
            <v>908483 2017 Surveys &amp; Mapping</v>
          </cell>
          <cell r="C177" t="str">
            <v>2017 Surveys &amp; Mapping</v>
          </cell>
          <cell r="D177" t="str">
            <v>Int Roads Water &amp; Sewer</v>
          </cell>
        </row>
        <row r="178">
          <cell r="B178" t="str">
            <v>908484 2017 Sewer &amp; Water Repairs/Improvements</v>
          </cell>
          <cell r="C178" t="str">
            <v>2017 Sewer &amp; Water Repairs/Improvements</v>
          </cell>
          <cell r="D178" t="str">
            <v>Int Roads Water &amp; Sewer</v>
          </cell>
        </row>
        <row r="179">
          <cell r="B179" t="str">
            <v>908485 2017 Sewer Access &amp; Outfalls</v>
          </cell>
          <cell r="C179" t="str">
            <v>2017 Sewer Access &amp; Outfalls</v>
          </cell>
          <cell r="D179" t="str">
            <v>Int Rate - Infrastructure</v>
          </cell>
        </row>
        <row r="180">
          <cell r="B180" t="str">
            <v>908486 2017 Trenchless Rehab - Sanitary &amp; Storm</v>
          </cell>
          <cell r="C180" t="str">
            <v>2017 Trenchless Rehab - Sanitary &amp; Storm</v>
          </cell>
          <cell r="D180" t="str">
            <v>Int Rate - Infrastructure</v>
          </cell>
        </row>
        <row r="181">
          <cell r="B181" t="str">
            <v>908488 2017 Guiderail Renewal/Repl/Install</v>
          </cell>
          <cell r="C181" t="str">
            <v>2017 Guiderail Renewal/Repl/Install</v>
          </cell>
          <cell r="D181" t="str">
            <v>Road Reconstruction/Rehab</v>
          </cell>
        </row>
        <row r="182">
          <cell r="B182" t="str">
            <v>908489 2017 Rural Road Upgrades &amp; Op Impro</v>
          </cell>
          <cell r="C182" t="str">
            <v>2017 Rural Road Upgrades &amp; Op Impro</v>
          </cell>
          <cell r="D182" t="str">
            <v>Road Reconstruction/Rehab</v>
          </cell>
        </row>
        <row r="183">
          <cell r="B183" t="str">
            <v>908490 2017 Preservation Treatments</v>
          </cell>
          <cell r="C183" t="str">
            <v>2017 Preservation Treatments</v>
          </cell>
          <cell r="D183" t="str">
            <v>Road Resurfacing/Rehabilitatio</v>
          </cell>
        </row>
        <row r="184">
          <cell r="B184" t="str">
            <v>908491 2017 Resurfacing - Site Specific</v>
          </cell>
          <cell r="C184" t="str">
            <v>2017 Resurfacing - Site Specific</v>
          </cell>
          <cell r="D184" t="str">
            <v>Road Resurfacing/Rehabilitatio</v>
          </cell>
        </row>
        <row r="185">
          <cell r="B185" t="str">
            <v>908492 2017 Road Resurfacing - CW</v>
          </cell>
          <cell r="C185" t="str">
            <v>2017 Road Resurfacing - CW</v>
          </cell>
          <cell r="D185" t="str">
            <v>Road Resurfacing/Rehabilitatio</v>
          </cell>
        </row>
        <row r="186">
          <cell r="B186" t="str">
            <v>908493 2017 Retaining Walls</v>
          </cell>
          <cell r="C186" t="str">
            <v>2017 Retaining Walls</v>
          </cell>
          <cell r="D186" t="str">
            <v>Structures</v>
          </cell>
        </row>
        <row r="187">
          <cell r="B187" t="str">
            <v>908494 2017 Structures - Site-Specific</v>
          </cell>
          <cell r="C187" t="str">
            <v>2017 Structures - Site-Specific</v>
          </cell>
          <cell r="D187" t="str">
            <v>Structures</v>
          </cell>
        </row>
        <row r="188">
          <cell r="B188" t="str">
            <v>908495 2017 Structures-Scoping Pre/Post Eng</v>
          </cell>
          <cell r="C188" t="str">
            <v>2017 Structures-Scoping Pre/Post Eng</v>
          </cell>
          <cell r="D188" t="str">
            <v>Structures</v>
          </cell>
        </row>
        <row r="189">
          <cell r="B189" t="str">
            <v>908497 2017 Drn Culverts - Site-Specific</v>
          </cell>
          <cell r="C189" t="str">
            <v>2017 Drn Culverts - Site-Specific</v>
          </cell>
          <cell r="D189" t="str">
            <v>Strucures-Rate</v>
          </cell>
        </row>
        <row r="190">
          <cell r="B190" t="str">
            <v>908498 2017 Drn Culverts (&lt;=1m)</v>
          </cell>
          <cell r="C190" t="str">
            <v>2017 Drn Culverts (&lt;=1m)</v>
          </cell>
          <cell r="D190" t="str">
            <v>Strucures-Rate</v>
          </cell>
        </row>
        <row r="191">
          <cell r="B191" t="str">
            <v>908499 2017 Drn Culverts (&lt;=1m) Resurfacing</v>
          </cell>
          <cell r="C191" t="str">
            <v>2017 Drn Culverts (&lt;=1m) Resurfacing</v>
          </cell>
          <cell r="D191" t="str">
            <v>Strucures-Rate</v>
          </cell>
        </row>
        <row r="192">
          <cell r="B192" t="str">
            <v>908500 2017 Drn Culverts (1m-3m)</v>
          </cell>
          <cell r="C192" t="str">
            <v>2017 Drn Culverts (1m-3m)</v>
          </cell>
          <cell r="D192" t="str">
            <v>Strucures-Rate</v>
          </cell>
        </row>
        <row r="193">
          <cell r="B193" t="str">
            <v>908501 2017 Drn Culverts-Scoping Pre/Post Eng</v>
          </cell>
          <cell r="C193" t="str">
            <v>2017 Drn Culverts-Scoping Pre/Post Eng</v>
          </cell>
          <cell r="D193" t="str">
            <v>Strucures-Rate</v>
          </cell>
        </row>
        <row r="194">
          <cell r="B194" t="str">
            <v>908502 2017 Transit Structures - Drainage</v>
          </cell>
          <cell r="C194" t="str">
            <v>2017 Transit Structures - Drainage</v>
          </cell>
          <cell r="D194" t="str">
            <v>Transit Roads &amp; Structures</v>
          </cell>
        </row>
        <row r="195">
          <cell r="B195" t="str">
            <v>908503 2017 Transitway Roads</v>
          </cell>
          <cell r="C195" t="str">
            <v>2017 Transitway Roads</v>
          </cell>
          <cell r="D195" t="str">
            <v>Transit Roads &amp; Structures</v>
          </cell>
        </row>
        <row r="196">
          <cell r="B196" t="str">
            <v>908504 2017 Transitway Structures</v>
          </cell>
          <cell r="C196" t="str">
            <v>2017 Transitway Structures</v>
          </cell>
          <cell r="D196" t="str">
            <v>Transit Roads &amp; Structures</v>
          </cell>
        </row>
        <row r="197">
          <cell r="B197" t="str">
            <v>908505 2017 Transitway Structures-site specific</v>
          </cell>
          <cell r="C197" t="str">
            <v>2017 Transitway Structures-site specific</v>
          </cell>
          <cell r="D197" t="str">
            <v>Transit Roads &amp; Structures</v>
          </cell>
        </row>
        <row r="198">
          <cell r="B198" t="str">
            <v>908506 2017 Twy Roads-Scoping Pre/Post Eng</v>
          </cell>
          <cell r="C198" t="str">
            <v>2017 Twy Roads-Scoping Pre/Post Eng</v>
          </cell>
          <cell r="D198" t="str">
            <v>Transit Roads &amp; Structures</v>
          </cell>
        </row>
        <row r="199">
          <cell r="B199" t="str">
            <v>908507 2017 Twy Struc-Scoping Pre/Post Eng</v>
          </cell>
          <cell r="C199" t="str">
            <v>2017 Twy Struc-Scoping Pre/Post Eng</v>
          </cell>
          <cell r="D199" t="str">
            <v>Transit Roads &amp; Structures</v>
          </cell>
        </row>
        <row r="200">
          <cell r="B200" t="str">
            <v>908508 2017 Trillium Line Struc-Scoping Pre/Pos</v>
          </cell>
          <cell r="C200" t="str">
            <v>2017 Trillium Line Struc-Scoping Pre/Pos</v>
          </cell>
          <cell r="D200" t="str">
            <v>Transit Rail Structures</v>
          </cell>
        </row>
        <row r="201">
          <cell r="B201" t="str">
            <v>908509 2017 Transmission Main Rehab</v>
          </cell>
          <cell r="C201" t="str">
            <v>2017 Transmission Main Rehab</v>
          </cell>
          <cell r="D201" t="str">
            <v>Water Systems Rehab</v>
          </cell>
        </row>
        <row r="202">
          <cell r="B202" t="str">
            <v>908511 2017 Watermain Improvements</v>
          </cell>
          <cell r="C202" t="str">
            <v>2017 Watermain Improvements</v>
          </cell>
          <cell r="D202" t="str">
            <v>Water Systems Rehab</v>
          </cell>
        </row>
        <row r="203">
          <cell r="B203" t="str">
            <v>908512 2017 Joint CA/City Renewal Activities</v>
          </cell>
          <cell r="C203" t="str">
            <v>2017 Joint CA/City Renewal Activities</v>
          </cell>
          <cell r="D203" t="str">
            <v>Stormwater Collection Rehab</v>
          </cell>
        </row>
        <row r="204">
          <cell r="B204" t="str">
            <v>908513 CWWF Inlet Control - Bilberry/Chatelaine</v>
          </cell>
          <cell r="C204" t="str">
            <v>CWWF Inlet Control - Bilberry/Chatelaine</v>
          </cell>
          <cell r="D204" t="str">
            <v>Wet Weather Program - Rate</v>
          </cell>
        </row>
        <row r="205">
          <cell r="B205" t="str">
            <v>908514 2017 ORAP Wet Weather IMP - Flow Reduct.</v>
          </cell>
          <cell r="C205" t="str">
            <v>2017 ORAP Wet Weather IMP - Flow Reduct.</v>
          </cell>
          <cell r="D205" t="str">
            <v>Wet Weather Program - Rate</v>
          </cell>
        </row>
        <row r="206">
          <cell r="B206" t="str">
            <v>908522 Technology Infrastructure - 2017</v>
          </cell>
          <cell r="C206" t="str">
            <v>Technology Infrastructure - 2017</v>
          </cell>
          <cell r="D206" t="str">
            <v>Individual</v>
          </cell>
        </row>
        <row r="207">
          <cell r="B207" t="str">
            <v>908525 Bylaw Equipment Replacement (2017)</v>
          </cell>
          <cell r="C207" t="str">
            <v>Bylaw Equipment Replacement (2017)</v>
          </cell>
          <cell r="D207" t="str">
            <v>Individual</v>
          </cell>
        </row>
        <row r="208">
          <cell r="B208" t="str">
            <v>908526 Downtown Traffic Tunnel - Planning</v>
          </cell>
          <cell r="C208" t="str">
            <v>Downtown Traffic Tunnel - Planning</v>
          </cell>
          <cell r="D208" t="str">
            <v>Individual</v>
          </cell>
        </row>
        <row r="209">
          <cell r="B209" t="str">
            <v>908527 2017 EA Studies Arterial Rds</v>
          </cell>
          <cell r="C209" t="str">
            <v>2017 EA Studies Arterial Rds</v>
          </cell>
          <cell r="D209" t="str">
            <v>Individual</v>
          </cell>
        </row>
        <row r="210">
          <cell r="B210" t="str">
            <v>908528 2017 Intersection Control Measures</v>
          </cell>
          <cell r="C210" t="str">
            <v>2017 Intersection Control Measures</v>
          </cell>
          <cell r="D210" t="str">
            <v>Individual</v>
          </cell>
        </row>
        <row r="211">
          <cell r="B211" t="str">
            <v>908529 Vanguard Dr Ext EA &amp; Functional Design</v>
          </cell>
          <cell r="C211" t="str">
            <v>Vanguard Dr Ext EA &amp; Functional Design</v>
          </cell>
          <cell r="D211" t="str">
            <v>Individual</v>
          </cell>
        </row>
        <row r="212">
          <cell r="B212" t="str">
            <v>908534 Cobble Hill Park Strandherd Meadows</v>
          </cell>
          <cell r="C212" t="str">
            <v>Cobble Hill Park Strandherd Meadows</v>
          </cell>
          <cell r="D212" t="str">
            <v>Individual</v>
          </cell>
        </row>
        <row r="213">
          <cell r="B213" t="str">
            <v>908537 Hill Side Vista Park</v>
          </cell>
          <cell r="C213" t="str">
            <v>Hill Side Vista Park</v>
          </cell>
          <cell r="D213" t="str">
            <v>Individual</v>
          </cell>
        </row>
        <row r="214">
          <cell r="B214" t="str">
            <v>908549 2017 Park and Ride Facilities</v>
          </cell>
          <cell r="C214" t="str">
            <v>2017 Park and Ride Facilities</v>
          </cell>
          <cell r="D214" t="str">
            <v>Individual</v>
          </cell>
        </row>
        <row r="215">
          <cell r="B215" t="str">
            <v>908550 2017 Transit Corridor Protection</v>
          </cell>
          <cell r="C215" t="str">
            <v>2017 Transit Corridor Protection</v>
          </cell>
          <cell r="D215" t="str">
            <v>Individual</v>
          </cell>
        </row>
        <row r="216">
          <cell r="B216" t="str">
            <v>908551 2017 Transportation Master Plan</v>
          </cell>
          <cell r="C216" t="str">
            <v>2017 Transportation Master Plan</v>
          </cell>
          <cell r="D216" t="str">
            <v>Individual</v>
          </cell>
        </row>
        <row r="217">
          <cell r="B217" t="str">
            <v>908554 2017 Rapid Transit EA Studies</v>
          </cell>
          <cell r="C217" t="str">
            <v>2017 Rapid Transit EA Studies</v>
          </cell>
          <cell r="D217" t="str">
            <v>Individual</v>
          </cell>
        </row>
        <row r="218">
          <cell r="B218" t="str">
            <v>908558 O/S N5 Trunk Sewer Oversizing</v>
          </cell>
          <cell r="C218" t="str">
            <v>O/S N5 Trunk Sewer Oversizing</v>
          </cell>
          <cell r="D218" t="str">
            <v>Individual</v>
          </cell>
        </row>
        <row r="219">
          <cell r="B219" t="str">
            <v>908560 2017 Pedestrian Access-Intersect &amp; Ramp.</v>
          </cell>
          <cell r="C219" t="str">
            <v>2017 Pedestrian Access-Intersect &amp; Ramp.</v>
          </cell>
          <cell r="D219" t="str">
            <v>Pedestrian Accessibility</v>
          </cell>
        </row>
        <row r="220">
          <cell r="B220" t="str">
            <v>908561 2017 Transportation Demand Management</v>
          </cell>
          <cell r="C220" t="str">
            <v>2017 Transportation Demand Management</v>
          </cell>
          <cell r="D220" t="str">
            <v>Individual</v>
          </cell>
        </row>
        <row r="221">
          <cell r="B221" t="str">
            <v>908562 2017 Network Modification Program</v>
          </cell>
          <cell r="C221" t="str">
            <v>2017 Network Modification Program</v>
          </cell>
          <cell r="D221" t="str">
            <v>Individual</v>
          </cell>
        </row>
        <row r="222">
          <cell r="B222" t="str">
            <v>908563 2017 TMIP Richmond Rd/Westboro</v>
          </cell>
          <cell r="C222" t="str">
            <v>2017 TMIP Richmond Rd/Westboro</v>
          </cell>
          <cell r="D222" t="str">
            <v>Individual</v>
          </cell>
        </row>
        <row r="223">
          <cell r="B223" t="str">
            <v>908564 2017 TMP Transit Priority Network</v>
          </cell>
          <cell r="C223" t="str">
            <v>2017 TMP Transit Priority Network</v>
          </cell>
          <cell r="D223" t="str">
            <v>Individual</v>
          </cell>
        </row>
        <row r="224">
          <cell r="B224" t="str">
            <v>908565 PTIF 004 Carleton Siding - Spring switch</v>
          </cell>
          <cell r="C224" t="str">
            <v>PTIF 004 Carleton Siding - Spring switch</v>
          </cell>
          <cell r="D224" t="str">
            <v>Individual</v>
          </cell>
        </row>
        <row r="225">
          <cell r="B225" t="str">
            <v>908566 Accessibility - Long Term Care</v>
          </cell>
          <cell r="C225" t="str">
            <v>Accessibility - Long Term Care</v>
          </cell>
          <cell r="D225" t="str">
            <v>Buildings</v>
          </cell>
        </row>
        <row r="226">
          <cell r="B226" t="str">
            <v>908568 Ashburn-Hogan-Wigan</v>
          </cell>
          <cell r="C226" t="str">
            <v>Ashburn-Hogan-Wigan</v>
          </cell>
          <cell r="D226" t="str">
            <v>Int Roads Water &amp; Sewer</v>
          </cell>
        </row>
        <row r="227">
          <cell r="B227" t="str">
            <v>908569 Borthwick-Quebec-Gardenvale</v>
          </cell>
          <cell r="C227" t="str">
            <v>Borthwick-Quebec-Gardenvale</v>
          </cell>
          <cell r="D227" t="str">
            <v>Int Roads Water &amp; Sewer</v>
          </cell>
        </row>
        <row r="228">
          <cell r="B228" t="str">
            <v>908572 Fairbairn-Bellwood-Willard-Belmont</v>
          </cell>
          <cell r="C228" t="str">
            <v>Fairbairn-Bellwood-Willard-Belmont</v>
          </cell>
          <cell r="D228" t="str">
            <v>Int Roads Water &amp; Sewer</v>
          </cell>
        </row>
        <row r="229">
          <cell r="B229" t="str">
            <v>908573 Gibson-Denver-Tampa-Orlando</v>
          </cell>
          <cell r="C229" t="str">
            <v>Gibson-Denver-Tampa-Orlando</v>
          </cell>
          <cell r="D229" t="str">
            <v>Int Roads Water &amp; Sewer</v>
          </cell>
        </row>
        <row r="230">
          <cell r="B230" t="str">
            <v>908576 Larkin-Larose-Lepage</v>
          </cell>
          <cell r="C230" t="str">
            <v>Larkin-Larose-Lepage</v>
          </cell>
          <cell r="D230" t="str">
            <v>Int Rate - Infrastructure</v>
          </cell>
        </row>
        <row r="231">
          <cell r="B231" t="str">
            <v>908577 Mailes Ave (Patricia-Oakdale)</v>
          </cell>
          <cell r="C231" t="str">
            <v>Mailes Ave (Patricia-Oakdale)</v>
          </cell>
          <cell r="D231" t="str">
            <v>Int Roads Water &amp; Sewer</v>
          </cell>
        </row>
        <row r="232">
          <cell r="B232" t="str">
            <v>908580 CWWF Queensway Terrace North Sewer</v>
          </cell>
          <cell r="C232" t="str">
            <v>CWWF Queensway Terrace North Sewer</v>
          </cell>
          <cell r="D232" t="str">
            <v>Int Rate - Infrastructure</v>
          </cell>
        </row>
        <row r="233">
          <cell r="B233" t="str">
            <v>908581 Valley Dr Storm Sewer</v>
          </cell>
          <cell r="C233" t="str">
            <v>Valley Dr Storm Sewer</v>
          </cell>
          <cell r="D233" t="str">
            <v>Int Rate - Infrastructure</v>
          </cell>
        </row>
        <row r="234">
          <cell r="B234" t="str">
            <v>908582 N River Rd (Montreal-Dead EndNof Coupal)</v>
          </cell>
          <cell r="C234" t="str">
            <v>N River Rd (Montreal-Dead EndNof Coupal)</v>
          </cell>
          <cell r="D234" t="str">
            <v>Int Roads Water &amp; Sewer</v>
          </cell>
        </row>
        <row r="235">
          <cell r="B235" t="str">
            <v>908584 AirportPkwy NB WalkleyRamp Twin Bculvert</v>
          </cell>
          <cell r="C235" t="str">
            <v>AirportPkwy NB WalkleyRamp Twin Bculvert</v>
          </cell>
          <cell r="D235" t="str">
            <v>Structures</v>
          </cell>
        </row>
        <row r="236">
          <cell r="B236" t="str">
            <v>908586 Ashton Bridge/Jock River [Ashton Stn Rd]</v>
          </cell>
          <cell r="C236" t="str">
            <v>Ashton Bridge/Jock River [Ashton Stn Rd]</v>
          </cell>
          <cell r="D236" t="str">
            <v>Structures</v>
          </cell>
        </row>
        <row r="237">
          <cell r="B237" t="str">
            <v>908590 Castor Road Bridge [882750]</v>
          </cell>
          <cell r="C237" t="str">
            <v>Castor Road Bridge [882750]</v>
          </cell>
          <cell r="D237" t="str">
            <v>Structures</v>
          </cell>
        </row>
        <row r="238">
          <cell r="B238" t="str">
            <v>908595 Kilmaurs Road Bridge SN 337080</v>
          </cell>
          <cell r="C238" t="str">
            <v>Kilmaurs Road Bridge SN 337080</v>
          </cell>
          <cell r="D238" t="str">
            <v>Structures</v>
          </cell>
        </row>
        <row r="239">
          <cell r="B239" t="str">
            <v>908596 Lemieux island Pipe Bridge SN017160</v>
          </cell>
          <cell r="C239" t="str">
            <v>Lemieux island Pipe Bridge SN017160</v>
          </cell>
          <cell r="D239" t="str">
            <v>Structures</v>
          </cell>
        </row>
        <row r="240">
          <cell r="B240" t="str">
            <v>908599 N Mississippi Bridge Mohrs Rd over River</v>
          </cell>
          <cell r="C240" t="str">
            <v>N Mississippi Bridge Mohrs Rd over River</v>
          </cell>
          <cell r="D240" t="str">
            <v>Structures</v>
          </cell>
        </row>
        <row r="241">
          <cell r="B241" t="str">
            <v>908601 OR 174 Bculvert over Cardinal Creek</v>
          </cell>
          <cell r="C241" t="str">
            <v>OR 174 Bculvert over Cardinal Creek</v>
          </cell>
          <cell r="D241" t="str">
            <v>Structures</v>
          </cell>
        </row>
        <row r="242">
          <cell r="B242" t="str">
            <v>908602 O'Toole Rd Bculver over Drain [897080]</v>
          </cell>
          <cell r="C242" t="str">
            <v>O'Toole Rd Bculver over Drain [897080]</v>
          </cell>
          <cell r="D242" t="str">
            <v>Structures</v>
          </cell>
        </row>
        <row r="243">
          <cell r="B243" t="str">
            <v>908605 South Mississippi Bridge Mohrs Rd 432030</v>
          </cell>
          <cell r="C243" t="str">
            <v>South Mississippi Bridge Mohrs Rd 432030</v>
          </cell>
          <cell r="D243" t="str">
            <v>Structures</v>
          </cell>
        </row>
        <row r="244">
          <cell r="B244" t="str">
            <v>908610 Costello Ave Sidewalk</v>
          </cell>
          <cell r="C244" t="str">
            <v>Costello Ave Sidewalk</v>
          </cell>
          <cell r="D244" t="str">
            <v xml:space="preserve">No description for:SIDEWALK &amp; </v>
          </cell>
        </row>
        <row r="245">
          <cell r="B245" t="str">
            <v>908613 Bank St (Rideau Rd-Mitch Owens)</v>
          </cell>
          <cell r="C245" t="str">
            <v>Bank St (Rideau Rd-Mitch Owens)</v>
          </cell>
          <cell r="D245" t="str">
            <v>Water Systems Rehab</v>
          </cell>
        </row>
        <row r="246">
          <cell r="B246" t="str">
            <v>908615 Leitrim Rd (Bank-550m East)</v>
          </cell>
          <cell r="C246" t="str">
            <v>Leitrim Rd (Bank-550m East)</v>
          </cell>
          <cell r="D246" t="str">
            <v>Water Systems Rehab</v>
          </cell>
        </row>
        <row r="247">
          <cell r="B247" t="str">
            <v>908616 Redenda Cres (Higgins)</v>
          </cell>
          <cell r="C247" t="str">
            <v>Redenda Cres (Higgins)</v>
          </cell>
          <cell r="D247" t="str">
            <v>Water Systems Rehab</v>
          </cell>
        </row>
        <row r="248">
          <cell r="B248" t="str">
            <v>908617 Sherbourne Rd (Knightsbridge-Dovercourt)</v>
          </cell>
          <cell r="C248" t="str">
            <v>Sherbourne Rd (Knightsbridge-Dovercourt)</v>
          </cell>
          <cell r="D248" t="str">
            <v>Water Systems Rehab</v>
          </cell>
        </row>
        <row r="249">
          <cell r="B249" t="str">
            <v>908618 CWWF Convent Glen North Storm Sewer</v>
          </cell>
          <cell r="C249" t="str">
            <v>CWWF Convent Glen North Storm Sewer</v>
          </cell>
          <cell r="D249" t="str">
            <v>Stormwater Collection Rehab</v>
          </cell>
        </row>
        <row r="250">
          <cell r="B250" t="str">
            <v>908619 Graham Creek Storm Sewer</v>
          </cell>
          <cell r="C250" t="str">
            <v>Graham Creek Storm Sewer</v>
          </cell>
          <cell r="D250" t="str">
            <v>Stormwater Collection Rehab</v>
          </cell>
        </row>
        <row r="251">
          <cell r="B251" t="str">
            <v>908620 2017 Groundwater Studies</v>
          </cell>
          <cell r="C251" t="str">
            <v>2017 Groundwater Studies</v>
          </cell>
          <cell r="D251" t="str">
            <v>Individual</v>
          </cell>
        </row>
        <row r="252">
          <cell r="B252" t="str">
            <v>908621 2017 Infrastructure Master Plan (Water)</v>
          </cell>
          <cell r="C252" t="str">
            <v>2017 Infrastructure Master Plan (Water)</v>
          </cell>
          <cell r="D252" t="str">
            <v>Individual</v>
          </cell>
        </row>
        <row r="253">
          <cell r="B253" t="str">
            <v>908622 2017 Rural Servicing Strategy</v>
          </cell>
          <cell r="C253" t="str">
            <v>2017 Rural Servicing Strategy</v>
          </cell>
          <cell r="D253" t="str">
            <v>Individual</v>
          </cell>
        </row>
        <row r="254">
          <cell r="B254" t="str">
            <v>908623 2017 Water &amp; Wastewater EA Studies</v>
          </cell>
          <cell r="C254" t="str">
            <v>2017 Water &amp; Wastewater EA Studies</v>
          </cell>
          <cell r="D254" t="str">
            <v>Individual</v>
          </cell>
        </row>
        <row r="255">
          <cell r="B255" t="str">
            <v>908624 2017 Infrastructure Master Plan (Sewer)</v>
          </cell>
          <cell r="C255" t="str">
            <v>2017 Infrastructure Master Plan (Sewer)</v>
          </cell>
          <cell r="D255" t="str">
            <v>Individual</v>
          </cell>
        </row>
        <row r="256">
          <cell r="B256" t="str">
            <v>908625 2017 Stormwater Management Retrofit</v>
          </cell>
          <cell r="C256" t="str">
            <v>2017 Stormwater Management Retrofit</v>
          </cell>
          <cell r="D256" t="str">
            <v>Individual</v>
          </cell>
        </row>
        <row r="257">
          <cell r="B257" t="str">
            <v>908627 PTIF-CC5 QED Crossing CommPark/QEPl(049)</v>
          </cell>
          <cell r="C257" t="str">
            <v>PTIF-CC5 QED Crossing CommPark/QEPl(049)</v>
          </cell>
          <cell r="D257" t="str">
            <v>Individual</v>
          </cell>
        </row>
        <row r="258">
          <cell r="B258" t="str">
            <v>908628 PTIF-Trans Orleans Pathway align Mod-53</v>
          </cell>
          <cell r="C258" t="str">
            <v>PTIF-Trans Orleans Pathway align Mod-53</v>
          </cell>
          <cell r="D258" t="str">
            <v>Individual</v>
          </cell>
        </row>
        <row r="259">
          <cell r="B259" t="str">
            <v>908629 PTIF-Trillium PathPh3(Carling-Dows Lake)</v>
          </cell>
          <cell r="C259" t="str">
            <v>PTIF-Trillium PathPh3(Carling-Dows Lake)</v>
          </cell>
          <cell r="D259" t="str">
            <v>Individual</v>
          </cell>
        </row>
        <row r="260">
          <cell r="B260" t="str">
            <v>908630 Paramedic Equipment Replacement (2017)</v>
          </cell>
          <cell r="C260" t="str">
            <v>Paramedic Equipment Replacement (2017)</v>
          </cell>
          <cell r="D260" t="str">
            <v>Individual</v>
          </cell>
        </row>
        <row r="261">
          <cell r="B261" t="str">
            <v>908631 Paramedic Technology &amp; Equipment (2017)</v>
          </cell>
          <cell r="C261" t="str">
            <v>Paramedic Technology &amp; Equipment (2017)</v>
          </cell>
          <cell r="D261" t="str">
            <v>Individual</v>
          </cell>
        </row>
        <row r="262">
          <cell r="B262" t="str">
            <v>908632 Paramedic Vehicles &amp; Equipment (2017)</v>
          </cell>
          <cell r="C262" t="str">
            <v>Paramedic Vehicles &amp; Equipment (2017)</v>
          </cell>
          <cell r="D262" t="str">
            <v>Individual</v>
          </cell>
        </row>
        <row r="263">
          <cell r="B263" t="str">
            <v>908634 Fleet Growth - Mail Delivery - 2017</v>
          </cell>
          <cell r="C263" t="str">
            <v>Fleet Growth - Mail Delivery - 2017</v>
          </cell>
          <cell r="D263" t="str">
            <v>Individual</v>
          </cell>
        </row>
        <row r="264">
          <cell r="B264" t="str">
            <v>908635 PRCS Facility Upgrades 2017</v>
          </cell>
          <cell r="C264" t="str">
            <v>PRCS Facility Upgrades 2017</v>
          </cell>
          <cell r="D264" t="str">
            <v>Individual</v>
          </cell>
        </row>
        <row r="265">
          <cell r="B265" t="str">
            <v>908636 Minor Park Improvement 2017</v>
          </cell>
          <cell r="C265" t="str">
            <v>Minor Park Improvement 2017</v>
          </cell>
          <cell r="D265" t="str">
            <v>Individual</v>
          </cell>
        </row>
        <row r="266">
          <cell r="B266" t="str">
            <v>908637 Peter Robinson Rd Bridge  [547470]</v>
          </cell>
          <cell r="C266" t="str">
            <v>Peter Robinson Rd Bridge  [547470]</v>
          </cell>
          <cell r="D266" t="str">
            <v>Structures</v>
          </cell>
        </row>
        <row r="267">
          <cell r="B267" t="str">
            <v>908638 Park Redevelopment 2017</v>
          </cell>
          <cell r="C267" t="str">
            <v>Park Redevelopment 2017</v>
          </cell>
          <cell r="D267" t="str">
            <v>Individual</v>
          </cell>
        </row>
        <row r="268">
          <cell r="B268" t="str">
            <v>908639 Major Capital Partnership 2017</v>
          </cell>
          <cell r="C268" t="str">
            <v>Major Capital Partnership 2017</v>
          </cell>
          <cell r="D268" t="str">
            <v>Individual</v>
          </cell>
        </row>
        <row r="269">
          <cell r="B269" t="str">
            <v>908640 Minor Capital Partnership 2017</v>
          </cell>
          <cell r="C269" t="str">
            <v>Minor Capital Partnership 2017</v>
          </cell>
          <cell r="D269" t="str">
            <v>Individual</v>
          </cell>
        </row>
        <row r="270">
          <cell r="B270" t="str">
            <v>908641 Centrepointe Theatre Cap Renewal Fund</v>
          </cell>
          <cell r="C270" t="str">
            <v>Centrepointe Theatre Cap Renewal Fund</v>
          </cell>
          <cell r="D270" t="str">
            <v>Individual</v>
          </cell>
        </row>
        <row r="271">
          <cell r="B271" t="str">
            <v>908642 Cultural Services Building &amp; Equip. 2017</v>
          </cell>
          <cell r="C271" t="str">
            <v>Cultural Services Building &amp; Equip. 2017</v>
          </cell>
          <cell r="D271" t="str">
            <v>Individual</v>
          </cell>
        </row>
        <row r="272">
          <cell r="B272" t="str">
            <v>908643 Fleet Growth 2017</v>
          </cell>
          <cell r="C272" t="str">
            <v>Fleet Growth 2017</v>
          </cell>
          <cell r="D272" t="str">
            <v>Water Systems General-Renewal</v>
          </cell>
        </row>
        <row r="273">
          <cell r="B273" t="str">
            <v>908644 2017 Pedestrian Missing Links Studies</v>
          </cell>
          <cell r="C273" t="str">
            <v>2017 Pedestrian Missing Links Studies</v>
          </cell>
          <cell r="D273" t="str">
            <v>Pedestrian Accessibility</v>
          </cell>
        </row>
        <row r="274">
          <cell r="B274" t="str">
            <v>908645 St Denis - Lavergne</v>
          </cell>
          <cell r="C274" t="str">
            <v>St Denis - Lavergne</v>
          </cell>
          <cell r="D274" t="str">
            <v>Int Roads Water &amp; Sewer</v>
          </cell>
        </row>
        <row r="275">
          <cell r="B275" t="str">
            <v>908647 PTIF-Pinecrest Garage-sewer line replace</v>
          </cell>
          <cell r="C275" t="str">
            <v>PTIF-Pinecrest Garage-sewer line replace</v>
          </cell>
          <cell r="D275" t="str">
            <v>Buildings</v>
          </cell>
        </row>
        <row r="276">
          <cell r="B276" t="str">
            <v>908648 PTIF 006 Customer waiting area Confed St</v>
          </cell>
          <cell r="C276" t="str">
            <v>PTIF 006 Customer waiting area Confed St</v>
          </cell>
          <cell r="D276" t="str">
            <v>Individual</v>
          </cell>
        </row>
        <row r="277">
          <cell r="B277" t="str">
            <v>908649 PTIF-Advanced Renewal Proj-LRT Stage2-32</v>
          </cell>
          <cell r="C277" t="str">
            <v>PTIF-Advanced Renewal Proj-LRT Stage2-32</v>
          </cell>
          <cell r="D277" t="str">
            <v>Transit Roads &amp; Structures</v>
          </cell>
        </row>
        <row r="278">
          <cell r="B278" t="str">
            <v>908650 Transit - to be re-used</v>
          </cell>
          <cell r="C278" t="str">
            <v>Transit - to be re-used</v>
          </cell>
          <cell r="D278" t="str">
            <v>Individual</v>
          </cell>
        </row>
        <row r="279">
          <cell r="B279" t="str">
            <v>908651 PTIF 002 Transit Op Crew room Bayview</v>
          </cell>
          <cell r="C279" t="str">
            <v>PTIF 002 Transit Op Crew room Bayview</v>
          </cell>
          <cell r="D279" t="str">
            <v>Individual</v>
          </cell>
        </row>
        <row r="280">
          <cell r="B280" t="str">
            <v>908652 PTIF-Park &amp; Ride Lot Improvements (013)</v>
          </cell>
          <cell r="C280" t="str">
            <v>PTIF-Park &amp; Ride Lot Improvements (013)</v>
          </cell>
          <cell r="D280" t="str">
            <v>Individual</v>
          </cell>
        </row>
        <row r="281">
          <cell r="B281" t="str">
            <v>908653 PTIF 003 Tunney's Pasture Bus Loop</v>
          </cell>
          <cell r="C281" t="str">
            <v>PTIF 003 Tunney's Pasture Bus Loop</v>
          </cell>
          <cell r="D281" t="str">
            <v>Individual</v>
          </cell>
        </row>
        <row r="282">
          <cell r="B282" t="str">
            <v>908654 PTIF-Transitway Resurfacing (022)</v>
          </cell>
          <cell r="C282" t="str">
            <v>PTIF-Transitway Resurfacing (022)</v>
          </cell>
          <cell r="D282" t="str">
            <v>Transit Roads &amp; Structures</v>
          </cell>
        </row>
        <row r="283">
          <cell r="B283" t="str">
            <v>908655 Microsoft Upgrade</v>
          </cell>
          <cell r="C283" t="str">
            <v>Microsoft Upgrade</v>
          </cell>
          <cell r="D283" t="str">
            <v>Individual</v>
          </cell>
        </row>
        <row r="284">
          <cell r="B284" t="str">
            <v>908660 Sewer Use Prog-Short Term Initiatives</v>
          </cell>
          <cell r="C284" t="str">
            <v>Sewer Use Prog-Short Term Initiatives</v>
          </cell>
          <cell r="D284" t="str">
            <v>Wastewater Treatment</v>
          </cell>
        </row>
        <row r="285">
          <cell r="B285" t="str">
            <v>908661 Rapid Transit Syst Cust Improvemts 2017</v>
          </cell>
          <cell r="C285" t="str">
            <v>Rapid Transit Syst Cust Improvemts 2017</v>
          </cell>
          <cell r="D285" t="str">
            <v>Individual</v>
          </cell>
        </row>
        <row r="286">
          <cell r="B286" t="str">
            <v>908662 Renewal of Operational Assets - 2017</v>
          </cell>
          <cell r="C286" t="str">
            <v>Renewal of Operational Assets - 2017</v>
          </cell>
          <cell r="D286" t="str">
            <v>Individual</v>
          </cell>
        </row>
        <row r="287">
          <cell r="B287" t="str">
            <v>908663 Station Accessiblity Improvements</v>
          </cell>
          <cell r="C287" t="str">
            <v>Station Accessiblity Improvements</v>
          </cell>
          <cell r="D287" t="str">
            <v>Individual</v>
          </cell>
        </row>
        <row r="288">
          <cell r="B288" t="str">
            <v>908664 Transitway Yearly Rehab - 2017</v>
          </cell>
          <cell r="C288" t="str">
            <v>Transitway Yearly Rehab - 2017</v>
          </cell>
          <cell r="D288" t="str">
            <v>Individual</v>
          </cell>
        </row>
        <row r="289">
          <cell r="B289" t="str">
            <v>908665 PTIF-Baseline Trt Corr-Bayshore-Billings</v>
          </cell>
          <cell r="C289" t="str">
            <v>PTIF-Baseline Trt Corr-Bayshore-Billings</v>
          </cell>
          <cell r="D289" t="str">
            <v>Individual</v>
          </cell>
        </row>
        <row r="290">
          <cell r="B290" t="str">
            <v>908666 PTIF-Chapman Mills Beatrice-Longfields36</v>
          </cell>
          <cell r="C290" t="str">
            <v>PTIF-Chapman Mills Beatrice-Longfields36</v>
          </cell>
          <cell r="D290" t="str">
            <v>Individual</v>
          </cell>
        </row>
        <row r="291">
          <cell r="B291" t="str">
            <v>908667 PTIF-Kanata LRT Extension - Env Assess29</v>
          </cell>
          <cell r="C291" t="str">
            <v>PTIF-Kanata LRT Extension - Env Assess29</v>
          </cell>
          <cell r="D291" t="str">
            <v>Individual</v>
          </cell>
        </row>
        <row r="292">
          <cell r="B292" t="str">
            <v>908668 PTIF-Cycle&amp;Ped Links at MTO o/p (031)</v>
          </cell>
          <cell r="C292" t="str">
            <v>PTIF-Cycle&amp;Ped Links at MTO o/p (031)</v>
          </cell>
          <cell r="D292" t="str">
            <v>Pedestrian Accessibility</v>
          </cell>
        </row>
        <row r="293">
          <cell r="B293" t="str">
            <v>908669 PTIF-Public Transit s'walk connection 51</v>
          </cell>
          <cell r="C293" t="str">
            <v>PTIF-Public Transit s'walk connection 51</v>
          </cell>
          <cell r="D293" t="str">
            <v>Pedestrian Accessibility</v>
          </cell>
        </row>
        <row r="294">
          <cell r="B294" t="str">
            <v>908670 PTIF-Rideau R Cross-Confed-Carleton U</v>
          </cell>
          <cell r="C294" t="str">
            <v>PTIF-Rideau R Cross-Confed-Carleton U</v>
          </cell>
          <cell r="D294" t="str">
            <v>Pedestrian Accessibility</v>
          </cell>
        </row>
        <row r="295">
          <cell r="B295" t="str">
            <v>908671 PTIF-AODA Enhancements of Intersections</v>
          </cell>
          <cell r="C295" t="str">
            <v>PTIF-AODA Enhancements of Intersections</v>
          </cell>
          <cell r="D295" t="str">
            <v>Individual</v>
          </cell>
        </row>
        <row r="296">
          <cell r="B296" t="str">
            <v>908672 PTIF-Richmond Rd-Sidewalk Reconstruct-43</v>
          </cell>
          <cell r="C296" t="str">
            <v>PTIF-Richmond Rd-Sidewalk Reconstruct-43</v>
          </cell>
          <cell r="D296" t="str">
            <v>Int Roads Water &amp; Sewer</v>
          </cell>
        </row>
        <row r="297">
          <cell r="B297" t="str">
            <v>908673 PTIF-Heron Rd Bike Trk Colbert-Jefferson</v>
          </cell>
          <cell r="C297" t="str">
            <v>PTIF-Heron Rd Bike Trk Colbert-Jefferson</v>
          </cell>
          <cell r="D297" t="str">
            <v>Individual</v>
          </cell>
        </row>
        <row r="298">
          <cell r="B298" t="str">
            <v>908674 PTIF-Heron Rd Bike Trk HeronStn-Bank 41</v>
          </cell>
          <cell r="C298" t="str">
            <v>PTIF-Heron Rd Bike Trk HeronStn-Bank 41</v>
          </cell>
          <cell r="D298" t="str">
            <v>Individual</v>
          </cell>
        </row>
        <row r="299">
          <cell r="B299" t="str">
            <v>908675 PTIF-Hunt Club Cycl Riverside-PaulBenoit</v>
          </cell>
          <cell r="C299" t="str">
            <v>PTIF-Hunt Club Cycl Riverside-PaulBenoit</v>
          </cell>
          <cell r="D299" t="str">
            <v>Individual</v>
          </cell>
        </row>
        <row r="300">
          <cell r="B300" t="str">
            <v>908676 PTIF-Kanata N cycle link Carling/MarchRd</v>
          </cell>
          <cell r="C300" t="str">
            <v>PTIF-Kanata N cycle link Carling/MarchRd</v>
          </cell>
          <cell r="D300" t="str">
            <v>Individual</v>
          </cell>
        </row>
        <row r="301">
          <cell r="B301" t="str">
            <v>908677 PTIF-Kanata N CycleLink Herzberg/MarchRd</v>
          </cell>
          <cell r="C301" t="str">
            <v>PTIF-Kanata N CycleLink Herzberg/MarchRd</v>
          </cell>
          <cell r="D301" t="str">
            <v>Individual</v>
          </cell>
        </row>
        <row r="302">
          <cell r="B302" t="str">
            <v>908678 PTIF-Multi-Use PathW Michael-St-Laurent</v>
          </cell>
          <cell r="C302" t="str">
            <v>PTIF-Multi-Use PathW Michael-St-Laurent</v>
          </cell>
          <cell r="D302" t="str">
            <v>Individual</v>
          </cell>
        </row>
        <row r="303">
          <cell r="B303" t="str">
            <v>908679 PTIF-Rural cycling routes (040)</v>
          </cell>
          <cell r="C303" t="str">
            <v>PTIF-Rural cycling routes (040)</v>
          </cell>
          <cell r="D303" t="str">
            <v>Individual</v>
          </cell>
        </row>
        <row r="304">
          <cell r="B304" t="str">
            <v>908680 PTIF-McArthur Street Bike Lane (052)</v>
          </cell>
          <cell r="C304" t="str">
            <v>PTIF-McArthur Street Bike Lane (052)</v>
          </cell>
          <cell r="D304" t="str">
            <v>Individual</v>
          </cell>
        </row>
        <row r="305">
          <cell r="B305" t="str">
            <v>908681 PTIF-Rideau R Path light&amp;link thru park</v>
          </cell>
          <cell r="C305" t="str">
            <v>PTIF-Rideau R Path light&amp;link thru park</v>
          </cell>
          <cell r="D305" t="str">
            <v>Individual</v>
          </cell>
        </row>
        <row r="306">
          <cell r="B306" t="str">
            <v>908682 PTIF-008 Elevator Tremblay Station</v>
          </cell>
          <cell r="C306" t="str">
            <v>PTIF-008 Elevator Tremblay Station</v>
          </cell>
          <cell r="D306" t="str">
            <v>Transit Roads &amp; Structures</v>
          </cell>
        </row>
        <row r="307">
          <cell r="B307" t="str">
            <v>908687 Infrastructure Support 2017</v>
          </cell>
          <cell r="C307" t="str">
            <v>Infrastructure Support 2017</v>
          </cell>
          <cell r="D307" t="str">
            <v>Individual</v>
          </cell>
        </row>
        <row r="308">
          <cell r="B308" t="str">
            <v>908688 Telecommunications  2017</v>
          </cell>
          <cell r="C308" t="str">
            <v>Telecommunications  2017</v>
          </cell>
          <cell r="D308" t="str">
            <v>Individual</v>
          </cell>
        </row>
        <row r="309">
          <cell r="B309" t="str">
            <v>908689 IM/IT Roadmap 2017</v>
          </cell>
          <cell r="C309" t="str">
            <v>IM/IT Roadmap 2017</v>
          </cell>
          <cell r="D309" t="str">
            <v>Individual</v>
          </cell>
        </row>
        <row r="310">
          <cell r="B310" t="str">
            <v>908690 Fleet Replacement Program 2017</v>
          </cell>
          <cell r="C310" t="str">
            <v>Fleet Replacement Program 2017</v>
          </cell>
          <cell r="D310" t="str">
            <v>Individual</v>
          </cell>
        </row>
        <row r="311">
          <cell r="B311" t="str">
            <v>908695 Unplanned Infrastructure Response - 2017</v>
          </cell>
          <cell r="C311" t="str">
            <v>Unplanned Infrastructure Response - 2017</v>
          </cell>
          <cell r="D311" t="str">
            <v>Individual</v>
          </cell>
        </row>
        <row r="312">
          <cell r="B312" t="str">
            <v>908696 IT Corporate Support Platform - 2017</v>
          </cell>
          <cell r="C312" t="str">
            <v>IT Corporate Support Platform - 2017</v>
          </cell>
          <cell r="D312" t="str">
            <v>Individual</v>
          </cell>
        </row>
        <row r="313">
          <cell r="B313" t="str">
            <v>908698 IT Operations &amp; Control Centre Platform</v>
          </cell>
          <cell r="C313" t="str">
            <v>IT Operations &amp; Control Centre Platform</v>
          </cell>
          <cell r="D313" t="str">
            <v>Individual</v>
          </cell>
        </row>
        <row r="314">
          <cell r="B314" t="str">
            <v>908699 IT Scheduling Platform</v>
          </cell>
          <cell r="C314" t="str">
            <v>IT Scheduling Platform</v>
          </cell>
          <cell r="D314" t="str">
            <v>Individual</v>
          </cell>
        </row>
        <row r="315">
          <cell r="B315" t="str">
            <v>908700 IT Transit Infrastructure Lifecycle 2017</v>
          </cell>
          <cell r="C315" t="str">
            <v>IT Transit Infrastructure Lifecycle 2017</v>
          </cell>
          <cell r="D315" t="str">
            <v>Individual</v>
          </cell>
        </row>
        <row r="316">
          <cell r="B316" t="str">
            <v>908702 Trillium Line &amp; Rail Lifecycle - 2017</v>
          </cell>
          <cell r="C316" t="str">
            <v>Trillium Line &amp; Rail Lifecycle - 2017</v>
          </cell>
          <cell r="D316" t="str">
            <v>Individual</v>
          </cell>
        </row>
        <row r="317">
          <cell r="B317" t="str">
            <v>908704 Non Revenue Vehicle Replacement - 2017</v>
          </cell>
          <cell r="C317" t="str">
            <v>Non Revenue Vehicle Replacement - 2017</v>
          </cell>
          <cell r="D317" t="str">
            <v>Individual</v>
          </cell>
        </row>
        <row r="318">
          <cell r="B318" t="str">
            <v>908705 Facility Lifecycle 2017</v>
          </cell>
          <cell r="C318" t="str">
            <v>Facility Lifecycle 2017</v>
          </cell>
          <cell r="D318" t="str">
            <v>Individual</v>
          </cell>
        </row>
        <row r="319">
          <cell r="B319" t="str">
            <v>908706 Facility Initiatives 2017</v>
          </cell>
          <cell r="C319" t="str">
            <v>Facility Initiatives 2017</v>
          </cell>
          <cell r="D319" t="str">
            <v>Individual</v>
          </cell>
        </row>
        <row r="320">
          <cell r="B320" t="str">
            <v>908707 Queensview 2</v>
          </cell>
          <cell r="C320" t="str">
            <v>Queensview 2</v>
          </cell>
          <cell r="D320" t="str">
            <v>Individual</v>
          </cell>
        </row>
        <row r="321">
          <cell r="B321" t="str">
            <v>908708 Facility Security Initiatives 2017</v>
          </cell>
          <cell r="C321" t="str">
            <v>Facility Security Initiatives 2017</v>
          </cell>
          <cell r="D321" t="str">
            <v>Individual</v>
          </cell>
        </row>
        <row r="322">
          <cell r="B322" t="str">
            <v>908709 PTIF 026 Acquisition of 2 train sets</v>
          </cell>
          <cell r="C322" t="str">
            <v>PTIF 026 Acquisition of 2 train sets</v>
          </cell>
          <cell r="D322" t="str">
            <v>Individual</v>
          </cell>
        </row>
        <row r="323">
          <cell r="B323" t="str">
            <v>908712 PTIF-Manotick Pathway (Main St-River Rd)</v>
          </cell>
          <cell r="C323" t="str">
            <v>PTIF-Manotick Pathway (Main St-River Rd)</v>
          </cell>
          <cell r="D323" t="str">
            <v xml:space="preserve">No description for:SIDEWALK &amp; </v>
          </cell>
        </row>
        <row r="324">
          <cell r="B324" t="str">
            <v>908713 PTIF-Multi-Use Pathway Renewal (057)</v>
          </cell>
          <cell r="C324" t="str">
            <v>PTIF-Multi-Use Pathway Renewal (057)</v>
          </cell>
          <cell r="D324" t="str">
            <v xml:space="preserve">No description for:SIDEWALK &amp; </v>
          </cell>
        </row>
        <row r="325">
          <cell r="B325" t="str">
            <v>908714 PTIF-Sidewalk Renewal (058)</v>
          </cell>
          <cell r="C325" t="str">
            <v>PTIF-Sidewalk Renewal (058)</v>
          </cell>
          <cell r="D325" t="str">
            <v xml:space="preserve">No description for:SIDEWALK &amp; </v>
          </cell>
        </row>
        <row r="326">
          <cell r="B326" t="str">
            <v>908720 CWWF 2017 Trenchless Sewer Rehabilitate</v>
          </cell>
          <cell r="C326" t="str">
            <v>CWWF 2017 Trenchless Sewer Rehabilitate</v>
          </cell>
          <cell r="D326" t="str">
            <v>Int Rate - Infrastructure</v>
          </cell>
        </row>
        <row r="327">
          <cell r="B327" t="str">
            <v>908721 CWWF 2017 Sewer Access Structure Upgrade</v>
          </cell>
          <cell r="C327" t="str">
            <v>CWWF 2017 Sewer Access Structure Upgrade</v>
          </cell>
          <cell r="D327" t="str">
            <v>Int Rate - Infrastructure</v>
          </cell>
        </row>
        <row r="328">
          <cell r="B328" t="str">
            <v>908722 CWWF 2017 Buried Infrastruct-Bld &amp; Parks</v>
          </cell>
          <cell r="C328" t="str">
            <v>CWWF 2017 Buried Infrastruct-Bld &amp; Parks</v>
          </cell>
          <cell r="D328" t="str">
            <v>Int Rate - Infrastructure</v>
          </cell>
        </row>
        <row r="329">
          <cell r="B329" t="str">
            <v>908723 CWWF 2017 Drainage Culvert Renewal</v>
          </cell>
          <cell r="C329" t="str">
            <v>CWWF 2017 Drainage Culvert Renewal</v>
          </cell>
          <cell r="D329" t="str">
            <v>Strucures-Rate</v>
          </cell>
        </row>
        <row r="330">
          <cell r="B330" t="str">
            <v>908724 CWWF 2017 Drainage Culvert Renew-Design</v>
          </cell>
          <cell r="C330" t="str">
            <v>CWWF 2017 Drainage Culvert Renew-Design</v>
          </cell>
          <cell r="D330" t="str">
            <v>Strucures-Rate</v>
          </cell>
        </row>
        <row r="331">
          <cell r="B331" t="str">
            <v>908725 CWWF Stillwater Creek Storm Sewer Upgrad</v>
          </cell>
          <cell r="C331" t="str">
            <v>CWWF Stillwater Creek Storm Sewer Upgrad</v>
          </cell>
          <cell r="D331" t="str">
            <v>Stormwater Collection Rehab</v>
          </cell>
        </row>
        <row r="332">
          <cell r="B332" t="str">
            <v>908726 CWWF Vanier Parkway Storm Sewer Renewal</v>
          </cell>
          <cell r="C332" t="str">
            <v>CWWF Vanier Parkway Storm Sewer Renewal</v>
          </cell>
          <cell r="D332" t="str">
            <v>Stormwater Collection Rehab</v>
          </cell>
        </row>
        <row r="333">
          <cell r="B333" t="str">
            <v>908727 CWWF Inlet Control Devices -Bridlewood N</v>
          </cell>
          <cell r="C333" t="str">
            <v>CWWF Inlet Control Devices -Bridlewood N</v>
          </cell>
          <cell r="D333" t="str">
            <v>Wet Weather Program - Rate</v>
          </cell>
        </row>
        <row r="334">
          <cell r="B334" t="str">
            <v>908728 CWWF Inlet Control Devices - Craig Henry</v>
          </cell>
          <cell r="C334" t="str">
            <v>CWWF Inlet Control Devices - Craig Henry</v>
          </cell>
          <cell r="D334" t="str">
            <v>Wet Weather Program - Rate</v>
          </cell>
        </row>
        <row r="335">
          <cell r="B335" t="str">
            <v>908729 CWWF Inlet Control Device -Flood Protect</v>
          </cell>
          <cell r="C335" t="str">
            <v>CWWF Inlet Control Device -Flood Protect</v>
          </cell>
          <cell r="D335" t="str">
            <v>Wet Weather Program - Rate</v>
          </cell>
        </row>
        <row r="336">
          <cell r="B336" t="str">
            <v>908730 CWWF Flood Protection - Bilberry/Chatela</v>
          </cell>
          <cell r="C336" t="str">
            <v>CWWF Flood Protection - Bilberry/Chatela</v>
          </cell>
          <cell r="D336" t="str">
            <v>Wet Weather Program - Rate</v>
          </cell>
        </row>
        <row r="337">
          <cell r="B337" t="str">
            <v>908731 CWWF Flood Protection - Bridlewood North</v>
          </cell>
          <cell r="C337" t="str">
            <v>CWWF Flood Protection - Bridlewood North</v>
          </cell>
          <cell r="D337" t="str">
            <v>Wet Weather Program - Rate</v>
          </cell>
        </row>
        <row r="338">
          <cell r="B338" t="str">
            <v>908732 CWWF Flood Protection - Craig Henry</v>
          </cell>
          <cell r="C338" t="str">
            <v>CWWF Flood Protection - Craig Henry</v>
          </cell>
          <cell r="D338" t="str">
            <v>Wet Weather Program - Rate</v>
          </cell>
        </row>
        <row r="339">
          <cell r="B339" t="str">
            <v>908733 CWWF SW Retrofit - Hemmingwood Way</v>
          </cell>
          <cell r="C339" t="str">
            <v>CWWF SW Retrofit - Hemmingwood Way</v>
          </cell>
          <cell r="D339" t="str">
            <v>Individual</v>
          </cell>
        </row>
        <row r="340">
          <cell r="B340" t="str">
            <v>908734 CWWF SW Retrofit - Navaho Drive</v>
          </cell>
          <cell r="C340" t="str">
            <v>CWWF SW Retrofit - Navaho Drive</v>
          </cell>
          <cell r="D340" t="str">
            <v>Individual</v>
          </cell>
        </row>
        <row r="341">
          <cell r="B341" t="str">
            <v>908735 CWWF Carp Snow Disposal Facility</v>
          </cell>
          <cell r="C341" t="str">
            <v>CWWF Carp Snow Disposal Facility</v>
          </cell>
          <cell r="D341" t="str">
            <v>Individual</v>
          </cell>
        </row>
        <row r="342">
          <cell r="B342" t="str">
            <v>908736 CWWF Didsbury Stormwater Facility Rehab.</v>
          </cell>
          <cell r="C342" t="str">
            <v>CWWF Didsbury Stormwater Facility Rehab.</v>
          </cell>
          <cell r="D342" t="str">
            <v>Stormwater Management Faciliti</v>
          </cell>
        </row>
        <row r="343">
          <cell r="B343" t="str">
            <v>908737 CWWF Graham Creek Slope Stabilization</v>
          </cell>
          <cell r="C343" t="str">
            <v>CWWF Graham Creek Slope Stabilization</v>
          </cell>
          <cell r="D343" t="str">
            <v>Stormwater Management Faciliti</v>
          </cell>
        </row>
        <row r="344">
          <cell r="B344" t="str">
            <v>908738 CWWF Mud Creek Bank Stabilization</v>
          </cell>
          <cell r="C344" t="str">
            <v>CWWF Mud Creek Bank Stabilization</v>
          </cell>
          <cell r="D344" t="str">
            <v>Stormwater Management Faciliti</v>
          </cell>
        </row>
        <row r="345">
          <cell r="B345" t="str">
            <v>908739 CWWF Shields Creek/Findlay Creek Rehab</v>
          </cell>
          <cell r="C345" t="str">
            <v>CWWF Shields Creek/Findlay Creek Rehab</v>
          </cell>
          <cell r="D345" t="str">
            <v>Stormwater Management Faciliti</v>
          </cell>
        </row>
        <row r="346">
          <cell r="B346" t="str">
            <v>908740 CWWF Wastewater Pumping Stations Light</v>
          </cell>
          <cell r="C346" t="str">
            <v>CWWF Wastewater Pumping Stations Light</v>
          </cell>
          <cell r="D346" t="str">
            <v>Wastewater Collection Pump Stn</v>
          </cell>
        </row>
        <row r="347">
          <cell r="B347" t="str">
            <v>908741 CWWF ROPEC Lighting Upgrades</v>
          </cell>
          <cell r="C347" t="str">
            <v>CWWF ROPEC Lighting Upgrades</v>
          </cell>
          <cell r="D347" t="str">
            <v>Wastewater Treatment</v>
          </cell>
        </row>
        <row r="348">
          <cell r="B348" t="str">
            <v>908742 CWWF [Construct] ROPEC Thicken &amp; Dewater</v>
          </cell>
          <cell r="C348" t="str">
            <v>CWWF [Construct] ROPEC Thicken &amp; Dewater</v>
          </cell>
          <cell r="D348" t="str">
            <v>Wastewater Treatment</v>
          </cell>
        </row>
        <row r="349">
          <cell r="B349" t="str">
            <v>908743 CWWF Drinking Water Plants Lighting Upgr</v>
          </cell>
          <cell r="C349" t="str">
            <v>CWWF Drinking Water Plants Lighting Upgr</v>
          </cell>
          <cell r="D349" t="str">
            <v>Water Treatment - Renewal</v>
          </cell>
        </row>
        <row r="350">
          <cell r="B350" t="str">
            <v>908744 CWWF Lemieux Island High Lift Stn HVAC</v>
          </cell>
          <cell r="C350" t="str">
            <v>CWWF Lemieux Island High Lift Stn HVAC</v>
          </cell>
          <cell r="D350" t="str">
            <v>Water Treatment - Renewal</v>
          </cell>
        </row>
        <row r="351">
          <cell r="B351" t="str">
            <v>908745 CWWF [Design] Lemieux Island WPP Intake</v>
          </cell>
          <cell r="C351" t="str">
            <v>CWWF [Design] Lemieux Island WPP Intake</v>
          </cell>
          <cell r="D351" t="str">
            <v>Water Treatment - Renewal</v>
          </cell>
        </row>
        <row r="352">
          <cell r="B352" t="str">
            <v>908746 CWWF Drinking Water Pumping Stn Lighting</v>
          </cell>
          <cell r="C352" t="str">
            <v>CWWF Drinking Water Pumping Stn Lighting</v>
          </cell>
          <cell r="D352" t="str">
            <v>Water Pumping Stations</v>
          </cell>
        </row>
        <row r="353">
          <cell r="B353" t="str">
            <v>908747 CWWF Billings Bridge PS Diesel System Up</v>
          </cell>
          <cell r="C353" t="str">
            <v>CWWF Billings Bridge PS Diesel System Up</v>
          </cell>
          <cell r="D353" t="str">
            <v>Water Pumping Stations</v>
          </cell>
        </row>
        <row r="354">
          <cell r="B354" t="str">
            <v>908748 CWWF [Construct] Munster PS Generator Up</v>
          </cell>
          <cell r="C354" t="str">
            <v>CWWF [Construct] Munster PS Generator Up</v>
          </cell>
          <cell r="D354" t="str">
            <v>Water Communal Well System</v>
          </cell>
        </row>
        <row r="355">
          <cell r="B355" t="str">
            <v>908750 Transit - to be re-used</v>
          </cell>
          <cell r="C355" t="str">
            <v>Transit - to be re-used</v>
          </cell>
          <cell r="D355" t="str">
            <v>Individual</v>
          </cell>
        </row>
        <row r="356">
          <cell r="B356" t="str">
            <v>908751 Transit - to be re-used</v>
          </cell>
          <cell r="C356" t="str">
            <v>Transit - to be re-used</v>
          </cell>
          <cell r="D356" t="str">
            <v>Individual</v>
          </cell>
        </row>
        <row r="357">
          <cell r="B357" t="str">
            <v>908752 PTIF 001 Mann Ave Transit Structure Repl</v>
          </cell>
          <cell r="C357" t="str">
            <v>PTIF 001 Mann Ave Transit Structure Repl</v>
          </cell>
          <cell r="D357" t="str">
            <v>Individual</v>
          </cell>
        </row>
        <row r="358">
          <cell r="B358" t="str">
            <v>908753 PTIF 014 Rural Bus Stop Improvements</v>
          </cell>
          <cell r="C358" t="str">
            <v>PTIF 014 Rural Bus Stop Improvements</v>
          </cell>
          <cell r="D358" t="str">
            <v>Individual</v>
          </cell>
        </row>
        <row r="359">
          <cell r="B359" t="str">
            <v>908754 PTIF 015 Bus Shelters</v>
          </cell>
          <cell r="C359" t="str">
            <v>PTIF 015 Bus Shelters</v>
          </cell>
          <cell r="D359" t="str">
            <v>Individual</v>
          </cell>
        </row>
        <row r="360">
          <cell r="B360" t="str">
            <v>908755 PTIF 016 Concrete Bus Pads</v>
          </cell>
          <cell r="C360" t="str">
            <v>PTIF 016 Concrete Bus Pads</v>
          </cell>
          <cell r="D360" t="str">
            <v>Individual</v>
          </cell>
        </row>
        <row r="361">
          <cell r="B361" t="str">
            <v>908756 PTIF 017 Emergency Phone Upgr at Twy Stn</v>
          </cell>
          <cell r="C361" t="str">
            <v>PTIF 017 Emergency Phone Upgr at Twy Stn</v>
          </cell>
          <cell r="D361" t="str">
            <v>Individual</v>
          </cell>
        </row>
        <row r="362">
          <cell r="B362" t="str">
            <v>908757 PTIF 020 Merivale Driver facil&amp; Elevator</v>
          </cell>
          <cell r="C362" t="str">
            <v>PTIF 020 Merivale Driver facil&amp; Elevator</v>
          </cell>
          <cell r="D362" t="str">
            <v>Individual</v>
          </cell>
        </row>
        <row r="363">
          <cell r="B363" t="str">
            <v>908758 PTIF 023 Fare Gate Entrances Transitway</v>
          </cell>
          <cell r="C363" t="str">
            <v>PTIF 023 Fare Gate Entrances Transitway</v>
          </cell>
          <cell r="D363" t="str">
            <v>Individual</v>
          </cell>
        </row>
        <row r="364">
          <cell r="B364" t="str">
            <v>908759 PTIF 024 Transit Operator room Hawthorne</v>
          </cell>
          <cell r="C364" t="str">
            <v>PTIF 024 Transit Operator room Hawthorne</v>
          </cell>
          <cell r="D364" t="str">
            <v>Individual</v>
          </cell>
        </row>
        <row r="365">
          <cell r="B365" t="str">
            <v>908760 PTIF 034 Transit Priority Projects</v>
          </cell>
          <cell r="C365" t="str">
            <v>PTIF 034 Transit Priority Projects</v>
          </cell>
          <cell r="D365" t="str">
            <v>Individual</v>
          </cell>
        </row>
        <row r="366">
          <cell r="B366" t="str">
            <v>908761 PTIF 018 Passenger Information Display</v>
          </cell>
          <cell r="C366" t="str">
            <v>PTIF 018 Passenger Information Display</v>
          </cell>
          <cell r="D366" t="str">
            <v>Individual</v>
          </cell>
        </row>
        <row r="367">
          <cell r="B367" t="str">
            <v>908762 PTIF 019Smartbus Infrastructure on board</v>
          </cell>
          <cell r="C367" t="str">
            <v>PTIF 019Smartbus Infrastructure on board</v>
          </cell>
          <cell r="D367" t="str">
            <v>Individual</v>
          </cell>
        </row>
        <row r="368">
          <cell r="B368" t="str">
            <v>908763 PTIF 025 Transport Demand Mgmt - detours</v>
          </cell>
          <cell r="C368" t="str">
            <v>PTIF 025 Transport Demand Mgmt - detours</v>
          </cell>
          <cell r="D368" t="str">
            <v>Individual</v>
          </cell>
        </row>
        <row r="369">
          <cell r="B369" t="str">
            <v>908764 PTIF 005 Walkley Interlock Refurb &amp; Repl</v>
          </cell>
          <cell r="C369" t="str">
            <v>PTIF 005 Walkley Interlock Refurb &amp; Repl</v>
          </cell>
          <cell r="D369" t="str">
            <v>Individual</v>
          </cell>
        </row>
        <row r="370">
          <cell r="B370" t="str">
            <v>908765 PTIF 007 Modern Signal &amp;Control Trillium</v>
          </cell>
          <cell r="C370" t="str">
            <v>PTIF 007 Modern Signal &amp;Control Trillium</v>
          </cell>
          <cell r="D370" t="str">
            <v>Individual</v>
          </cell>
        </row>
        <row r="371">
          <cell r="B371" t="str">
            <v>908766 PTIF 035 Acquisition of (17) new buses</v>
          </cell>
          <cell r="C371" t="str">
            <v>PTIF 035 Acquisition of (17) new buses</v>
          </cell>
          <cell r="D371" t="str">
            <v>Individual</v>
          </cell>
        </row>
        <row r="372">
          <cell r="B372" t="str">
            <v>908771 PTIF 028 LRT Stage2 - Bridge VIA/O-Train</v>
          </cell>
          <cell r="C372" t="str">
            <v>PTIF 028 LRT Stage2 - Bridge VIA/O-Train</v>
          </cell>
          <cell r="D372" t="str">
            <v>Individual</v>
          </cell>
        </row>
        <row r="373">
          <cell r="B373" t="str">
            <v>908772 PTIF 030 Aboriginal Consultation</v>
          </cell>
          <cell r="C373" t="str">
            <v>PTIF 030 Aboriginal Consultation</v>
          </cell>
          <cell r="D373" t="str">
            <v>Individual</v>
          </cell>
        </row>
        <row r="374">
          <cell r="B374" t="str">
            <v>908774 PTIF 039 - Rideau River Crossing</v>
          </cell>
          <cell r="C374" t="str">
            <v>PTIF 039 - Rideau River Crossing</v>
          </cell>
          <cell r="D374" t="str">
            <v>Traffic - Safety</v>
          </cell>
        </row>
        <row r="375">
          <cell r="B375" t="str">
            <v>908780 PTIF Cardinal Creek Park 18A MUP</v>
          </cell>
          <cell r="C375" t="str">
            <v>PTIF Cardinal Creek Park 18A MUP</v>
          </cell>
          <cell r="D375" t="str">
            <v>Individual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3.2" x14ac:dyDescent="0.25"/>
  <sheetData>
    <row r="1" spans="1:1" x14ac:dyDescent="0.25">
      <c r="A1" t="s">
        <v>271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1"/>
  <sheetViews>
    <sheetView view="pageBreakPreview" topLeftCell="A462" zoomScale="60" zoomScaleNormal="100" workbookViewId="0">
      <selection activeCell="A492" sqref="A492:XFD492"/>
    </sheetView>
  </sheetViews>
  <sheetFormatPr defaultColWidth="9.109375" defaultRowHeight="15" x14ac:dyDescent="0.25"/>
  <cols>
    <col min="1" max="1" width="61.6640625" style="1" customWidth="1"/>
    <col min="2" max="7" width="12.109375" style="1" customWidth="1"/>
    <col min="8" max="8" width="10.33203125" style="1" customWidth="1"/>
    <col min="9" max="16384" width="9.109375" style="1"/>
  </cols>
  <sheetData>
    <row r="1" spans="1:7" s="128" customFormat="1" ht="2.25" customHeight="1" x14ac:dyDescent="0.25">
      <c r="A1" s="131" t="s">
        <v>822</v>
      </c>
      <c r="B1" s="130"/>
      <c r="C1" s="130"/>
      <c r="D1" s="130"/>
      <c r="E1" s="130"/>
      <c r="F1" s="130"/>
    </row>
    <row r="2" spans="1:7" s="128" customFormat="1" ht="15.6" x14ac:dyDescent="0.3">
      <c r="A2" s="208" t="s">
        <v>81</v>
      </c>
      <c r="B2" s="130"/>
      <c r="C2" s="130"/>
      <c r="D2" s="130"/>
      <c r="E2" s="130"/>
      <c r="F2" s="130"/>
    </row>
    <row r="3" spans="1:7" s="128" customFormat="1" ht="15.6" x14ac:dyDescent="0.3">
      <c r="A3" s="208" t="s">
        <v>811</v>
      </c>
      <c r="B3" s="130"/>
      <c r="C3" s="130"/>
      <c r="D3" s="130"/>
      <c r="E3" s="130"/>
      <c r="F3" s="130"/>
    </row>
    <row r="4" spans="1:7" s="128" customFormat="1" ht="15.6" x14ac:dyDescent="0.3">
      <c r="A4" s="208" t="s">
        <v>816</v>
      </c>
      <c r="B4" s="130"/>
      <c r="C4" s="130"/>
      <c r="D4" s="130"/>
      <c r="E4" s="130"/>
      <c r="F4" s="130"/>
    </row>
    <row r="5" spans="1:7" s="259" customFormat="1" ht="45.75" customHeight="1" x14ac:dyDescent="0.25">
      <c r="A5" s="233" t="s">
        <v>817</v>
      </c>
      <c r="B5" s="234" t="s">
        <v>192</v>
      </c>
      <c r="C5" s="234" t="s">
        <v>191</v>
      </c>
      <c r="D5" s="234" t="s">
        <v>189</v>
      </c>
      <c r="E5" s="234" t="s">
        <v>37</v>
      </c>
      <c r="F5" s="234" t="s">
        <v>190</v>
      </c>
      <c r="G5" s="209" t="s">
        <v>65</v>
      </c>
    </row>
    <row r="6" spans="1:7" x14ac:dyDescent="0.25">
      <c r="A6" s="260" t="s">
        <v>40</v>
      </c>
      <c r="B6" s="261"/>
      <c r="C6" s="261"/>
      <c r="D6" s="261"/>
      <c r="E6" s="261"/>
      <c r="F6" s="261"/>
      <c r="G6" s="262"/>
    </row>
    <row r="7" spans="1:7" x14ac:dyDescent="0.25">
      <c r="A7" s="263" t="s">
        <v>732</v>
      </c>
      <c r="B7" s="264"/>
      <c r="C7" s="264"/>
      <c r="D7" s="264"/>
      <c r="E7" s="264"/>
      <c r="F7" s="264"/>
      <c r="G7" s="265"/>
    </row>
    <row r="8" spans="1:7" x14ac:dyDescent="0.25">
      <c r="A8" s="266" t="s">
        <v>724</v>
      </c>
      <c r="B8" s="267">
        <v>0</v>
      </c>
      <c r="C8" s="267">
        <v>0</v>
      </c>
      <c r="D8" s="267">
        <v>0</v>
      </c>
      <c r="E8" s="267">
        <v>0</v>
      </c>
      <c r="F8" s="267">
        <v>0</v>
      </c>
      <c r="G8" s="268">
        <v>0</v>
      </c>
    </row>
    <row r="9" spans="1:7" ht="15.6" x14ac:dyDescent="0.3">
      <c r="A9" s="269" t="s">
        <v>713</v>
      </c>
      <c r="B9" s="270">
        <v>0</v>
      </c>
      <c r="C9" s="270">
        <v>0</v>
      </c>
      <c r="D9" s="270">
        <v>0</v>
      </c>
      <c r="E9" s="270">
        <v>0</v>
      </c>
      <c r="F9" s="270">
        <v>0</v>
      </c>
      <c r="G9" s="271">
        <v>0</v>
      </c>
    </row>
    <row r="10" spans="1:7" x14ac:dyDescent="0.25">
      <c r="A10" s="272"/>
      <c r="B10" s="267"/>
      <c r="C10" s="267"/>
      <c r="D10" s="267"/>
      <c r="E10" s="267"/>
      <c r="F10" s="267"/>
      <c r="G10" s="268"/>
    </row>
    <row r="11" spans="1:7" x14ac:dyDescent="0.25">
      <c r="A11" s="263" t="s">
        <v>712</v>
      </c>
      <c r="B11" s="264"/>
      <c r="C11" s="264"/>
      <c r="D11" s="264"/>
      <c r="E11" s="264"/>
      <c r="F11" s="264"/>
      <c r="G11" s="265"/>
    </row>
    <row r="12" spans="1:7" x14ac:dyDescent="0.25">
      <c r="A12" s="266" t="s">
        <v>685</v>
      </c>
      <c r="B12" s="267">
        <v>100</v>
      </c>
      <c r="C12" s="267">
        <v>0</v>
      </c>
      <c r="D12" s="267">
        <v>0</v>
      </c>
      <c r="E12" s="267">
        <v>0</v>
      </c>
      <c r="F12" s="267">
        <v>0</v>
      </c>
      <c r="G12" s="268">
        <v>100</v>
      </c>
    </row>
    <row r="13" spans="1:7" x14ac:dyDescent="0.25">
      <c r="A13" s="266" t="s">
        <v>683</v>
      </c>
      <c r="B13" s="267">
        <v>4650</v>
      </c>
      <c r="C13" s="267">
        <v>0</v>
      </c>
      <c r="D13" s="267">
        <v>0</v>
      </c>
      <c r="E13" s="267">
        <v>0</v>
      </c>
      <c r="F13" s="267">
        <v>0</v>
      </c>
      <c r="G13" s="268">
        <v>4650</v>
      </c>
    </row>
    <row r="14" spans="1:7" x14ac:dyDescent="0.25">
      <c r="A14" s="266" t="s">
        <v>219</v>
      </c>
      <c r="B14" s="267">
        <v>370</v>
      </c>
      <c r="C14" s="267">
        <v>0</v>
      </c>
      <c r="D14" s="267">
        <v>0</v>
      </c>
      <c r="E14" s="267">
        <v>0</v>
      </c>
      <c r="F14" s="267">
        <v>0</v>
      </c>
      <c r="G14" s="268">
        <v>370</v>
      </c>
    </row>
    <row r="15" spans="1:7" x14ac:dyDescent="0.25">
      <c r="A15" s="266" t="s">
        <v>216</v>
      </c>
      <c r="B15" s="267">
        <v>1800</v>
      </c>
      <c r="C15" s="267">
        <v>0</v>
      </c>
      <c r="D15" s="267">
        <v>0</v>
      </c>
      <c r="E15" s="267">
        <v>0</v>
      </c>
      <c r="F15" s="267">
        <v>0</v>
      </c>
      <c r="G15" s="268">
        <v>1800</v>
      </c>
    </row>
    <row r="16" spans="1:7" x14ac:dyDescent="0.25">
      <c r="A16" s="266" t="s">
        <v>215</v>
      </c>
      <c r="B16" s="267">
        <v>830</v>
      </c>
      <c r="C16" s="267">
        <v>0</v>
      </c>
      <c r="D16" s="267">
        <v>0</v>
      </c>
      <c r="E16" s="267">
        <v>0</v>
      </c>
      <c r="F16" s="267">
        <v>0</v>
      </c>
      <c r="G16" s="268">
        <v>830</v>
      </c>
    </row>
    <row r="17" spans="1:7" x14ac:dyDescent="0.25">
      <c r="A17" s="266" t="s">
        <v>651</v>
      </c>
      <c r="B17" s="267">
        <v>100</v>
      </c>
      <c r="C17" s="267">
        <v>0</v>
      </c>
      <c r="D17" s="267">
        <v>0</v>
      </c>
      <c r="E17" s="267">
        <v>0</v>
      </c>
      <c r="F17" s="267">
        <v>0</v>
      </c>
      <c r="G17" s="268">
        <v>100</v>
      </c>
    </row>
    <row r="18" spans="1:7" x14ac:dyDescent="0.25">
      <c r="A18" s="266" t="s">
        <v>650</v>
      </c>
      <c r="B18" s="267">
        <v>100</v>
      </c>
      <c r="C18" s="267">
        <v>0</v>
      </c>
      <c r="D18" s="267">
        <v>0</v>
      </c>
      <c r="E18" s="267">
        <v>0</v>
      </c>
      <c r="F18" s="267">
        <v>0</v>
      </c>
      <c r="G18" s="268">
        <v>100</v>
      </c>
    </row>
    <row r="19" spans="1:7" x14ac:dyDescent="0.25">
      <c r="A19" s="266" t="s">
        <v>608</v>
      </c>
      <c r="B19" s="267">
        <v>2000</v>
      </c>
      <c r="C19" s="267">
        <v>0</v>
      </c>
      <c r="D19" s="267">
        <v>0</v>
      </c>
      <c r="E19" s="267">
        <v>0</v>
      </c>
      <c r="F19" s="267">
        <v>0</v>
      </c>
      <c r="G19" s="268">
        <v>2000</v>
      </c>
    </row>
    <row r="20" spans="1:7" x14ac:dyDescent="0.25">
      <c r="A20" s="266" t="s">
        <v>607</v>
      </c>
      <c r="B20" s="267">
        <v>1860</v>
      </c>
      <c r="C20" s="267">
        <v>0</v>
      </c>
      <c r="D20" s="267">
        <v>0</v>
      </c>
      <c r="E20" s="267">
        <v>0</v>
      </c>
      <c r="F20" s="267">
        <v>0</v>
      </c>
      <c r="G20" s="268">
        <v>1860</v>
      </c>
    </row>
    <row r="21" spans="1:7" x14ac:dyDescent="0.25">
      <c r="A21" s="266" t="s">
        <v>546</v>
      </c>
      <c r="B21" s="267">
        <v>100</v>
      </c>
      <c r="C21" s="267">
        <v>0</v>
      </c>
      <c r="D21" s="267">
        <v>0</v>
      </c>
      <c r="E21" s="267">
        <v>0</v>
      </c>
      <c r="F21" s="267">
        <v>0</v>
      </c>
      <c r="G21" s="268">
        <v>100</v>
      </c>
    </row>
    <row r="22" spans="1:7" x14ac:dyDescent="0.25">
      <c r="A22" s="266" t="s">
        <v>542</v>
      </c>
      <c r="B22" s="267">
        <v>40</v>
      </c>
      <c r="C22" s="267">
        <v>0</v>
      </c>
      <c r="D22" s="267">
        <v>0</v>
      </c>
      <c r="E22" s="267">
        <v>0</v>
      </c>
      <c r="F22" s="267">
        <v>0</v>
      </c>
      <c r="G22" s="268">
        <v>40</v>
      </c>
    </row>
    <row r="23" spans="1:7" x14ac:dyDescent="0.25">
      <c r="A23" s="266" t="s">
        <v>537</v>
      </c>
      <c r="B23" s="267">
        <v>50</v>
      </c>
      <c r="C23" s="267">
        <v>0</v>
      </c>
      <c r="D23" s="267">
        <v>0</v>
      </c>
      <c r="E23" s="267">
        <v>0</v>
      </c>
      <c r="F23" s="267">
        <v>0</v>
      </c>
      <c r="G23" s="268">
        <v>50</v>
      </c>
    </row>
    <row r="24" spans="1:7" x14ac:dyDescent="0.25">
      <c r="A24" s="266" t="s">
        <v>533</v>
      </c>
      <c r="B24" s="267">
        <v>100</v>
      </c>
      <c r="C24" s="267">
        <v>0</v>
      </c>
      <c r="D24" s="267">
        <v>0</v>
      </c>
      <c r="E24" s="267">
        <v>0</v>
      </c>
      <c r="F24" s="267">
        <v>0</v>
      </c>
      <c r="G24" s="268">
        <v>100</v>
      </c>
    </row>
    <row r="25" spans="1:7" x14ac:dyDescent="0.25">
      <c r="A25" s="266" t="s">
        <v>531</v>
      </c>
      <c r="B25" s="267">
        <v>150</v>
      </c>
      <c r="C25" s="267">
        <v>0</v>
      </c>
      <c r="D25" s="267">
        <v>0</v>
      </c>
      <c r="E25" s="267">
        <v>0</v>
      </c>
      <c r="F25" s="267">
        <v>0</v>
      </c>
      <c r="G25" s="268">
        <v>150</v>
      </c>
    </row>
    <row r="26" spans="1:7" x14ac:dyDescent="0.25">
      <c r="A26" s="266" t="s">
        <v>530</v>
      </c>
      <c r="B26" s="267">
        <v>110</v>
      </c>
      <c r="C26" s="267">
        <v>0</v>
      </c>
      <c r="D26" s="267">
        <v>0</v>
      </c>
      <c r="E26" s="267">
        <v>0</v>
      </c>
      <c r="F26" s="267">
        <v>0</v>
      </c>
      <c r="G26" s="268">
        <v>110</v>
      </c>
    </row>
    <row r="27" spans="1:7" x14ac:dyDescent="0.25">
      <c r="A27" s="266" t="s">
        <v>527</v>
      </c>
      <c r="B27" s="267">
        <v>50</v>
      </c>
      <c r="C27" s="267">
        <v>0</v>
      </c>
      <c r="D27" s="267">
        <v>0</v>
      </c>
      <c r="E27" s="267">
        <v>0</v>
      </c>
      <c r="F27" s="267">
        <v>0</v>
      </c>
      <c r="G27" s="268">
        <v>50</v>
      </c>
    </row>
    <row r="28" spans="1:7" x14ac:dyDescent="0.25">
      <c r="A28" s="266" t="s">
        <v>507</v>
      </c>
      <c r="B28" s="267">
        <v>50</v>
      </c>
      <c r="C28" s="267">
        <v>0</v>
      </c>
      <c r="D28" s="267">
        <v>0</v>
      </c>
      <c r="E28" s="267">
        <v>0</v>
      </c>
      <c r="F28" s="267">
        <v>0</v>
      </c>
      <c r="G28" s="268">
        <v>50</v>
      </c>
    </row>
    <row r="29" spans="1:7" ht="15.6" x14ac:dyDescent="0.3">
      <c r="A29" s="269" t="s">
        <v>479</v>
      </c>
      <c r="B29" s="270">
        <v>12460</v>
      </c>
      <c r="C29" s="270">
        <v>0</v>
      </c>
      <c r="D29" s="270">
        <v>0</v>
      </c>
      <c r="E29" s="270">
        <v>0</v>
      </c>
      <c r="F29" s="270">
        <v>0</v>
      </c>
      <c r="G29" s="271">
        <v>12460</v>
      </c>
    </row>
    <row r="30" spans="1:7" x14ac:dyDescent="0.25">
      <c r="A30" s="272"/>
      <c r="B30" s="267"/>
      <c r="C30" s="267"/>
      <c r="D30" s="267"/>
      <c r="E30" s="267"/>
      <c r="F30" s="267"/>
      <c r="G30" s="268"/>
    </row>
    <row r="31" spans="1:7" ht="15.6" x14ac:dyDescent="0.3">
      <c r="A31" s="273" t="s">
        <v>43</v>
      </c>
      <c r="B31" s="274">
        <v>12460</v>
      </c>
      <c r="C31" s="274">
        <v>0</v>
      </c>
      <c r="D31" s="274">
        <v>0</v>
      </c>
      <c r="E31" s="274">
        <v>0</v>
      </c>
      <c r="F31" s="274">
        <v>0</v>
      </c>
      <c r="G31" s="275">
        <v>12460</v>
      </c>
    </row>
    <row r="32" spans="1:7" ht="15.6" x14ac:dyDescent="0.3">
      <c r="A32" s="326"/>
      <c r="B32" s="327"/>
      <c r="C32" s="327"/>
      <c r="D32" s="327"/>
      <c r="E32" s="327"/>
      <c r="F32" s="327"/>
      <c r="G32" s="328"/>
    </row>
    <row r="33" spans="1:7" x14ac:dyDescent="0.25">
      <c r="A33" s="276" t="s">
        <v>44</v>
      </c>
      <c r="B33" s="277"/>
      <c r="C33" s="277"/>
      <c r="D33" s="277"/>
      <c r="E33" s="277"/>
      <c r="F33" s="277"/>
      <c r="G33" s="278"/>
    </row>
    <row r="34" spans="1:7" x14ac:dyDescent="0.25">
      <c r="A34" s="263" t="s">
        <v>794</v>
      </c>
      <c r="B34" s="264"/>
      <c r="C34" s="264"/>
      <c r="D34" s="264"/>
      <c r="E34" s="264"/>
      <c r="F34" s="264"/>
      <c r="G34" s="265"/>
    </row>
    <row r="35" spans="1:7" x14ac:dyDescent="0.25">
      <c r="A35" s="266" t="s">
        <v>793</v>
      </c>
      <c r="B35" s="267">
        <v>350</v>
      </c>
      <c r="C35" s="267">
        <v>0</v>
      </c>
      <c r="D35" s="267">
        <v>0</v>
      </c>
      <c r="E35" s="267">
        <v>0</v>
      </c>
      <c r="F35" s="267">
        <v>0</v>
      </c>
      <c r="G35" s="268">
        <v>350</v>
      </c>
    </row>
    <row r="36" spans="1:7" ht="15.6" x14ac:dyDescent="0.3">
      <c r="A36" s="269" t="s">
        <v>792</v>
      </c>
      <c r="B36" s="270">
        <v>350</v>
      </c>
      <c r="C36" s="270">
        <v>0</v>
      </c>
      <c r="D36" s="270">
        <v>0</v>
      </c>
      <c r="E36" s="270">
        <v>0</v>
      </c>
      <c r="F36" s="270">
        <v>0</v>
      </c>
      <c r="G36" s="271">
        <v>350</v>
      </c>
    </row>
    <row r="37" spans="1:7" x14ac:dyDescent="0.25">
      <c r="A37" s="272"/>
      <c r="B37" s="267"/>
      <c r="C37" s="267"/>
      <c r="D37" s="267"/>
      <c r="E37" s="267"/>
      <c r="F37" s="267"/>
      <c r="G37" s="268"/>
    </row>
    <row r="38" spans="1:7" x14ac:dyDescent="0.25">
      <c r="A38" s="263" t="s">
        <v>791</v>
      </c>
      <c r="B38" s="264"/>
      <c r="C38" s="264"/>
      <c r="D38" s="264"/>
      <c r="E38" s="264"/>
      <c r="F38" s="264"/>
      <c r="G38" s="265"/>
    </row>
    <row r="39" spans="1:7" x14ac:dyDescent="0.25">
      <c r="A39" s="266" t="s">
        <v>790</v>
      </c>
      <c r="B39" s="267">
        <v>435</v>
      </c>
      <c r="C39" s="267">
        <v>0</v>
      </c>
      <c r="D39" s="267">
        <v>0</v>
      </c>
      <c r="E39" s="267">
        <v>0</v>
      </c>
      <c r="F39" s="267">
        <v>0</v>
      </c>
      <c r="G39" s="268">
        <v>435</v>
      </c>
    </row>
    <row r="40" spans="1:7" x14ac:dyDescent="0.25">
      <c r="A40" s="266" t="s">
        <v>789</v>
      </c>
      <c r="B40" s="267">
        <v>3580</v>
      </c>
      <c r="C40" s="267">
        <v>0</v>
      </c>
      <c r="D40" s="267">
        <v>0</v>
      </c>
      <c r="E40" s="267">
        <v>0</v>
      </c>
      <c r="F40" s="267">
        <v>0</v>
      </c>
      <c r="G40" s="268">
        <v>3580</v>
      </c>
    </row>
    <row r="41" spans="1:7" x14ac:dyDescent="0.25">
      <c r="A41" s="266" t="s">
        <v>787</v>
      </c>
      <c r="B41" s="267">
        <v>3320</v>
      </c>
      <c r="C41" s="267">
        <v>0</v>
      </c>
      <c r="D41" s="267">
        <v>0</v>
      </c>
      <c r="E41" s="267">
        <v>0</v>
      </c>
      <c r="F41" s="267">
        <v>0</v>
      </c>
      <c r="G41" s="268">
        <v>3320</v>
      </c>
    </row>
    <row r="42" spans="1:7" ht="15.6" x14ac:dyDescent="0.3">
      <c r="A42" s="269" t="s">
        <v>779</v>
      </c>
      <c r="B42" s="270">
        <v>7335</v>
      </c>
      <c r="C42" s="270">
        <v>0</v>
      </c>
      <c r="D42" s="270">
        <v>0</v>
      </c>
      <c r="E42" s="270">
        <v>0</v>
      </c>
      <c r="F42" s="270">
        <v>0</v>
      </c>
      <c r="G42" s="271">
        <v>7335</v>
      </c>
    </row>
    <row r="43" spans="1:7" x14ac:dyDescent="0.25">
      <c r="A43" s="272"/>
      <c r="B43" s="267"/>
      <c r="C43" s="267"/>
      <c r="D43" s="267"/>
      <c r="E43" s="267"/>
      <c r="F43" s="267"/>
      <c r="G43" s="268"/>
    </row>
    <row r="44" spans="1:7" x14ac:dyDescent="0.25">
      <c r="A44" s="263" t="s">
        <v>778</v>
      </c>
      <c r="B44" s="264"/>
      <c r="C44" s="264"/>
      <c r="D44" s="264"/>
      <c r="E44" s="264"/>
      <c r="F44" s="264"/>
      <c r="G44" s="265"/>
    </row>
    <row r="45" spans="1:7" x14ac:dyDescent="0.25">
      <c r="A45" s="266" t="s">
        <v>260</v>
      </c>
      <c r="B45" s="267">
        <v>250</v>
      </c>
      <c r="C45" s="267">
        <v>0</v>
      </c>
      <c r="D45" s="267">
        <v>0</v>
      </c>
      <c r="E45" s="267">
        <v>0</v>
      </c>
      <c r="F45" s="267">
        <v>0</v>
      </c>
      <c r="G45" s="268">
        <v>250</v>
      </c>
    </row>
    <row r="46" spans="1:7" x14ac:dyDescent="0.25">
      <c r="A46" s="266" t="s">
        <v>256</v>
      </c>
      <c r="B46" s="267">
        <v>350</v>
      </c>
      <c r="C46" s="267">
        <v>0</v>
      </c>
      <c r="D46" s="267">
        <v>0</v>
      </c>
      <c r="E46" s="267">
        <v>0</v>
      </c>
      <c r="F46" s="267">
        <v>0</v>
      </c>
      <c r="G46" s="268">
        <v>350</v>
      </c>
    </row>
    <row r="47" spans="1:7" x14ac:dyDescent="0.25">
      <c r="A47" s="266" t="s">
        <v>217</v>
      </c>
      <c r="B47" s="267">
        <v>1500</v>
      </c>
      <c r="C47" s="267">
        <v>0</v>
      </c>
      <c r="D47" s="267">
        <v>0</v>
      </c>
      <c r="E47" s="267">
        <v>0</v>
      </c>
      <c r="F47" s="267">
        <v>0</v>
      </c>
      <c r="G47" s="268">
        <v>1500</v>
      </c>
    </row>
    <row r="48" spans="1:7" x14ac:dyDescent="0.25">
      <c r="A48" s="266" t="s">
        <v>777</v>
      </c>
      <c r="B48" s="267">
        <v>0</v>
      </c>
      <c r="C48" s="267">
        <v>0</v>
      </c>
      <c r="D48" s="267">
        <v>0</v>
      </c>
      <c r="E48" s="267">
        <v>0</v>
      </c>
      <c r="F48" s="267">
        <v>0</v>
      </c>
      <c r="G48" s="268">
        <v>0</v>
      </c>
    </row>
    <row r="49" spans="1:7" x14ac:dyDescent="0.25">
      <c r="A49" s="266" t="s">
        <v>776</v>
      </c>
      <c r="B49" s="267">
        <v>100</v>
      </c>
      <c r="C49" s="267">
        <v>0</v>
      </c>
      <c r="D49" s="267">
        <v>0</v>
      </c>
      <c r="E49" s="267">
        <v>0</v>
      </c>
      <c r="F49" s="267">
        <v>0</v>
      </c>
      <c r="G49" s="268">
        <v>100</v>
      </c>
    </row>
    <row r="50" spans="1:7" x14ac:dyDescent="0.25">
      <c r="A50" s="266" t="s">
        <v>775</v>
      </c>
      <c r="B50" s="267">
        <v>325</v>
      </c>
      <c r="C50" s="267">
        <v>0</v>
      </c>
      <c r="D50" s="267">
        <v>0</v>
      </c>
      <c r="E50" s="267">
        <v>0</v>
      </c>
      <c r="F50" s="267">
        <v>0</v>
      </c>
      <c r="G50" s="268">
        <v>325</v>
      </c>
    </row>
    <row r="51" spans="1:7" x14ac:dyDescent="0.25">
      <c r="A51" s="266" t="s">
        <v>774</v>
      </c>
      <c r="B51" s="267">
        <v>200</v>
      </c>
      <c r="C51" s="267">
        <v>0</v>
      </c>
      <c r="D51" s="267">
        <v>0</v>
      </c>
      <c r="E51" s="267">
        <v>0</v>
      </c>
      <c r="F51" s="267">
        <v>0</v>
      </c>
      <c r="G51" s="268">
        <v>200</v>
      </c>
    </row>
    <row r="52" spans="1:7" x14ac:dyDescent="0.25">
      <c r="A52" s="266" t="s">
        <v>773</v>
      </c>
      <c r="B52" s="267">
        <v>350</v>
      </c>
      <c r="C52" s="267">
        <v>0</v>
      </c>
      <c r="D52" s="267">
        <v>0</v>
      </c>
      <c r="E52" s="267">
        <v>0</v>
      </c>
      <c r="F52" s="267">
        <v>0</v>
      </c>
      <c r="G52" s="268">
        <v>350</v>
      </c>
    </row>
    <row r="53" spans="1:7" x14ac:dyDescent="0.25">
      <c r="A53" s="266" t="s">
        <v>772</v>
      </c>
      <c r="B53" s="267">
        <v>150</v>
      </c>
      <c r="C53" s="267">
        <v>0</v>
      </c>
      <c r="D53" s="267">
        <v>0</v>
      </c>
      <c r="E53" s="267">
        <v>0</v>
      </c>
      <c r="F53" s="267">
        <v>0</v>
      </c>
      <c r="G53" s="268">
        <v>150</v>
      </c>
    </row>
    <row r="54" spans="1:7" x14ac:dyDescent="0.25">
      <c r="A54" s="266" t="s">
        <v>771</v>
      </c>
      <c r="B54" s="267">
        <v>100</v>
      </c>
      <c r="C54" s="267">
        <v>0</v>
      </c>
      <c r="D54" s="267">
        <v>0</v>
      </c>
      <c r="E54" s="267">
        <v>0</v>
      </c>
      <c r="F54" s="267">
        <v>0</v>
      </c>
      <c r="G54" s="268">
        <v>100</v>
      </c>
    </row>
    <row r="55" spans="1:7" x14ac:dyDescent="0.25">
      <c r="A55" s="266" t="s">
        <v>770</v>
      </c>
      <c r="B55" s="267">
        <v>55</v>
      </c>
      <c r="C55" s="267">
        <v>0</v>
      </c>
      <c r="D55" s="267">
        <v>0</v>
      </c>
      <c r="E55" s="267">
        <v>0</v>
      </c>
      <c r="F55" s="267">
        <v>0</v>
      </c>
      <c r="G55" s="268">
        <v>55</v>
      </c>
    </row>
    <row r="56" spans="1:7" x14ac:dyDescent="0.25">
      <c r="A56" s="266" t="s">
        <v>769</v>
      </c>
      <c r="B56" s="267">
        <v>650</v>
      </c>
      <c r="C56" s="267">
        <v>0</v>
      </c>
      <c r="D56" s="267">
        <v>0</v>
      </c>
      <c r="E56" s="267">
        <v>0</v>
      </c>
      <c r="F56" s="267">
        <v>0</v>
      </c>
      <c r="G56" s="268">
        <v>650</v>
      </c>
    </row>
    <row r="57" spans="1:7" x14ac:dyDescent="0.25">
      <c r="A57" s="266" t="s">
        <v>768</v>
      </c>
      <c r="B57" s="267">
        <v>93</v>
      </c>
      <c r="C57" s="267">
        <v>0</v>
      </c>
      <c r="D57" s="267">
        <v>0</v>
      </c>
      <c r="E57" s="267">
        <v>0</v>
      </c>
      <c r="F57" s="267">
        <v>0</v>
      </c>
      <c r="G57" s="268">
        <v>93</v>
      </c>
    </row>
    <row r="58" spans="1:7" x14ac:dyDescent="0.25">
      <c r="A58" s="266" t="s">
        <v>767</v>
      </c>
      <c r="B58" s="267">
        <v>460</v>
      </c>
      <c r="C58" s="267">
        <v>0</v>
      </c>
      <c r="D58" s="267">
        <v>0</v>
      </c>
      <c r="E58" s="267">
        <v>0</v>
      </c>
      <c r="F58" s="267">
        <v>0</v>
      </c>
      <c r="G58" s="268">
        <v>460</v>
      </c>
    </row>
    <row r="59" spans="1:7" x14ac:dyDescent="0.25">
      <c r="A59" s="266" t="s">
        <v>766</v>
      </c>
      <c r="B59" s="267">
        <v>0</v>
      </c>
      <c r="C59" s="267">
        <v>0</v>
      </c>
      <c r="D59" s="267">
        <v>0</v>
      </c>
      <c r="E59" s="267">
        <v>0</v>
      </c>
      <c r="F59" s="267">
        <v>0</v>
      </c>
      <c r="G59" s="268">
        <v>0</v>
      </c>
    </row>
    <row r="60" spans="1:7" ht="15.6" x14ac:dyDescent="0.3">
      <c r="A60" s="269" t="s">
        <v>765</v>
      </c>
      <c r="B60" s="270">
        <v>4583</v>
      </c>
      <c r="C60" s="270">
        <v>0</v>
      </c>
      <c r="D60" s="270">
        <v>0</v>
      </c>
      <c r="E60" s="270">
        <v>0</v>
      </c>
      <c r="F60" s="270">
        <v>0</v>
      </c>
      <c r="G60" s="271">
        <v>4583</v>
      </c>
    </row>
    <row r="61" spans="1:7" x14ac:dyDescent="0.25">
      <c r="A61" s="272"/>
      <c r="B61" s="267"/>
      <c r="C61" s="267"/>
      <c r="D61" s="267"/>
      <c r="E61" s="267"/>
      <c r="F61" s="267"/>
      <c r="G61" s="268"/>
    </row>
    <row r="62" spans="1:7" x14ac:dyDescent="0.25">
      <c r="A62" s="263" t="s">
        <v>732</v>
      </c>
      <c r="B62" s="264"/>
      <c r="C62" s="264"/>
      <c r="D62" s="264"/>
      <c r="E62" s="264"/>
      <c r="F62" s="264"/>
      <c r="G62" s="265"/>
    </row>
    <row r="63" spans="1:7" x14ac:dyDescent="0.25">
      <c r="A63" s="266" t="s">
        <v>731</v>
      </c>
      <c r="B63" s="267">
        <v>4500</v>
      </c>
      <c r="C63" s="267">
        <v>0</v>
      </c>
      <c r="D63" s="267">
        <v>0</v>
      </c>
      <c r="E63" s="267">
        <v>0</v>
      </c>
      <c r="F63" s="267">
        <v>0</v>
      </c>
      <c r="G63" s="268">
        <v>4500</v>
      </c>
    </row>
    <row r="64" spans="1:7" x14ac:dyDescent="0.25">
      <c r="A64" s="266" t="s">
        <v>730</v>
      </c>
      <c r="B64" s="267">
        <v>0</v>
      </c>
      <c r="C64" s="267">
        <v>0</v>
      </c>
      <c r="D64" s="267">
        <v>0</v>
      </c>
      <c r="E64" s="267">
        <v>0</v>
      </c>
      <c r="F64" s="267">
        <v>0</v>
      </c>
      <c r="G64" s="268">
        <v>0</v>
      </c>
    </row>
    <row r="65" spans="1:7" x14ac:dyDescent="0.25">
      <c r="A65" s="266" t="s">
        <v>729</v>
      </c>
      <c r="B65" s="267">
        <v>0</v>
      </c>
      <c r="C65" s="267">
        <v>0</v>
      </c>
      <c r="D65" s="267">
        <v>0</v>
      </c>
      <c r="E65" s="267">
        <v>0</v>
      </c>
      <c r="F65" s="267">
        <v>0</v>
      </c>
      <c r="G65" s="268">
        <v>0</v>
      </c>
    </row>
    <row r="66" spans="1:7" x14ac:dyDescent="0.25">
      <c r="A66" s="266" t="s">
        <v>728</v>
      </c>
      <c r="B66" s="267">
        <v>0</v>
      </c>
      <c r="C66" s="267">
        <v>0</v>
      </c>
      <c r="D66" s="267">
        <v>0</v>
      </c>
      <c r="E66" s="267">
        <v>0</v>
      </c>
      <c r="F66" s="267">
        <v>0</v>
      </c>
      <c r="G66" s="268">
        <v>0</v>
      </c>
    </row>
    <row r="67" spans="1:7" x14ac:dyDescent="0.25">
      <c r="A67" s="266" t="s">
        <v>259</v>
      </c>
      <c r="B67" s="267">
        <v>100</v>
      </c>
      <c r="C67" s="267">
        <v>0</v>
      </c>
      <c r="D67" s="267">
        <v>0</v>
      </c>
      <c r="E67" s="267">
        <v>0</v>
      </c>
      <c r="F67" s="267">
        <v>0</v>
      </c>
      <c r="G67" s="268">
        <v>100</v>
      </c>
    </row>
    <row r="68" spans="1:7" x14ac:dyDescent="0.25">
      <c r="A68" s="266" t="s">
        <v>727</v>
      </c>
      <c r="B68" s="267">
        <v>0</v>
      </c>
      <c r="C68" s="267">
        <v>0</v>
      </c>
      <c r="D68" s="267">
        <v>0</v>
      </c>
      <c r="E68" s="267">
        <v>0</v>
      </c>
      <c r="F68" s="267">
        <v>0</v>
      </c>
      <c r="G68" s="268">
        <v>0</v>
      </c>
    </row>
    <row r="69" spans="1:7" x14ac:dyDescent="0.25">
      <c r="A69" s="266" t="s">
        <v>234</v>
      </c>
      <c r="B69" s="267">
        <v>1048</v>
      </c>
      <c r="C69" s="267">
        <v>0</v>
      </c>
      <c r="D69" s="267">
        <v>0</v>
      </c>
      <c r="E69" s="267">
        <v>0</v>
      </c>
      <c r="F69" s="267">
        <v>0</v>
      </c>
      <c r="G69" s="268">
        <v>1048</v>
      </c>
    </row>
    <row r="70" spans="1:7" x14ac:dyDescent="0.25">
      <c r="A70" s="266" t="s">
        <v>676</v>
      </c>
      <c r="B70" s="267">
        <v>0</v>
      </c>
      <c r="C70" s="267">
        <v>0</v>
      </c>
      <c r="D70" s="267">
        <v>0</v>
      </c>
      <c r="E70" s="267">
        <v>0</v>
      </c>
      <c r="F70" s="267">
        <v>0</v>
      </c>
      <c r="G70" s="268">
        <v>0</v>
      </c>
    </row>
    <row r="71" spans="1:7" x14ac:dyDescent="0.25">
      <c r="A71" s="266" t="s">
        <v>726</v>
      </c>
      <c r="B71" s="267">
        <v>0</v>
      </c>
      <c r="C71" s="267">
        <v>0</v>
      </c>
      <c r="D71" s="267">
        <v>0</v>
      </c>
      <c r="E71" s="267">
        <v>0</v>
      </c>
      <c r="F71" s="267">
        <v>0</v>
      </c>
      <c r="G71" s="268">
        <v>0</v>
      </c>
    </row>
    <row r="72" spans="1:7" x14ac:dyDescent="0.25">
      <c r="A72" s="266" t="s">
        <v>725</v>
      </c>
      <c r="B72" s="267">
        <v>0</v>
      </c>
      <c r="C72" s="267">
        <v>0</v>
      </c>
      <c r="D72" s="267">
        <v>0</v>
      </c>
      <c r="E72" s="267">
        <v>0</v>
      </c>
      <c r="F72" s="267">
        <v>0</v>
      </c>
      <c r="G72" s="268">
        <v>0</v>
      </c>
    </row>
    <row r="73" spans="1:7" x14ac:dyDescent="0.25">
      <c r="A73" s="266" t="s">
        <v>258</v>
      </c>
      <c r="B73" s="267">
        <v>0</v>
      </c>
      <c r="C73" s="267">
        <v>0</v>
      </c>
      <c r="D73" s="267">
        <v>0</v>
      </c>
      <c r="E73" s="267">
        <v>0</v>
      </c>
      <c r="F73" s="267">
        <v>0</v>
      </c>
      <c r="G73" s="268">
        <v>0</v>
      </c>
    </row>
    <row r="74" spans="1:7" x14ac:dyDescent="0.25">
      <c r="A74" s="266" t="s">
        <v>257</v>
      </c>
      <c r="B74" s="267">
        <v>0</v>
      </c>
      <c r="C74" s="267">
        <v>0</v>
      </c>
      <c r="D74" s="267">
        <v>0</v>
      </c>
      <c r="E74" s="267">
        <v>0</v>
      </c>
      <c r="F74" s="267">
        <v>0</v>
      </c>
      <c r="G74" s="268">
        <v>0</v>
      </c>
    </row>
    <row r="75" spans="1:7" x14ac:dyDescent="0.25">
      <c r="A75" s="266" t="s">
        <v>662</v>
      </c>
      <c r="B75" s="267">
        <v>140</v>
      </c>
      <c r="C75" s="267">
        <v>0</v>
      </c>
      <c r="D75" s="267">
        <v>0</v>
      </c>
      <c r="E75" s="267">
        <v>0</v>
      </c>
      <c r="F75" s="267">
        <v>0</v>
      </c>
      <c r="G75" s="268">
        <v>140</v>
      </c>
    </row>
    <row r="76" spans="1:7" x14ac:dyDescent="0.25">
      <c r="A76" s="266" t="s">
        <v>639</v>
      </c>
      <c r="B76" s="267">
        <v>0</v>
      </c>
      <c r="C76" s="267">
        <v>0</v>
      </c>
      <c r="D76" s="267">
        <v>0</v>
      </c>
      <c r="E76" s="267">
        <v>0</v>
      </c>
      <c r="F76" s="267">
        <v>0</v>
      </c>
      <c r="G76" s="268">
        <v>0</v>
      </c>
    </row>
    <row r="77" spans="1:7" x14ac:dyDescent="0.25">
      <c r="A77" s="266" t="s">
        <v>722</v>
      </c>
      <c r="B77" s="267">
        <v>570</v>
      </c>
      <c r="C77" s="267">
        <v>0</v>
      </c>
      <c r="D77" s="267">
        <v>0</v>
      </c>
      <c r="E77" s="267">
        <v>0</v>
      </c>
      <c r="F77" s="267">
        <v>0</v>
      </c>
      <c r="G77" s="268">
        <v>570</v>
      </c>
    </row>
    <row r="78" spans="1:7" x14ac:dyDescent="0.25">
      <c r="A78" s="266" t="s">
        <v>721</v>
      </c>
      <c r="B78" s="267">
        <v>550</v>
      </c>
      <c r="C78" s="267">
        <v>0</v>
      </c>
      <c r="D78" s="267">
        <v>0</v>
      </c>
      <c r="E78" s="267">
        <v>0</v>
      </c>
      <c r="F78" s="267">
        <v>0</v>
      </c>
      <c r="G78" s="268">
        <v>550</v>
      </c>
    </row>
    <row r="79" spans="1:7" x14ac:dyDescent="0.25">
      <c r="A79" s="266" t="s">
        <v>579</v>
      </c>
      <c r="B79" s="267">
        <v>0</v>
      </c>
      <c r="C79" s="267">
        <v>0</v>
      </c>
      <c r="D79" s="267">
        <v>0</v>
      </c>
      <c r="E79" s="267">
        <v>0</v>
      </c>
      <c r="F79" s="267">
        <v>0</v>
      </c>
      <c r="G79" s="268">
        <v>0</v>
      </c>
    </row>
    <row r="80" spans="1:7" x14ac:dyDescent="0.25">
      <c r="A80" s="266" t="s">
        <v>578</v>
      </c>
      <c r="B80" s="267">
        <v>0</v>
      </c>
      <c r="C80" s="267">
        <v>0</v>
      </c>
      <c r="D80" s="267">
        <v>0</v>
      </c>
      <c r="E80" s="267">
        <v>0</v>
      </c>
      <c r="F80" s="267">
        <v>0</v>
      </c>
      <c r="G80" s="268">
        <v>0</v>
      </c>
    </row>
    <row r="81" spans="1:7" x14ac:dyDescent="0.25">
      <c r="A81" s="266" t="s">
        <v>577</v>
      </c>
      <c r="B81" s="267">
        <v>0</v>
      </c>
      <c r="C81" s="267">
        <v>0</v>
      </c>
      <c r="D81" s="267">
        <v>0</v>
      </c>
      <c r="E81" s="267">
        <v>0</v>
      </c>
      <c r="F81" s="267">
        <v>0</v>
      </c>
      <c r="G81" s="268">
        <v>0</v>
      </c>
    </row>
    <row r="82" spans="1:7" x14ac:dyDescent="0.25">
      <c r="A82" s="266" t="s">
        <v>576</v>
      </c>
      <c r="B82" s="267">
        <v>196</v>
      </c>
      <c r="C82" s="267">
        <v>0</v>
      </c>
      <c r="D82" s="267">
        <v>0</v>
      </c>
      <c r="E82" s="267">
        <v>0</v>
      </c>
      <c r="F82" s="267">
        <v>0</v>
      </c>
      <c r="G82" s="268">
        <v>196</v>
      </c>
    </row>
    <row r="83" spans="1:7" x14ac:dyDescent="0.25">
      <c r="A83" s="266" t="s">
        <v>575</v>
      </c>
      <c r="B83" s="267">
        <v>30</v>
      </c>
      <c r="C83" s="267">
        <v>0</v>
      </c>
      <c r="D83" s="267">
        <v>0</v>
      </c>
      <c r="E83" s="267">
        <v>0</v>
      </c>
      <c r="F83" s="267">
        <v>0</v>
      </c>
      <c r="G83" s="268">
        <v>30</v>
      </c>
    </row>
    <row r="84" spans="1:7" x14ac:dyDescent="0.25">
      <c r="A84" s="266" t="s">
        <v>574</v>
      </c>
      <c r="B84" s="267">
        <v>0</v>
      </c>
      <c r="C84" s="267">
        <v>0</v>
      </c>
      <c r="D84" s="267">
        <v>0</v>
      </c>
      <c r="E84" s="267">
        <v>0</v>
      </c>
      <c r="F84" s="267">
        <v>0</v>
      </c>
      <c r="G84" s="268">
        <v>0</v>
      </c>
    </row>
    <row r="85" spans="1:7" x14ac:dyDescent="0.25">
      <c r="A85" s="266" t="s">
        <v>573</v>
      </c>
      <c r="B85" s="267">
        <v>0</v>
      </c>
      <c r="C85" s="267">
        <v>0</v>
      </c>
      <c r="D85" s="267">
        <v>0</v>
      </c>
      <c r="E85" s="267">
        <v>0</v>
      </c>
      <c r="F85" s="267">
        <v>0</v>
      </c>
      <c r="G85" s="268">
        <v>0</v>
      </c>
    </row>
    <row r="86" spans="1:7" x14ac:dyDescent="0.25">
      <c r="A86" s="266" t="s">
        <v>572</v>
      </c>
      <c r="B86" s="267">
        <v>0</v>
      </c>
      <c r="C86" s="267">
        <v>0</v>
      </c>
      <c r="D86" s="267">
        <v>0</v>
      </c>
      <c r="E86" s="267">
        <v>0</v>
      </c>
      <c r="F86" s="267">
        <v>0</v>
      </c>
      <c r="G86" s="268">
        <v>0</v>
      </c>
    </row>
    <row r="87" spans="1:7" x14ac:dyDescent="0.25">
      <c r="A87" s="266" t="s">
        <v>571</v>
      </c>
      <c r="B87" s="267">
        <v>0</v>
      </c>
      <c r="C87" s="267">
        <v>0</v>
      </c>
      <c r="D87" s="267">
        <v>0</v>
      </c>
      <c r="E87" s="267">
        <v>0</v>
      </c>
      <c r="F87" s="267">
        <v>0</v>
      </c>
      <c r="G87" s="268">
        <v>0</v>
      </c>
    </row>
    <row r="88" spans="1:7" x14ac:dyDescent="0.25">
      <c r="A88" s="266" t="s">
        <v>720</v>
      </c>
      <c r="B88" s="267">
        <v>2000</v>
      </c>
      <c r="C88" s="267">
        <v>0</v>
      </c>
      <c r="D88" s="267">
        <v>0</v>
      </c>
      <c r="E88" s="267">
        <v>0</v>
      </c>
      <c r="F88" s="267">
        <v>0</v>
      </c>
      <c r="G88" s="268">
        <v>2000</v>
      </c>
    </row>
    <row r="89" spans="1:7" x14ac:dyDescent="0.25">
      <c r="A89" s="266" t="s">
        <v>719</v>
      </c>
      <c r="B89" s="267">
        <v>230</v>
      </c>
      <c r="C89" s="267">
        <v>0</v>
      </c>
      <c r="D89" s="267">
        <v>0</v>
      </c>
      <c r="E89" s="267">
        <v>0</v>
      </c>
      <c r="F89" s="267">
        <v>0</v>
      </c>
      <c r="G89" s="268">
        <v>230</v>
      </c>
    </row>
    <row r="90" spans="1:7" x14ac:dyDescent="0.25">
      <c r="A90" s="266" t="s">
        <v>718</v>
      </c>
      <c r="B90" s="267">
        <v>355</v>
      </c>
      <c r="C90" s="267">
        <v>0</v>
      </c>
      <c r="D90" s="267">
        <v>0</v>
      </c>
      <c r="E90" s="267">
        <v>0</v>
      </c>
      <c r="F90" s="267">
        <v>0</v>
      </c>
      <c r="G90" s="268">
        <v>355</v>
      </c>
    </row>
    <row r="91" spans="1:7" x14ac:dyDescent="0.25">
      <c r="A91" s="266" t="s">
        <v>717</v>
      </c>
      <c r="B91" s="267">
        <v>730</v>
      </c>
      <c r="C91" s="267">
        <v>0</v>
      </c>
      <c r="D91" s="267">
        <v>0</v>
      </c>
      <c r="E91" s="267">
        <v>0</v>
      </c>
      <c r="F91" s="267">
        <v>0</v>
      </c>
      <c r="G91" s="268">
        <v>730</v>
      </c>
    </row>
    <row r="92" spans="1:7" x14ac:dyDescent="0.25">
      <c r="A92" s="266" t="s">
        <v>716</v>
      </c>
      <c r="B92" s="267">
        <v>300</v>
      </c>
      <c r="C92" s="267">
        <v>0</v>
      </c>
      <c r="D92" s="267">
        <v>0</v>
      </c>
      <c r="E92" s="267">
        <v>0</v>
      </c>
      <c r="F92" s="267">
        <v>0</v>
      </c>
      <c r="G92" s="268">
        <v>300</v>
      </c>
    </row>
    <row r="93" spans="1:7" x14ac:dyDescent="0.25">
      <c r="A93" s="266" t="s">
        <v>715</v>
      </c>
      <c r="B93" s="267">
        <v>60</v>
      </c>
      <c r="C93" s="267">
        <v>0</v>
      </c>
      <c r="D93" s="267">
        <v>0</v>
      </c>
      <c r="E93" s="267">
        <v>0</v>
      </c>
      <c r="F93" s="267">
        <v>0</v>
      </c>
      <c r="G93" s="268">
        <v>60</v>
      </c>
    </row>
    <row r="94" spans="1:7" x14ac:dyDescent="0.25">
      <c r="A94" s="266" t="s">
        <v>714</v>
      </c>
      <c r="B94" s="267">
        <v>75</v>
      </c>
      <c r="C94" s="267">
        <v>0</v>
      </c>
      <c r="D94" s="267">
        <v>0</v>
      </c>
      <c r="E94" s="267">
        <v>0</v>
      </c>
      <c r="F94" s="267">
        <v>0</v>
      </c>
      <c r="G94" s="268">
        <v>75</v>
      </c>
    </row>
    <row r="95" spans="1:7" ht="15.6" x14ac:dyDescent="0.3">
      <c r="A95" s="269" t="s">
        <v>713</v>
      </c>
      <c r="B95" s="270">
        <v>10884</v>
      </c>
      <c r="C95" s="270">
        <v>0</v>
      </c>
      <c r="D95" s="270">
        <v>0</v>
      </c>
      <c r="E95" s="270">
        <v>0</v>
      </c>
      <c r="F95" s="270">
        <v>0</v>
      </c>
      <c r="G95" s="271">
        <v>10884</v>
      </c>
    </row>
    <row r="96" spans="1:7" x14ac:dyDescent="0.25">
      <c r="A96" s="272"/>
      <c r="B96" s="267"/>
      <c r="C96" s="267"/>
      <c r="D96" s="267"/>
      <c r="E96" s="267"/>
      <c r="F96" s="267"/>
      <c r="G96" s="268"/>
    </row>
    <row r="97" spans="1:7" x14ac:dyDescent="0.25">
      <c r="A97" s="263" t="s">
        <v>712</v>
      </c>
      <c r="B97" s="264"/>
      <c r="C97" s="264"/>
      <c r="D97" s="264"/>
      <c r="E97" s="264"/>
      <c r="F97" s="264"/>
      <c r="G97" s="265"/>
    </row>
    <row r="98" spans="1:7" x14ac:dyDescent="0.25">
      <c r="A98" s="266" t="s">
        <v>661</v>
      </c>
      <c r="B98" s="267">
        <v>0</v>
      </c>
      <c r="C98" s="267">
        <v>0</v>
      </c>
      <c r="D98" s="267">
        <v>0</v>
      </c>
      <c r="E98" s="267">
        <v>0</v>
      </c>
      <c r="F98" s="267">
        <v>0</v>
      </c>
      <c r="G98" s="268">
        <v>0</v>
      </c>
    </row>
    <row r="99" spans="1:7" x14ac:dyDescent="0.25">
      <c r="A99" s="266" t="s">
        <v>636</v>
      </c>
      <c r="B99" s="267">
        <v>80</v>
      </c>
      <c r="C99" s="267">
        <v>0</v>
      </c>
      <c r="D99" s="267">
        <v>0</v>
      </c>
      <c r="E99" s="267">
        <v>0</v>
      </c>
      <c r="F99" s="267">
        <v>0</v>
      </c>
      <c r="G99" s="268">
        <v>80</v>
      </c>
    </row>
    <row r="100" spans="1:7" x14ac:dyDescent="0.25">
      <c r="A100" s="266" t="s">
        <v>635</v>
      </c>
      <c r="B100" s="267">
        <v>415</v>
      </c>
      <c r="C100" s="267">
        <v>0</v>
      </c>
      <c r="D100" s="267">
        <v>0</v>
      </c>
      <c r="E100" s="267">
        <v>0</v>
      </c>
      <c r="F100" s="267">
        <v>0</v>
      </c>
      <c r="G100" s="268">
        <v>415</v>
      </c>
    </row>
    <row r="101" spans="1:7" x14ac:dyDescent="0.25">
      <c r="A101" s="266" t="s">
        <v>632</v>
      </c>
      <c r="B101" s="267">
        <v>1925</v>
      </c>
      <c r="C101" s="267">
        <v>0</v>
      </c>
      <c r="D101" s="267">
        <v>0</v>
      </c>
      <c r="E101" s="267">
        <v>0</v>
      </c>
      <c r="F101" s="267">
        <v>0</v>
      </c>
      <c r="G101" s="268">
        <v>1925</v>
      </c>
    </row>
    <row r="102" spans="1:7" x14ac:dyDescent="0.25">
      <c r="A102" s="266" t="s">
        <v>631</v>
      </c>
      <c r="B102" s="267">
        <v>60</v>
      </c>
      <c r="C102" s="267">
        <v>0</v>
      </c>
      <c r="D102" s="267">
        <v>0</v>
      </c>
      <c r="E102" s="267">
        <v>0</v>
      </c>
      <c r="F102" s="267">
        <v>0</v>
      </c>
      <c r="G102" s="268">
        <v>60</v>
      </c>
    </row>
    <row r="103" spans="1:7" x14ac:dyDescent="0.25">
      <c r="A103" s="266" t="s">
        <v>630</v>
      </c>
      <c r="B103" s="267">
        <v>120</v>
      </c>
      <c r="C103" s="267">
        <v>0</v>
      </c>
      <c r="D103" s="267">
        <v>0</v>
      </c>
      <c r="E103" s="267">
        <v>0</v>
      </c>
      <c r="F103" s="267">
        <v>0</v>
      </c>
      <c r="G103" s="268">
        <v>120</v>
      </c>
    </row>
    <row r="104" spans="1:7" x14ac:dyDescent="0.25">
      <c r="A104" s="266" t="s">
        <v>629</v>
      </c>
      <c r="B104" s="267">
        <v>235</v>
      </c>
      <c r="C104" s="267">
        <v>0</v>
      </c>
      <c r="D104" s="267">
        <v>0</v>
      </c>
      <c r="E104" s="267">
        <v>0</v>
      </c>
      <c r="F104" s="267">
        <v>0</v>
      </c>
      <c r="G104" s="268">
        <v>235</v>
      </c>
    </row>
    <row r="105" spans="1:7" x14ac:dyDescent="0.25">
      <c r="A105" s="266" t="s">
        <v>628</v>
      </c>
      <c r="B105" s="267">
        <v>1720</v>
      </c>
      <c r="C105" s="267">
        <v>0</v>
      </c>
      <c r="D105" s="267">
        <v>0</v>
      </c>
      <c r="E105" s="267">
        <v>0</v>
      </c>
      <c r="F105" s="267">
        <v>0</v>
      </c>
      <c r="G105" s="268">
        <v>1720</v>
      </c>
    </row>
    <row r="106" spans="1:7" x14ac:dyDescent="0.25">
      <c r="A106" s="266" t="s">
        <v>627</v>
      </c>
      <c r="B106" s="267">
        <v>775</v>
      </c>
      <c r="C106" s="267">
        <v>0</v>
      </c>
      <c r="D106" s="267">
        <v>0</v>
      </c>
      <c r="E106" s="267">
        <v>0</v>
      </c>
      <c r="F106" s="267">
        <v>0</v>
      </c>
      <c r="G106" s="268">
        <v>775</v>
      </c>
    </row>
    <row r="107" spans="1:7" x14ac:dyDescent="0.25">
      <c r="A107" s="266" t="s">
        <v>624</v>
      </c>
      <c r="B107" s="267">
        <v>1610</v>
      </c>
      <c r="C107" s="267">
        <v>0</v>
      </c>
      <c r="D107" s="267">
        <v>0</v>
      </c>
      <c r="E107" s="267">
        <v>0</v>
      </c>
      <c r="F107" s="267">
        <v>0</v>
      </c>
      <c r="G107" s="268">
        <v>1610</v>
      </c>
    </row>
    <row r="108" spans="1:7" x14ac:dyDescent="0.25">
      <c r="A108" s="266" t="s">
        <v>623</v>
      </c>
      <c r="B108" s="267">
        <v>13710</v>
      </c>
      <c r="C108" s="267">
        <v>0</v>
      </c>
      <c r="D108" s="267">
        <v>0</v>
      </c>
      <c r="E108" s="267">
        <v>0</v>
      </c>
      <c r="F108" s="267">
        <v>0</v>
      </c>
      <c r="G108" s="268">
        <v>13710</v>
      </c>
    </row>
    <row r="109" spans="1:7" x14ac:dyDescent="0.25">
      <c r="A109" s="266" t="s">
        <v>621</v>
      </c>
      <c r="B109" s="267">
        <v>460</v>
      </c>
      <c r="C109" s="267">
        <v>0</v>
      </c>
      <c r="D109" s="267">
        <v>0</v>
      </c>
      <c r="E109" s="267">
        <v>0</v>
      </c>
      <c r="F109" s="267">
        <v>0</v>
      </c>
      <c r="G109" s="268">
        <v>460</v>
      </c>
    </row>
    <row r="110" spans="1:7" x14ac:dyDescent="0.25">
      <c r="A110" s="266" t="s">
        <v>618</v>
      </c>
      <c r="B110" s="267">
        <v>5000</v>
      </c>
      <c r="C110" s="267">
        <v>0</v>
      </c>
      <c r="D110" s="267">
        <v>0</v>
      </c>
      <c r="E110" s="267">
        <v>0</v>
      </c>
      <c r="F110" s="267">
        <v>0</v>
      </c>
      <c r="G110" s="268">
        <v>5000</v>
      </c>
    </row>
    <row r="111" spans="1:7" x14ac:dyDescent="0.25">
      <c r="A111" s="266" t="s">
        <v>566</v>
      </c>
      <c r="B111" s="267">
        <v>90</v>
      </c>
      <c r="C111" s="267">
        <v>0</v>
      </c>
      <c r="D111" s="267">
        <v>0</v>
      </c>
      <c r="E111" s="267">
        <v>0</v>
      </c>
      <c r="F111" s="267">
        <v>0</v>
      </c>
      <c r="G111" s="268">
        <v>90</v>
      </c>
    </row>
    <row r="112" spans="1:7" x14ac:dyDescent="0.25">
      <c r="A112" s="266" t="s">
        <v>481</v>
      </c>
      <c r="B112" s="267">
        <v>0</v>
      </c>
      <c r="C112" s="267">
        <v>0</v>
      </c>
      <c r="D112" s="267">
        <v>0</v>
      </c>
      <c r="E112" s="267">
        <v>0</v>
      </c>
      <c r="F112" s="267">
        <v>0</v>
      </c>
      <c r="G112" s="268">
        <v>0</v>
      </c>
    </row>
    <row r="113" spans="1:7" ht="15.6" x14ac:dyDescent="0.3">
      <c r="A113" s="269" t="s">
        <v>479</v>
      </c>
      <c r="B113" s="270">
        <v>26200</v>
      </c>
      <c r="C113" s="270">
        <v>0</v>
      </c>
      <c r="D113" s="270">
        <v>0</v>
      </c>
      <c r="E113" s="270">
        <v>0</v>
      </c>
      <c r="F113" s="270">
        <v>0</v>
      </c>
      <c r="G113" s="271">
        <v>26200</v>
      </c>
    </row>
    <row r="114" spans="1:7" x14ac:dyDescent="0.25">
      <c r="A114" s="272"/>
      <c r="B114" s="267"/>
      <c r="C114" s="267"/>
      <c r="D114" s="267"/>
      <c r="E114" s="267"/>
      <c r="F114" s="267"/>
      <c r="G114" s="268"/>
    </row>
    <row r="115" spans="1:7" ht="15.6" x14ac:dyDescent="0.3">
      <c r="A115" s="273" t="s">
        <v>50</v>
      </c>
      <c r="B115" s="274">
        <v>49352</v>
      </c>
      <c r="C115" s="274">
        <v>0</v>
      </c>
      <c r="D115" s="274">
        <v>0</v>
      </c>
      <c r="E115" s="274">
        <v>0</v>
      </c>
      <c r="F115" s="274">
        <v>0</v>
      </c>
      <c r="G115" s="275">
        <v>49352</v>
      </c>
    </row>
    <row r="116" spans="1:7" s="329" customFormat="1" ht="15.6" x14ac:dyDescent="0.3">
      <c r="A116" s="326"/>
      <c r="B116" s="327"/>
      <c r="C116" s="327"/>
      <c r="D116" s="327"/>
      <c r="E116" s="327"/>
      <c r="F116" s="327"/>
      <c r="G116" s="328"/>
    </row>
    <row r="117" spans="1:7" x14ac:dyDescent="0.25">
      <c r="A117" s="276" t="s">
        <v>818</v>
      </c>
      <c r="B117" s="277"/>
      <c r="C117" s="277"/>
      <c r="D117" s="277"/>
      <c r="E117" s="277"/>
      <c r="F117" s="277"/>
      <c r="G117" s="278"/>
    </row>
    <row r="118" spans="1:7" x14ac:dyDescent="0.25">
      <c r="A118" s="263" t="s">
        <v>791</v>
      </c>
      <c r="B118" s="264"/>
      <c r="C118" s="264"/>
      <c r="D118" s="264"/>
      <c r="E118" s="264"/>
      <c r="F118" s="264"/>
      <c r="G118" s="265"/>
    </row>
    <row r="119" spans="1:7" x14ac:dyDescent="0.25">
      <c r="A119" s="266" t="s">
        <v>785</v>
      </c>
      <c r="B119" s="267">
        <v>0</v>
      </c>
      <c r="C119" s="267">
        <v>205</v>
      </c>
      <c r="D119" s="267">
        <v>0</v>
      </c>
      <c r="E119" s="267">
        <v>0</v>
      </c>
      <c r="F119" s="267">
        <v>0</v>
      </c>
      <c r="G119" s="268">
        <v>205</v>
      </c>
    </row>
    <row r="120" spans="1:7" x14ac:dyDescent="0.25">
      <c r="A120" s="266" t="s">
        <v>784</v>
      </c>
      <c r="B120" s="267">
        <v>0</v>
      </c>
      <c r="C120" s="267">
        <v>465</v>
      </c>
      <c r="D120" s="267">
        <v>0</v>
      </c>
      <c r="E120" s="267">
        <v>0</v>
      </c>
      <c r="F120" s="267">
        <v>0</v>
      </c>
      <c r="G120" s="268">
        <v>465</v>
      </c>
    </row>
    <row r="121" spans="1:7" ht="15.6" x14ac:dyDescent="0.3">
      <c r="A121" s="269" t="s">
        <v>779</v>
      </c>
      <c r="B121" s="270">
        <v>0</v>
      </c>
      <c r="C121" s="270">
        <v>670</v>
      </c>
      <c r="D121" s="270">
        <v>0</v>
      </c>
      <c r="E121" s="270">
        <v>0</v>
      </c>
      <c r="F121" s="270">
        <v>0</v>
      </c>
      <c r="G121" s="271">
        <v>670</v>
      </c>
    </row>
    <row r="122" spans="1:7" x14ac:dyDescent="0.25">
      <c r="A122" s="272"/>
      <c r="B122" s="267"/>
      <c r="C122" s="267"/>
      <c r="D122" s="267"/>
      <c r="E122" s="267"/>
      <c r="F122" s="267"/>
      <c r="G122" s="268"/>
    </row>
    <row r="123" spans="1:7" x14ac:dyDescent="0.25">
      <c r="A123" s="263" t="s">
        <v>712</v>
      </c>
      <c r="B123" s="264"/>
      <c r="C123" s="264"/>
      <c r="D123" s="264"/>
      <c r="E123" s="264"/>
      <c r="F123" s="264"/>
      <c r="G123" s="265"/>
    </row>
    <row r="124" spans="1:7" x14ac:dyDescent="0.25">
      <c r="A124" s="266" t="s">
        <v>711</v>
      </c>
      <c r="B124" s="267">
        <v>0</v>
      </c>
      <c r="C124" s="267">
        <v>3040</v>
      </c>
      <c r="D124" s="267">
        <v>0</v>
      </c>
      <c r="E124" s="267">
        <v>0</v>
      </c>
      <c r="F124" s="267">
        <v>0</v>
      </c>
      <c r="G124" s="268">
        <v>3040</v>
      </c>
    </row>
    <row r="125" spans="1:7" x14ac:dyDescent="0.25">
      <c r="A125" s="266" t="s">
        <v>710</v>
      </c>
      <c r="B125" s="267">
        <v>0</v>
      </c>
      <c r="C125" s="267">
        <v>0</v>
      </c>
      <c r="D125" s="267">
        <v>0</v>
      </c>
      <c r="E125" s="267">
        <v>0</v>
      </c>
      <c r="F125" s="267">
        <v>0</v>
      </c>
      <c r="G125" s="268">
        <v>0</v>
      </c>
    </row>
    <row r="126" spans="1:7" x14ac:dyDescent="0.25">
      <c r="A126" s="266" t="s">
        <v>709</v>
      </c>
      <c r="B126" s="267">
        <v>0</v>
      </c>
      <c r="C126" s="267">
        <v>0</v>
      </c>
      <c r="D126" s="267">
        <v>0</v>
      </c>
      <c r="E126" s="267">
        <v>0</v>
      </c>
      <c r="F126" s="267">
        <v>0</v>
      </c>
      <c r="G126" s="268">
        <v>0</v>
      </c>
    </row>
    <row r="127" spans="1:7" x14ac:dyDescent="0.25">
      <c r="A127" s="266" t="s">
        <v>227</v>
      </c>
      <c r="B127" s="267">
        <v>0</v>
      </c>
      <c r="C127" s="267">
        <v>6400</v>
      </c>
      <c r="D127" s="267">
        <v>0</v>
      </c>
      <c r="E127" s="267">
        <v>0</v>
      </c>
      <c r="F127" s="267">
        <v>0</v>
      </c>
      <c r="G127" s="268">
        <v>6400</v>
      </c>
    </row>
    <row r="128" spans="1:7" x14ac:dyDescent="0.25">
      <c r="A128" s="266" t="s">
        <v>212</v>
      </c>
      <c r="B128" s="267">
        <v>0</v>
      </c>
      <c r="C128" s="267">
        <v>0</v>
      </c>
      <c r="D128" s="267">
        <v>0</v>
      </c>
      <c r="E128" s="267">
        <v>0</v>
      </c>
      <c r="F128" s="267">
        <v>0</v>
      </c>
      <c r="G128" s="268">
        <v>0</v>
      </c>
    </row>
    <row r="129" spans="1:7" x14ac:dyDescent="0.25">
      <c r="A129" s="266" t="s">
        <v>708</v>
      </c>
      <c r="B129" s="267">
        <v>0</v>
      </c>
      <c r="C129" s="267">
        <v>900</v>
      </c>
      <c r="D129" s="267">
        <v>0</v>
      </c>
      <c r="E129" s="267">
        <v>0</v>
      </c>
      <c r="F129" s="267">
        <v>0</v>
      </c>
      <c r="G129" s="268">
        <v>900</v>
      </c>
    </row>
    <row r="130" spans="1:7" x14ac:dyDescent="0.25">
      <c r="A130" s="266" t="s">
        <v>206</v>
      </c>
      <c r="B130" s="267">
        <v>0</v>
      </c>
      <c r="C130" s="267">
        <v>0</v>
      </c>
      <c r="D130" s="267">
        <v>0</v>
      </c>
      <c r="E130" s="267">
        <v>0</v>
      </c>
      <c r="F130" s="267">
        <v>0</v>
      </c>
      <c r="G130" s="268">
        <v>0</v>
      </c>
    </row>
    <row r="131" spans="1:7" x14ac:dyDescent="0.25">
      <c r="A131" s="266" t="s">
        <v>707</v>
      </c>
      <c r="B131" s="267">
        <v>0</v>
      </c>
      <c r="C131" s="267">
        <v>0</v>
      </c>
      <c r="D131" s="267">
        <v>0</v>
      </c>
      <c r="E131" s="267">
        <v>0</v>
      </c>
      <c r="F131" s="267">
        <v>0</v>
      </c>
      <c r="G131" s="268">
        <v>0</v>
      </c>
    </row>
    <row r="132" spans="1:7" x14ac:dyDescent="0.25">
      <c r="A132" s="266" t="s">
        <v>706</v>
      </c>
      <c r="B132" s="267">
        <v>0</v>
      </c>
      <c r="C132" s="267">
        <v>0</v>
      </c>
      <c r="D132" s="267">
        <v>0</v>
      </c>
      <c r="E132" s="267">
        <v>0</v>
      </c>
      <c r="F132" s="267">
        <v>0</v>
      </c>
      <c r="G132" s="268">
        <v>0</v>
      </c>
    </row>
    <row r="133" spans="1:7" x14ac:dyDescent="0.25">
      <c r="A133" s="266" t="s">
        <v>211</v>
      </c>
      <c r="B133" s="267">
        <v>0</v>
      </c>
      <c r="C133" s="267">
        <v>4800</v>
      </c>
      <c r="D133" s="267">
        <v>0</v>
      </c>
      <c r="E133" s="267">
        <v>0</v>
      </c>
      <c r="F133" s="267">
        <v>0</v>
      </c>
      <c r="G133" s="268">
        <v>4800</v>
      </c>
    </row>
    <row r="134" spans="1:7" x14ac:dyDescent="0.25">
      <c r="A134" s="266" t="s">
        <v>705</v>
      </c>
      <c r="B134" s="267">
        <v>0</v>
      </c>
      <c r="C134" s="267">
        <v>0</v>
      </c>
      <c r="D134" s="267">
        <v>0</v>
      </c>
      <c r="E134" s="267">
        <v>0</v>
      </c>
      <c r="F134" s="267">
        <v>0</v>
      </c>
      <c r="G134" s="268">
        <v>0</v>
      </c>
    </row>
    <row r="135" spans="1:7" x14ac:dyDescent="0.25">
      <c r="A135" s="266" t="s">
        <v>704</v>
      </c>
      <c r="B135" s="267">
        <v>0</v>
      </c>
      <c r="C135" s="267">
        <v>0</v>
      </c>
      <c r="D135" s="267">
        <v>0</v>
      </c>
      <c r="E135" s="267">
        <v>0</v>
      </c>
      <c r="F135" s="267">
        <v>0</v>
      </c>
      <c r="G135" s="268">
        <v>0</v>
      </c>
    </row>
    <row r="136" spans="1:7" x14ac:dyDescent="0.25">
      <c r="A136" s="266" t="s">
        <v>703</v>
      </c>
      <c r="B136" s="267">
        <v>0</v>
      </c>
      <c r="C136" s="267">
        <v>0</v>
      </c>
      <c r="D136" s="267">
        <v>0</v>
      </c>
      <c r="E136" s="267">
        <v>0</v>
      </c>
      <c r="F136" s="267">
        <v>0</v>
      </c>
      <c r="G136" s="268">
        <v>0</v>
      </c>
    </row>
    <row r="137" spans="1:7" x14ac:dyDescent="0.25">
      <c r="A137" s="266" t="s">
        <v>702</v>
      </c>
      <c r="B137" s="267">
        <v>0</v>
      </c>
      <c r="C137" s="267">
        <v>45</v>
      </c>
      <c r="D137" s="267">
        <v>0</v>
      </c>
      <c r="E137" s="267">
        <v>0</v>
      </c>
      <c r="F137" s="267">
        <v>0</v>
      </c>
      <c r="G137" s="268">
        <v>45</v>
      </c>
    </row>
    <row r="138" spans="1:7" x14ac:dyDescent="0.25">
      <c r="A138" s="266" t="s">
        <v>230</v>
      </c>
      <c r="B138" s="267">
        <v>0</v>
      </c>
      <c r="C138" s="267">
        <v>298</v>
      </c>
      <c r="D138" s="267">
        <v>0</v>
      </c>
      <c r="E138" s="267">
        <v>0</v>
      </c>
      <c r="F138" s="267">
        <v>0</v>
      </c>
      <c r="G138" s="268">
        <v>298</v>
      </c>
    </row>
    <row r="139" spans="1:7" x14ac:dyDescent="0.25">
      <c r="A139" s="266" t="s">
        <v>701</v>
      </c>
      <c r="B139" s="267">
        <v>0</v>
      </c>
      <c r="C139" s="267">
        <v>100</v>
      </c>
      <c r="D139" s="267">
        <v>0</v>
      </c>
      <c r="E139" s="267">
        <v>0</v>
      </c>
      <c r="F139" s="267">
        <v>0</v>
      </c>
      <c r="G139" s="268">
        <v>100</v>
      </c>
    </row>
    <row r="140" spans="1:7" x14ac:dyDescent="0.25">
      <c r="A140" s="266" t="s">
        <v>699</v>
      </c>
      <c r="B140" s="267">
        <v>0</v>
      </c>
      <c r="C140" s="267">
        <v>100</v>
      </c>
      <c r="D140" s="267">
        <v>0</v>
      </c>
      <c r="E140" s="267">
        <v>0</v>
      </c>
      <c r="F140" s="267">
        <v>0</v>
      </c>
      <c r="G140" s="268">
        <v>100</v>
      </c>
    </row>
    <row r="141" spans="1:7" x14ac:dyDescent="0.25">
      <c r="A141" s="266" t="s">
        <v>249</v>
      </c>
      <c r="B141" s="267">
        <v>0</v>
      </c>
      <c r="C141" s="267">
        <v>0</v>
      </c>
      <c r="D141" s="267">
        <v>0</v>
      </c>
      <c r="E141" s="267">
        <v>0</v>
      </c>
      <c r="F141" s="267">
        <v>0</v>
      </c>
      <c r="G141" s="268">
        <v>0</v>
      </c>
    </row>
    <row r="142" spans="1:7" x14ac:dyDescent="0.25">
      <c r="A142" s="266" t="s">
        <v>697</v>
      </c>
      <c r="B142" s="267">
        <v>0</v>
      </c>
      <c r="C142" s="267">
        <v>0</v>
      </c>
      <c r="D142" s="267">
        <v>0</v>
      </c>
      <c r="E142" s="267">
        <v>0</v>
      </c>
      <c r="F142" s="267">
        <v>0</v>
      </c>
      <c r="G142" s="268">
        <v>0</v>
      </c>
    </row>
    <row r="143" spans="1:7" x14ac:dyDescent="0.25">
      <c r="A143" s="266" t="s">
        <v>210</v>
      </c>
      <c r="B143" s="267">
        <v>0</v>
      </c>
      <c r="C143" s="267">
        <v>0</v>
      </c>
      <c r="D143" s="267">
        <v>0</v>
      </c>
      <c r="E143" s="267">
        <v>0</v>
      </c>
      <c r="F143" s="267">
        <v>0</v>
      </c>
      <c r="G143" s="268">
        <v>0</v>
      </c>
    </row>
    <row r="144" spans="1:7" x14ac:dyDescent="0.25">
      <c r="A144" s="266" t="s">
        <v>696</v>
      </c>
      <c r="B144" s="267">
        <v>0</v>
      </c>
      <c r="C144" s="267">
        <v>0</v>
      </c>
      <c r="D144" s="267">
        <v>0</v>
      </c>
      <c r="E144" s="267">
        <v>0</v>
      </c>
      <c r="F144" s="267">
        <v>0</v>
      </c>
      <c r="G144" s="268">
        <v>0</v>
      </c>
    </row>
    <row r="145" spans="1:7" x14ac:dyDescent="0.25">
      <c r="A145" s="266" t="s">
        <v>694</v>
      </c>
      <c r="B145" s="267">
        <v>0</v>
      </c>
      <c r="C145" s="267">
        <v>275</v>
      </c>
      <c r="D145" s="267">
        <v>0</v>
      </c>
      <c r="E145" s="267">
        <v>0</v>
      </c>
      <c r="F145" s="267">
        <v>0</v>
      </c>
      <c r="G145" s="268">
        <v>275</v>
      </c>
    </row>
    <row r="146" spans="1:7" x14ac:dyDescent="0.25">
      <c r="A146" s="266" t="s">
        <v>682</v>
      </c>
      <c r="B146" s="267">
        <v>0</v>
      </c>
      <c r="C146" s="267">
        <v>0</v>
      </c>
      <c r="D146" s="267">
        <v>0</v>
      </c>
      <c r="E146" s="267">
        <v>0</v>
      </c>
      <c r="F146" s="267">
        <v>0</v>
      </c>
      <c r="G146" s="268">
        <v>0</v>
      </c>
    </row>
    <row r="147" spans="1:7" x14ac:dyDescent="0.25">
      <c r="A147" s="266" t="s">
        <v>681</v>
      </c>
      <c r="B147" s="267">
        <v>0</v>
      </c>
      <c r="C147" s="267">
        <v>0</v>
      </c>
      <c r="D147" s="267">
        <v>0</v>
      </c>
      <c r="E147" s="267">
        <v>0</v>
      </c>
      <c r="F147" s="267">
        <v>0</v>
      </c>
      <c r="G147" s="268">
        <v>0</v>
      </c>
    </row>
    <row r="148" spans="1:7" x14ac:dyDescent="0.25">
      <c r="A148" s="266" t="s">
        <v>680</v>
      </c>
      <c r="B148" s="267">
        <v>0</v>
      </c>
      <c r="C148" s="267">
        <v>0</v>
      </c>
      <c r="D148" s="267">
        <v>0</v>
      </c>
      <c r="E148" s="267">
        <v>0</v>
      </c>
      <c r="F148" s="267">
        <v>0</v>
      </c>
      <c r="G148" s="268">
        <v>0</v>
      </c>
    </row>
    <row r="149" spans="1:7" x14ac:dyDescent="0.25">
      <c r="A149" s="266" t="s">
        <v>224</v>
      </c>
      <c r="B149" s="267">
        <v>0</v>
      </c>
      <c r="C149" s="267">
        <v>9500</v>
      </c>
      <c r="D149" s="267">
        <v>0</v>
      </c>
      <c r="E149" s="267">
        <v>0</v>
      </c>
      <c r="F149" s="267">
        <v>0</v>
      </c>
      <c r="G149" s="268">
        <v>9500</v>
      </c>
    </row>
    <row r="150" spans="1:7" x14ac:dyDescent="0.25">
      <c r="A150" s="266" t="s">
        <v>675</v>
      </c>
      <c r="B150" s="267">
        <v>0</v>
      </c>
      <c r="C150" s="267">
        <v>0</v>
      </c>
      <c r="D150" s="267">
        <v>0</v>
      </c>
      <c r="E150" s="267">
        <v>0</v>
      </c>
      <c r="F150" s="267">
        <v>0</v>
      </c>
      <c r="G150" s="268">
        <v>0</v>
      </c>
    </row>
    <row r="151" spans="1:7" x14ac:dyDescent="0.25">
      <c r="A151" s="266" t="s">
        <v>203</v>
      </c>
      <c r="B151" s="267">
        <v>0</v>
      </c>
      <c r="C151" s="267">
        <v>106</v>
      </c>
      <c r="D151" s="267">
        <v>0</v>
      </c>
      <c r="E151" s="267">
        <v>0</v>
      </c>
      <c r="F151" s="267">
        <v>0</v>
      </c>
      <c r="G151" s="268">
        <v>106</v>
      </c>
    </row>
    <row r="152" spans="1:7" x14ac:dyDescent="0.25">
      <c r="A152" s="266" t="s">
        <v>674</v>
      </c>
      <c r="B152" s="267">
        <v>0</v>
      </c>
      <c r="C152" s="267">
        <v>1000</v>
      </c>
      <c r="D152" s="267">
        <v>0</v>
      </c>
      <c r="E152" s="267">
        <v>0</v>
      </c>
      <c r="F152" s="267">
        <v>0</v>
      </c>
      <c r="G152" s="268">
        <v>1000</v>
      </c>
    </row>
    <row r="153" spans="1:7" x14ac:dyDescent="0.25">
      <c r="A153" s="266" t="s">
        <v>673</v>
      </c>
      <c r="B153" s="267">
        <v>0</v>
      </c>
      <c r="C153" s="267">
        <v>0</v>
      </c>
      <c r="D153" s="267">
        <v>0</v>
      </c>
      <c r="E153" s="267">
        <v>0</v>
      </c>
      <c r="F153" s="267">
        <v>0</v>
      </c>
      <c r="G153" s="268">
        <v>0</v>
      </c>
    </row>
    <row r="154" spans="1:7" x14ac:dyDescent="0.25">
      <c r="A154" s="266" t="s">
        <v>672</v>
      </c>
      <c r="B154" s="267">
        <v>0</v>
      </c>
      <c r="C154" s="267">
        <v>0</v>
      </c>
      <c r="D154" s="267">
        <v>0</v>
      </c>
      <c r="E154" s="267">
        <v>0</v>
      </c>
      <c r="F154" s="267">
        <v>0</v>
      </c>
      <c r="G154" s="268">
        <v>0</v>
      </c>
    </row>
    <row r="155" spans="1:7" x14ac:dyDescent="0.25">
      <c r="A155" s="266" t="s">
        <v>671</v>
      </c>
      <c r="B155" s="267">
        <v>0</v>
      </c>
      <c r="C155" s="267">
        <v>1130</v>
      </c>
      <c r="D155" s="267">
        <v>0</v>
      </c>
      <c r="E155" s="267">
        <v>0</v>
      </c>
      <c r="F155" s="267">
        <v>0</v>
      </c>
      <c r="G155" s="268">
        <v>1130</v>
      </c>
    </row>
    <row r="156" spans="1:7" x14ac:dyDescent="0.25">
      <c r="A156" s="266" t="s">
        <v>670</v>
      </c>
      <c r="B156" s="267">
        <v>0</v>
      </c>
      <c r="C156" s="267">
        <v>0</v>
      </c>
      <c r="D156" s="267">
        <v>0</v>
      </c>
      <c r="E156" s="267">
        <v>0</v>
      </c>
      <c r="F156" s="267">
        <v>0</v>
      </c>
      <c r="G156" s="268">
        <v>0</v>
      </c>
    </row>
    <row r="157" spans="1:7" x14ac:dyDescent="0.25">
      <c r="A157" s="266" t="s">
        <v>669</v>
      </c>
      <c r="B157" s="267">
        <v>0</v>
      </c>
      <c r="C157" s="267">
        <v>7156</v>
      </c>
      <c r="D157" s="267">
        <v>0</v>
      </c>
      <c r="E157" s="267">
        <v>0</v>
      </c>
      <c r="F157" s="267">
        <v>0</v>
      </c>
      <c r="G157" s="268">
        <v>7156</v>
      </c>
    </row>
    <row r="158" spans="1:7" x14ac:dyDescent="0.25">
      <c r="A158" s="266" t="s">
        <v>668</v>
      </c>
      <c r="B158" s="267">
        <v>0</v>
      </c>
      <c r="C158" s="267">
        <v>2914</v>
      </c>
      <c r="D158" s="267">
        <v>0</v>
      </c>
      <c r="E158" s="267">
        <v>0</v>
      </c>
      <c r="F158" s="267">
        <v>0</v>
      </c>
      <c r="G158" s="268">
        <v>2914</v>
      </c>
    </row>
    <row r="159" spans="1:7" x14ac:dyDescent="0.25">
      <c r="A159" s="266" t="s">
        <v>665</v>
      </c>
      <c r="B159" s="267">
        <v>0</v>
      </c>
      <c r="C159" s="267">
        <v>780</v>
      </c>
      <c r="D159" s="267">
        <v>0</v>
      </c>
      <c r="E159" s="267">
        <v>0</v>
      </c>
      <c r="F159" s="267">
        <v>0</v>
      </c>
      <c r="G159" s="268">
        <v>780</v>
      </c>
    </row>
    <row r="160" spans="1:7" x14ac:dyDescent="0.25">
      <c r="A160" s="266" t="s">
        <v>180</v>
      </c>
      <c r="B160" s="267">
        <v>0</v>
      </c>
      <c r="C160" s="267">
        <v>0</v>
      </c>
      <c r="D160" s="267">
        <v>0</v>
      </c>
      <c r="E160" s="267">
        <v>0</v>
      </c>
      <c r="F160" s="267">
        <v>0</v>
      </c>
      <c r="G160" s="268">
        <v>0</v>
      </c>
    </row>
    <row r="161" spans="1:7" x14ac:dyDescent="0.25">
      <c r="A161" s="266" t="s">
        <v>229</v>
      </c>
      <c r="B161" s="267">
        <v>0</v>
      </c>
      <c r="C161" s="267">
        <v>1500</v>
      </c>
      <c r="D161" s="267">
        <v>0</v>
      </c>
      <c r="E161" s="267">
        <v>0</v>
      </c>
      <c r="F161" s="267">
        <v>0</v>
      </c>
      <c r="G161" s="268">
        <v>1500</v>
      </c>
    </row>
    <row r="162" spans="1:7" x14ac:dyDescent="0.25">
      <c r="A162" s="266" t="s">
        <v>664</v>
      </c>
      <c r="B162" s="267">
        <v>0</v>
      </c>
      <c r="C162" s="267">
        <v>0</v>
      </c>
      <c r="D162" s="267">
        <v>0</v>
      </c>
      <c r="E162" s="267">
        <v>0</v>
      </c>
      <c r="F162" s="267">
        <v>0</v>
      </c>
      <c r="G162" s="268">
        <v>0</v>
      </c>
    </row>
    <row r="163" spans="1:7" x14ac:dyDescent="0.25">
      <c r="A163" s="266" t="s">
        <v>663</v>
      </c>
      <c r="B163" s="267">
        <v>0</v>
      </c>
      <c r="C163" s="267">
        <v>0</v>
      </c>
      <c r="D163" s="267">
        <v>0</v>
      </c>
      <c r="E163" s="267">
        <v>0</v>
      </c>
      <c r="F163" s="267">
        <v>0</v>
      </c>
      <c r="G163" s="268">
        <v>0</v>
      </c>
    </row>
    <row r="164" spans="1:7" x14ac:dyDescent="0.25">
      <c r="A164" s="266" t="s">
        <v>200</v>
      </c>
      <c r="B164" s="267">
        <v>0</v>
      </c>
      <c r="C164" s="267">
        <v>150</v>
      </c>
      <c r="D164" s="267">
        <v>0</v>
      </c>
      <c r="E164" s="267">
        <v>0</v>
      </c>
      <c r="F164" s="267">
        <v>0</v>
      </c>
      <c r="G164" s="268">
        <v>150</v>
      </c>
    </row>
    <row r="165" spans="1:7" x14ac:dyDescent="0.25">
      <c r="A165" s="266" t="s">
        <v>645</v>
      </c>
      <c r="B165" s="267">
        <v>0</v>
      </c>
      <c r="C165" s="267">
        <v>1000</v>
      </c>
      <c r="D165" s="267">
        <v>0</v>
      </c>
      <c r="E165" s="267">
        <v>0</v>
      </c>
      <c r="F165" s="267">
        <v>0</v>
      </c>
      <c r="G165" s="268">
        <v>1000</v>
      </c>
    </row>
    <row r="166" spans="1:7" x14ac:dyDescent="0.25">
      <c r="A166" s="266" t="s">
        <v>644</v>
      </c>
      <c r="B166" s="267">
        <v>0</v>
      </c>
      <c r="C166" s="267">
        <v>2200</v>
      </c>
      <c r="D166" s="267">
        <v>0</v>
      </c>
      <c r="E166" s="267">
        <v>0</v>
      </c>
      <c r="F166" s="267">
        <v>0</v>
      </c>
      <c r="G166" s="268">
        <v>2200</v>
      </c>
    </row>
    <row r="167" spans="1:7" x14ac:dyDescent="0.25">
      <c r="A167" s="266" t="s">
        <v>641</v>
      </c>
      <c r="B167" s="267">
        <v>0</v>
      </c>
      <c r="C167" s="267">
        <v>0</v>
      </c>
      <c r="D167" s="267">
        <v>0</v>
      </c>
      <c r="E167" s="267">
        <v>0</v>
      </c>
      <c r="F167" s="267">
        <v>0</v>
      </c>
      <c r="G167" s="268">
        <v>0</v>
      </c>
    </row>
    <row r="168" spans="1:7" x14ac:dyDescent="0.25">
      <c r="A168" s="266" t="s">
        <v>248</v>
      </c>
      <c r="B168" s="267">
        <v>0</v>
      </c>
      <c r="C168" s="267">
        <v>435</v>
      </c>
      <c r="D168" s="267">
        <v>0</v>
      </c>
      <c r="E168" s="267">
        <v>0</v>
      </c>
      <c r="F168" s="267">
        <v>0</v>
      </c>
      <c r="G168" s="268">
        <v>435</v>
      </c>
    </row>
    <row r="169" spans="1:7" x14ac:dyDescent="0.25">
      <c r="A169" s="266" t="s">
        <v>247</v>
      </c>
      <c r="B169" s="267">
        <v>0</v>
      </c>
      <c r="C169" s="267">
        <v>450</v>
      </c>
      <c r="D169" s="267">
        <v>0</v>
      </c>
      <c r="E169" s="267">
        <v>0</v>
      </c>
      <c r="F169" s="267">
        <v>0</v>
      </c>
      <c r="G169" s="268">
        <v>450</v>
      </c>
    </row>
    <row r="170" spans="1:7" x14ac:dyDescent="0.25">
      <c r="A170" s="266" t="s">
        <v>225</v>
      </c>
      <c r="B170" s="267">
        <v>0</v>
      </c>
      <c r="C170" s="267">
        <v>300</v>
      </c>
      <c r="D170" s="267">
        <v>0</v>
      </c>
      <c r="E170" s="267">
        <v>0</v>
      </c>
      <c r="F170" s="267">
        <v>0</v>
      </c>
      <c r="G170" s="268">
        <v>300</v>
      </c>
    </row>
    <row r="171" spans="1:7" x14ac:dyDescent="0.25">
      <c r="A171" s="266" t="s">
        <v>638</v>
      </c>
      <c r="B171" s="267">
        <v>0</v>
      </c>
      <c r="C171" s="267">
        <v>300</v>
      </c>
      <c r="D171" s="267">
        <v>0</v>
      </c>
      <c r="E171" s="267">
        <v>0</v>
      </c>
      <c r="F171" s="267">
        <v>0</v>
      </c>
      <c r="G171" s="268">
        <v>300</v>
      </c>
    </row>
    <row r="172" spans="1:7" x14ac:dyDescent="0.25">
      <c r="A172" s="266" t="s">
        <v>619</v>
      </c>
      <c r="B172" s="267">
        <v>0</v>
      </c>
      <c r="C172" s="267">
        <v>50</v>
      </c>
      <c r="D172" s="267">
        <v>0</v>
      </c>
      <c r="E172" s="267">
        <v>0</v>
      </c>
      <c r="F172" s="267">
        <v>0</v>
      </c>
      <c r="G172" s="268">
        <v>50</v>
      </c>
    </row>
    <row r="173" spans="1:7" x14ac:dyDescent="0.25">
      <c r="A173" s="266" t="s">
        <v>612</v>
      </c>
      <c r="B173" s="267">
        <v>0</v>
      </c>
      <c r="C173" s="267">
        <v>2920</v>
      </c>
      <c r="D173" s="267">
        <v>0</v>
      </c>
      <c r="E173" s="267">
        <v>0</v>
      </c>
      <c r="F173" s="267">
        <v>0</v>
      </c>
      <c r="G173" s="268">
        <v>2920</v>
      </c>
    </row>
    <row r="174" spans="1:7" x14ac:dyDescent="0.25">
      <c r="A174" s="266" t="s">
        <v>611</v>
      </c>
      <c r="B174" s="267">
        <v>0</v>
      </c>
      <c r="C174" s="267">
        <v>2500</v>
      </c>
      <c r="D174" s="267">
        <v>0</v>
      </c>
      <c r="E174" s="267">
        <v>0</v>
      </c>
      <c r="F174" s="267">
        <v>0</v>
      </c>
      <c r="G174" s="268">
        <v>2500</v>
      </c>
    </row>
    <row r="175" spans="1:7" x14ac:dyDescent="0.25">
      <c r="A175" s="266" t="s">
        <v>610</v>
      </c>
      <c r="B175" s="267">
        <v>0</v>
      </c>
      <c r="C175" s="267">
        <v>2610</v>
      </c>
      <c r="D175" s="267">
        <v>0</v>
      </c>
      <c r="E175" s="267">
        <v>0</v>
      </c>
      <c r="F175" s="267">
        <v>0</v>
      </c>
      <c r="G175" s="268">
        <v>2610</v>
      </c>
    </row>
    <row r="176" spans="1:7" x14ac:dyDescent="0.25">
      <c r="A176" s="266" t="s">
        <v>600</v>
      </c>
      <c r="B176" s="267">
        <v>0</v>
      </c>
      <c r="C176" s="267">
        <v>0</v>
      </c>
      <c r="D176" s="267">
        <v>0</v>
      </c>
      <c r="E176" s="267">
        <v>0</v>
      </c>
      <c r="F176" s="267">
        <v>0</v>
      </c>
      <c r="G176" s="268">
        <v>0</v>
      </c>
    </row>
    <row r="177" spans="1:7" x14ac:dyDescent="0.25">
      <c r="A177" s="266" t="s">
        <v>599</v>
      </c>
      <c r="B177" s="267">
        <v>0</v>
      </c>
      <c r="C177" s="267">
        <v>600</v>
      </c>
      <c r="D177" s="267">
        <v>0</v>
      </c>
      <c r="E177" s="267">
        <v>0</v>
      </c>
      <c r="F177" s="267">
        <v>0</v>
      </c>
      <c r="G177" s="268">
        <v>600</v>
      </c>
    </row>
    <row r="178" spans="1:7" x14ac:dyDescent="0.25">
      <c r="A178" s="266" t="s">
        <v>598</v>
      </c>
      <c r="B178" s="267">
        <v>0</v>
      </c>
      <c r="C178" s="267">
        <v>2956</v>
      </c>
      <c r="D178" s="267">
        <v>0</v>
      </c>
      <c r="E178" s="267">
        <v>0</v>
      </c>
      <c r="F178" s="267">
        <v>0</v>
      </c>
      <c r="G178" s="268">
        <v>2956</v>
      </c>
    </row>
    <row r="179" spans="1:7" x14ac:dyDescent="0.25">
      <c r="A179" s="266" t="s">
        <v>597</v>
      </c>
      <c r="B179" s="267">
        <v>0</v>
      </c>
      <c r="C179" s="267">
        <v>1260</v>
      </c>
      <c r="D179" s="267">
        <v>0</v>
      </c>
      <c r="E179" s="267">
        <v>0</v>
      </c>
      <c r="F179" s="267">
        <v>0</v>
      </c>
      <c r="G179" s="268">
        <v>1260</v>
      </c>
    </row>
    <row r="180" spans="1:7" x14ac:dyDescent="0.25">
      <c r="A180" s="266" t="s">
        <v>596</v>
      </c>
      <c r="B180" s="267">
        <v>0</v>
      </c>
      <c r="C180" s="267">
        <v>2500</v>
      </c>
      <c r="D180" s="267">
        <v>0</v>
      </c>
      <c r="E180" s="267">
        <v>0</v>
      </c>
      <c r="F180" s="267">
        <v>0</v>
      </c>
      <c r="G180" s="268">
        <v>2500</v>
      </c>
    </row>
    <row r="181" spans="1:7" x14ac:dyDescent="0.25">
      <c r="A181" s="266" t="s">
        <v>595</v>
      </c>
      <c r="B181" s="267">
        <v>0</v>
      </c>
      <c r="C181" s="267">
        <v>600</v>
      </c>
      <c r="D181" s="267">
        <v>0</v>
      </c>
      <c r="E181" s="267">
        <v>0</v>
      </c>
      <c r="F181" s="267">
        <v>0</v>
      </c>
      <c r="G181" s="268">
        <v>600</v>
      </c>
    </row>
    <row r="182" spans="1:7" x14ac:dyDescent="0.25">
      <c r="A182" s="266" t="s">
        <v>587</v>
      </c>
      <c r="B182" s="267">
        <v>0</v>
      </c>
      <c r="C182" s="267">
        <v>1000</v>
      </c>
      <c r="D182" s="267">
        <v>0</v>
      </c>
      <c r="E182" s="267">
        <v>0</v>
      </c>
      <c r="F182" s="267">
        <v>0</v>
      </c>
      <c r="G182" s="268">
        <v>1000</v>
      </c>
    </row>
    <row r="183" spans="1:7" x14ac:dyDescent="0.25">
      <c r="A183" s="266" t="s">
        <v>586</v>
      </c>
      <c r="B183" s="267">
        <v>0</v>
      </c>
      <c r="C183" s="267">
        <v>0</v>
      </c>
      <c r="D183" s="267">
        <v>0</v>
      </c>
      <c r="E183" s="267">
        <v>0</v>
      </c>
      <c r="F183" s="267">
        <v>0</v>
      </c>
      <c r="G183" s="268">
        <v>0</v>
      </c>
    </row>
    <row r="184" spans="1:7" x14ac:dyDescent="0.25">
      <c r="A184" s="266" t="s">
        <v>585</v>
      </c>
      <c r="B184" s="267">
        <v>0</v>
      </c>
      <c r="C184" s="267">
        <v>3636</v>
      </c>
      <c r="D184" s="267">
        <v>0</v>
      </c>
      <c r="E184" s="267">
        <v>0</v>
      </c>
      <c r="F184" s="267">
        <v>0</v>
      </c>
      <c r="G184" s="268">
        <v>3636</v>
      </c>
    </row>
    <row r="185" spans="1:7" x14ac:dyDescent="0.25">
      <c r="A185" s="266" t="s">
        <v>584</v>
      </c>
      <c r="B185" s="267">
        <v>0</v>
      </c>
      <c r="C185" s="267">
        <v>200</v>
      </c>
      <c r="D185" s="267">
        <v>0</v>
      </c>
      <c r="E185" s="267">
        <v>0</v>
      </c>
      <c r="F185" s="267">
        <v>0</v>
      </c>
      <c r="G185" s="268">
        <v>200</v>
      </c>
    </row>
    <row r="186" spans="1:7" x14ac:dyDescent="0.25">
      <c r="A186" s="266" t="s">
        <v>583</v>
      </c>
      <c r="B186" s="267">
        <v>0</v>
      </c>
      <c r="C186" s="267">
        <v>500</v>
      </c>
      <c r="D186" s="267">
        <v>0</v>
      </c>
      <c r="E186" s="267">
        <v>0</v>
      </c>
      <c r="F186" s="267">
        <v>0</v>
      </c>
      <c r="G186" s="268">
        <v>500</v>
      </c>
    </row>
    <row r="187" spans="1:7" x14ac:dyDescent="0.25">
      <c r="A187" s="266" t="s">
        <v>582</v>
      </c>
      <c r="B187" s="267">
        <v>0</v>
      </c>
      <c r="C187" s="267">
        <v>2000</v>
      </c>
      <c r="D187" s="267">
        <v>0</v>
      </c>
      <c r="E187" s="267">
        <v>0</v>
      </c>
      <c r="F187" s="267">
        <v>0</v>
      </c>
      <c r="G187" s="268">
        <v>2000</v>
      </c>
    </row>
    <row r="188" spans="1:7" x14ac:dyDescent="0.25">
      <c r="A188" s="266" t="s">
        <v>570</v>
      </c>
      <c r="B188" s="267">
        <v>0</v>
      </c>
      <c r="C188" s="267">
        <v>0</v>
      </c>
      <c r="D188" s="267">
        <v>0</v>
      </c>
      <c r="E188" s="267">
        <v>0</v>
      </c>
      <c r="F188" s="267">
        <v>0</v>
      </c>
      <c r="G188" s="268">
        <v>0</v>
      </c>
    </row>
    <row r="189" spans="1:7" x14ac:dyDescent="0.25">
      <c r="A189" s="266" t="s">
        <v>569</v>
      </c>
      <c r="B189" s="267">
        <v>0</v>
      </c>
      <c r="C189" s="267">
        <v>60</v>
      </c>
      <c r="D189" s="267">
        <v>0</v>
      </c>
      <c r="E189" s="267">
        <v>0</v>
      </c>
      <c r="F189" s="267">
        <v>0</v>
      </c>
      <c r="G189" s="268">
        <v>60</v>
      </c>
    </row>
    <row r="190" spans="1:7" x14ac:dyDescent="0.25">
      <c r="A190" s="266" t="s">
        <v>556</v>
      </c>
      <c r="B190" s="267">
        <v>0</v>
      </c>
      <c r="C190" s="267">
        <v>700</v>
      </c>
      <c r="D190" s="267">
        <v>0</v>
      </c>
      <c r="E190" s="267">
        <v>0</v>
      </c>
      <c r="F190" s="267">
        <v>0</v>
      </c>
      <c r="G190" s="268">
        <v>700</v>
      </c>
    </row>
    <row r="191" spans="1:7" x14ac:dyDescent="0.25">
      <c r="A191" s="266" t="s">
        <v>552</v>
      </c>
      <c r="B191" s="267">
        <v>0</v>
      </c>
      <c r="C191" s="267">
        <v>800</v>
      </c>
      <c r="D191" s="267">
        <v>0</v>
      </c>
      <c r="E191" s="267">
        <v>0</v>
      </c>
      <c r="F191" s="267">
        <v>0</v>
      </c>
      <c r="G191" s="268">
        <v>800</v>
      </c>
    </row>
    <row r="192" spans="1:7" x14ac:dyDescent="0.25">
      <c r="A192" s="266" t="s">
        <v>551</v>
      </c>
      <c r="B192" s="267">
        <v>0</v>
      </c>
      <c r="C192" s="267">
        <v>3000</v>
      </c>
      <c r="D192" s="267">
        <v>0</v>
      </c>
      <c r="E192" s="267">
        <v>0</v>
      </c>
      <c r="F192" s="267">
        <v>0</v>
      </c>
      <c r="G192" s="268">
        <v>3000</v>
      </c>
    </row>
    <row r="193" spans="1:7" x14ac:dyDescent="0.25">
      <c r="A193" s="266" t="s">
        <v>520</v>
      </c>
      <c r="B193" s="267">
        <v>0</v>
      </c>
      <c r="C193" s="267">
        <v>1000</v>
      </c>
      <c r="D193" s="267">
        <v>0</v>
      </c>
      <c r="E193" s="267">
        <v>0</v>
      </c>
      <c r="F193" s="267">
        <v>0</v>
      </c>
      <c r="G193" s="268">
        <v>1000</v>
      </c>
    </row>
    <row r="194" spans="1:7" x14ac:dyDescent="0.25">
      <c r="A194" s="266" t="s">
        <v>519</v>
      </c>
      <c r="B194" s="267">
        <v>0</v>
      </c>
      <c r="C194" s="267">
        <v>0</v>
      </c>
      <c r="D194" s="267">
        <v>0</v>
      </c>
      <c r="E194" s="267">
        <v>0</v>
      </c>
      <c r="F194" s="267">
        <v>0</v>
      </c>
      <c r="G194" s="268">
        <v>0</v>
      </c>
    </row>
    <row r="195" spans="1:7" x14ac:dyDescent="0.25">
      <c r="A195" s="266" t="s">
        <v>518</v>
      </c>
      <c r="B195" s="267">
        <v>0</v>
      </c>
      <c r="C195" s="267">
        <v>1000</v>
      </c>
      <c r="D195" s="267">
        <v>0</v>
      </c>
      <c r="E195" s="267">
        <v>0</v>
      </c>
      <c r="F195" s="267">
        <v>0</v>
      </c>
      <c r="G195" s="268">
        <v>1000</v>
      </c>
    </row>
    <row r="196" spans="1:7" x14ac:dyDescent="0.25">
      <c r="A196" s="266" t="s">
        <v>517</v>
      </c>
      <c r="B196" s="267">
        <v>0</v>
      </c>
      <c r="C196" s="267">
        <v>150</v>
      </c>
      <c r="D196" s="267">
        <v>0</v>
      </c>
      <c r="E196" s="267">
        <v>0</v>
      </c>
      <c r="F196" s="267">
        <v>0</v>
      </c>
      <c r="G196" s="268">
        <v>150</v>
      </c>
    </row>
    <row r="197" spans="1:7" x14ac:dyDescent="0.25">
      <c r="A197" s="266" t="s">
        <v>516</v>
      </c>
      <c r="B197" s="267">
        <v>0</v>
      </c>
      <c r="C197" s="267">
        <v>100</v>
      </c>
      <c r="D197" s="267">
        <v>0</v>
      </c>
      <c r="E197" s="267">
        <v>0</v>
      </c>
      <c r="F197" s="267">
        <v>0</v>
      </c>
      <c r="G197" s="268">
        <v>100</v>
      </c>
    </row>
    <row r="198" spans="1:7" x14ac:dyDescent="0.25">
      <c r="A198" s="266" t="s">
        <v>515</v>
      </c>
      <c r="B198" s="267">
        <v>0</v>
      </c>
      <c r="C198" s="267">
        <v>2000</v>
      </c>
      <c r="D198" s="267">
        <v>0</v>
      </c>
      <c r="E198" s="267">
        <v>0</v>
      </c>
      <c r="F198" s="267">
        <v>0</v>
      </c>
      <c r="G198" s="268">
        <v>2000</v>
      </c>
    </row>
    <row r="199" spans="1:7" x14ac:dyDescent="0.25">
      <c r="A199" s="266" t="s">
        <v>514</v>
      </c>
      <c r="B199" s="267">
        <v>0</v>
      </c>
      <c r="C199" s="267">
        <v>2000</v>
      </c>
      <c r="D199" s="267">
        <v>0</v>
      </c>
      <c r="E199" s="267">
        <v>0</v>
      </c>
      <c r="F199" s="267">
        <v>0</v>
      </c>
      <c r="G199" s="268">
        <v>2000</v>
      </c>
    </row>
    <row r="200" spans="1:7" x14ac:dyDescent="0.25">
      <c r="A200" s="266" t="s">
        <v>513</v>
      </c>
      <c r="B200" s="267">
        <v>0</v>
      </c>
      <c r="C200" s="267">
        <v>150</v>
      </c>
      <c r="D200" s="267">
        <v>0</v>
      </c>
      <c r="E200" s="267">
        <v>0</v>
      </c>
      <c r="F200" s="267">
        <v>0</v>
      </c>
      <c r="G200" s="268">
        <v>150</v>
      </c>
    </row>
    <row r="201" spans="1:7" x14ac:dyDescent="0.25">
      <c r="A201" s="266" t="s">
        <v>512</v>
      </c>
      <c r="B201" s="267">
        <v>0</v>
      </c>
      <c r="C201" s="267">
        <v>250</v>
      </c>
      <c r="D201" s="267">
        <v>0</v>
      </c>
      <c r="E201" s="267">
        <v>0</v>
      </c>
      <c r="F201" s="267">
        <v>0</v>
      </c>
      <c r="G201" s="268">
        <v>250</v>
      </c>
    </row>
    <row r="202" spans="1:7" x14ac:dyDescent="0.25">
      <c r="A202" s="266" t="s">
        <v>511</v>
      </c>
      <c r="B202" s="267">
        <v>0</v>
      </c>
      <c r="C202" s="267">
        <v>200</v>
      </c>
      <c r="D202" s="267">
        <v>0</v>
      </c>
      <c r="E202" s="267">
        <v>0</v>
      </c>
      <c r="F202" s="267">
        <v>0</v>
      </c>
      <c r="G202" s="268">
        <v>200</v>
      </c>
    </row>
    <row r="203" spans="1:7" x14ac:dyDescent="0.25">
      <c r="A203" s="266" t="s">
        <v>510</v>
      </c>
      <c r="B203" s="267">
        <v>0</v>
      </c>
      <c r="C203" s="267">
        <v>250</v>
      </c>
      <c r="D203" s="267">
        <v>0</v>
      </c>
      <c r="E203" s="267">
        <v>0</v>
      </c>
      <c r="F203" s="267">
        <v>0</v>
      </c>
      <c r="G203" s="268">
        <v>250</v>
      </c>
    </row>
    <row r="204" spans="1:7" x14ac:dyDescent="0.25">
      <c r="A204" s="266" t="s">
        <v>509</v>
      </c>
      <c r="B204" s="267">
        <v>0</v>
      </c>
      <c r="C204" s="267">
        <v>286</v>
      </c>
      <c r="D204" s="267">
        <v>0</v>
      </c>
      <c r="E204" s="267">
        <v>0</v>
      </c>
      <c r="F204" s="267">
        <v>0</v>
      </c>
      <c r="G204" s="268">
        <v>286</v>
      </c>
    </row>
    <row r="205" spans="1:7" x14ac:dyDescent="0.25">
      <c r="A205" s="266" t="s">
        <v>508</v>
      </c>
      <c r="B205" s="267">
        <v>0</v>
      </c>
      <c r="C205" s="267">
        <v>2810</v>
      </c>
      <c r="D205" s="267">
        <v>0</v>
      </c>
      <c r="E205" s="267">
        <v>0</v>
      </c>
      <c r="F205" s="267">
        <v>0</v>
      </c>
      <c r="G205" s="268">
        <v>2810</v>
      </c>
    </row>
    <row r="206" spans="1:7" x14ac:dyDescent="0.25">
      <c r="A206" s="266" t="s">
        <v>496</v>
      </c>
      <c r="B206" s="267">
        <v>0</v>
      </c>
      <c r="C206" s="267">
        <v>500</v>
      </c>
      <c r="D206" s="267">
        <v>0</v>
      </c>
      <c r="E206" s="267">
        <v>0</v>
      </c>
      <c r="F206" s="267">
        <v>0</v>
      </c>
      <c r="G206" s="268">
        <v>500</v>
      </c>
    </row>
    <row r="207" spans="1:7" x14ac:dyDescent="0.25">
      <c r="A207" s="266" t="s">
        <v>495</v>
      </c>
      <c r="B207" s="267">
        <v>0</v>
      </c>
      <c r="C207" s="267">
        <v>500</v>
      </c>
      <c r="D207" s="267">
        <v>0</v>
      </c>
      <c r="E207" s="267">
        <v>0</v>
      </c>
      <c r="F207" s="267">
        <v>0</v>
      </c>
      <c r="G207" s="268">
        <v>500</v>
      </c>
    </row>
    <row r="208" spans="1:7" x14ac:dyDescent="0.25">
      <c r="A208" s="266" t="s">
        <v>494</v>
      </c>
      <c r="B208" s="267">
        <v>0</v>
      </c>
      <c r="C208" s="267">
        <v>1500</v>
      </c>
      <c r="D208" s="267">
        <v>0</v>
      </c>
      <c r="E208" s="267">
        <v>0</v>
      </c>
      <c r="F208" s="267">
        <v>0</v>
      </c>
      <c r="G208" s="268">
        <v>1500</v>
      </c>
    </row>
    <row r="209" spans="1:7" x14ac:dyDescent="0.25">
      <c r="A209" s="266" t="s">
        <v>493</v>
      </c>
      <c r="B209" s="267">
        <v>0</v>
      </c>
      <c r="C209" s="267">
        <v>8250</v>
      </c>
      <c r="D209" s="267">
        <v>0</v>
      </c>
      <c r="E209" s="267">
        <v>0</v>
      </c>
      <c r="F209" s="267">
        <v>0</v>
      </c>
      <c r="G209" s="268">
        <v>8250</v>
      </c>
    </row>
    <row r="210" spans="1:7" x14ac:dyDescent="0.25">
      <c r="A210" s="266" t="s">
        <v>492</v>
      </c>
      <c r="B210" s="267">
        <v>0</v>
      </c>
      <c r="C210" s="267">
        <v>1500</v>
      </c>
      <c r="D210" s="267">
        <v>0</v>
      </c>
      <c r="E210" s="267">
        <v>0</v>
      </c>
      <c r="F210" s="267">
        <v>0</v>
      </c>
      <c r="G210" s="268">
        <v>1500</v>
      </c>
    </row>
    <row r="211" spans="1:7" x14ac:dyDescent="0.25">
      <c r="A211" s="266" t="s">
        <v>491</v>
      </c>
      <c r="B211" s="267">
        <v>0</v>
      </c>
      <c r="C211" s="267">
        <v>300</v>
      </c>
      <c r="D211" s="267">
        <v>0</v>
      </c>
      <c r="E211" s="267">
        <v>0</v>
      </c>
      <c r="F211" s="267">
        <v>0</v>
      </c>
      <c r="G211" s="268">
        <v>300</v>
      </c>
    </row>
    <row r="212" spans="1:7" x14ac:dyDescent="0.25">
      <c r="A212" s="266" t="s">
        <v>490</v>
      </c>
      <c r="B212" s="267">
        <v>0</v>
      </c>
      <c r="C212" s="267">
        <v>400</v>
      </c>
      <c r="D212" s="267">
        <v>0</v>
      </c>
      <c r="E212" s="267">
        <v>0</v>
      </c>
      <c r="F212" s="267">
        <v>0</v>
      </c>
      <c r="G212" s="268">
        <v>400</v>
      </c>
    </row>
    <row r="213" spans="1:7" x14ac:dyDescent="0.25">
      <c r="A213" s="266" t="s">
        <v>489</v>
      </c>
      <c r="B213" s="267">
        <v>0</v>
      </c>
      <c r="C213" s="267">
        <v>500</v>
      </c>
      <c r="D213" s="267">
        <v>0</v>
      </c>
      <c r="E213" s="267">
        <v>0</v>
      </c>
      <c r="F213" s="267">
        <v>0</v>
      </c>
      <c r="G213" s="268">
        <v>500</v>
      </c>
    </row>
    <row r="214" spans="1:7" x14ac:dyDescent="0.25">
      <c r="A214" s="266" t="s">
        <v>488</v>
      </c>
      <c r="B214" s="267">
        <v>0</v>
      </c>
      <c r="C214" s="267">
        <v>1600</v>
      </c>
      <c r="D214" s="267">
        <v>0</v>
      </c>
      <c r="E214" s="267">
        <v>0</v>
      </c>
      <c r="F214" s="267">
        <v>0</v>
      </c>
      <c r="G214" s="268">
        <v>1600</v>
      </c>
    </row>
    <row r="215" spans="1:7" x14ac:dyDescent="0.25">
      <c r="A215" s="266" t="s">
        <v>487</v>
      </c>
      <c r="B215" s="267">
        <v>0</v>
      </c>
      <c r="C215" s="267">
        <v>250</v>
      </c>
      <c r="D215" s="267">
        <v>0</v>
      </c>
      <c r="E215" s="267">
        <v>0</v>
      </c>
      <c r="F215" s="267">
        <v>0</v>
      </c>
      <c r="G215" s="268">
        <v>250</v>
      </c>
    </row>
    <row r="216" spans="1:7" x14ac:dyDescent="0.25">
      <c r="A216" s="266" t="s">
        <v>486</v>
      </c>
      <c r="B216" s="267">
        <v>0</v>
      </c>
      <c r="C216" s="267">
        <v>2600</v>
      </c>
      <c r="D216" s="267">
        <v>0</v>
      </c>
      <c r="E216" s="267">
        <v>0</v>
      </c>
      <c r="F216" s="267">
        <v>0</v>
      </c>
      <c r="G216" s="268">
        <v>2600</v>
      </c>
    </row>
    <row r="217" spans="1:7" x14ac:dyDescent="0.25">
      <c r="A217" s="266" t="s">
        <v>485</v>
      </c>
      <c r="B217" s="267">
        <v>0</v>
      </c>
      <c r="C217" s="267">
        <v>1750</v>
      </c>
      <c r="D217" s="267">
        <v>0</v>
      </c>
      <c r="E217" s="267">
        <v>0</v>
      </c>
      <c r="F217" s="267">
        <v>0</v>
      </c>
      <c r="G217" s="268">
        <v>1750</v>
      </c>
    </row>
    <row r="218" spans="1:7" x14ac:dyDescent="0.25">
      <c r="A218" s="266" t="s">
        <v>484</v>
      </c>
      <c r="B218" s="267">
        <v>0</v>
      </c>
      <c r="C218" s="267">
        <v>3200</v>
      </c>
      <c r="D218" s="267">
        <v>0</v>
      </c>
      <c r="E218" s="267">
        <v>0</v>
      </c>
      <c r="F218" s="267">
        <v>0</v>
      </c>
      <c r="G218" s="268">
        <v>3200</v>
      </c>
    </row>
    <row r="219" spans="1:7" x14ac:dyDescent="0.25">
      <c r="A219" s="266" t="s">
        <v>483</v>
      </c>
      <c r="B219" s="267">
        <v>0</v>
      </c>
      <c r="C219" s="267">
        <v>118</v>
      </c>
      <c r="D219" s="267">
        <v>0</v>
      </c>
      <c r="E219" s="267">
        <v>0</v>
      </c>
      <c r="F219" s="267">
        <v>0</v>
      </c>
      <c r="G219" s="268">
        <v>118</v>
      </c>
    </row>
    <row r="220" spans="1:7" x14ac:dyDescent="0.25">
      <c r="A220" s="266" t="s">
        <v>482</v>
      </c>
      <c r="B220" s="267">
        <v>0</v>
      </c>
      <c r="C220" s="267">
        <v>72</v>
      </c>
      <c r="D220" s="267">
        <v>0</v>
      </c>
      <c r="E220" s="267">
        <v>0</v>
      </c>
      <c r="F220" s="267">
        <v>0</v>
      </c>
      <c r="G220" s="268">
        <v>72</v>
      </c>
    </row>
    <row r="221" spans="1:7" ht="15.6" x14ac:dyDescent="0.3">
      <c r="A221" s="269" t="s">
        <v>479</v>
      </c>
      <c r="B221" s="270">
        <v>0</v>
      </c>
      <c r="C221" s="270">
        <v>106007</v>
      </c>
      <c r="D221" s="270">
        <v>0</v>
      </c>
      <c r="E221" s="270">
        <v>0</v>
      </c>
      <c r="F221" s="270">
        <v>0</v>
      </c>
      <c r="G221" s="271">
        <v>106007</v>
      </c>
    </row>
    <row r="222" spans="1:7" x14ac:dyDescent="0.25">
      <c r="A222" s="272"/>
      <c r="B222" s="267"/>
      <c r="C222" s="267"/>
      <c r="D222" s="267"/>
      <c r="E222" s="267"/>
      <c r="F222" s="267"/>
      <c r="G222" s="268"/>
    </row>
    <row r="223" spans="1:7" x14ac:dyDescent="0.25">
      <c r="A223" s="263" t="s">
        <v>478</v>
      </c>
      <c r="B223" s="264"/>
      <c r="C223" s="264"/>
      <c r="D223" s="264"/>
      <c r="E223" s="264"/>
      <c r="F223" s="264"/>
      <c r="G223" s="265"/>
    </row>
    <row r="224" spans="1:7" x14ac:dyDescent="0.25">
      <c r="A224" s="266" t="s">
        <v>473</v>
      </c>
      <c r="B224" s="267">
        <v>0</v>
      </c>
      <c r="C224" s="267">
        <v>0</v>
      </c>
      <c r="D224" s="267">
        <v>0</v>
      </c>
      <c r="E224" s="267">
        <v>0</v>
      </c>
      <c r="F224" s="267">
        <v>0</v>
      </c>
      <c r="G224" s="268">
        <v>0</v>
      </c>
    </row>
    <row r="225" spans="1:7" x14ac:dyDescent="0.25">
      <c r="A225" s="266" t="s">
        <v>472</v>
      </c>
      <c r="B225" s="267">
        <v>0</v>
      </c>
      <c r="C225" s="267">
        <v>0</v>
      </c>
      <c r="D225" s="267">
        <v>0</v>
      </c>
      <c r="E225" s="267">
        <v>0</v>
      </c>
      <c r="F225" s="267">
        <v>0</v>
      </c>
      <c r="G225" s="268">
        <v>0</v>
      </c>
    </row>
    <row r="226" spans="1:7" x14ac:dyDescent="0.25">
      <c r="A226" s="266" t="s">
        <v>471</v>
      </c>
      <c r="B226" s="267">
        <v>0</v>
      </c>
      <c r="C226" s="267">
        <v>0</v>
      </c>
      <c r="D226" s="267">
        <v>0</v>
      </c>
      <c r="E226" s="267">
        <v>0</v>
      </c>
      <c r="F226" s="267">
        <v>0</v>
      </c>
      <c r="G226" s="268">
        <v>0</v>
      </c>
    </row>
    <row r="227" spans="1:7" x14ac:dyDescent="0.25">
      <c r="A227" s="266" t="s">
        <v>470</v>
      </c>
      <c r="B227" s="267">
        <v>0</v>
      </c>
      <c r="C227" s="267">
        <v>0</v>
      </c>
      <c r="D227" s="267">
        <v>0</v>
      </c>
      <c r="E227" s="267">
        <v>0</v>
      </c>
      <c r="F227" s="267">
        <v>0</v>
      </c>
      <c r="G227" s="268">
        <v>0</v>
      </c>
    </row>
    <row r="228" spans="1:7" x14ac:dyDescent="0.25">
      <c r="A228" s="266" t="s">
        <v>469</v>
      </c>
      <c r="B228" s="267">
        <v>0</v>
      </c>
      <c r="C228" s="267">
        <v>0</v>
      </c>
      <c r="D228" s="267">
        <v>0</v>
      </c>
      <c r="E228" s="267">
        <v>0</v>
      </c>
      <c r="F228" s="267">
        <v>0</v>
      </c>
      <c r="G228" s="268">
        <v>0</v>
      </c>
    </row>
    <row r="229" spans="1:7" x14ac:dyDescent="0.25">
      <c r="A229" s="266" t="s">
        <v>468</v>
      </c>
      <c r="B229" s="267">
        <v>0</v>
      </c>
      <c r="C229" s="267">
        <v>0</v>
      </c>
      <c r="D229" s="267">
        <v>0</v>
      </c>
      <c r="E229" s="267">
        <v>0</v>
      </c>
      <c r="F229" s="267">
        <v>0</v>
      </c>
      <c r="G229" s="268">
        <v>0</v>
      </c>
    </row>
    <row r="230" spans="1:7" x14ac:dyDescent="0.25">
      <c r="A230" s="266" t="s">
        <v>467</v>
      </c>
      <c r="B230" s="267">
        <v>0</v>
      </c>
      <c r="C230" s="267">
        <v>3400</v>
      </c>
      <c r="D230" s="267">
        <v>0</v>
      </c>
      <c r="E230" s="267">
        <v>0</v>
      </c>
      <c r="F230" s="267">
        <v>0</v>
      </c>
      <c r="G230" s="268">
        <v>3400</v>
      </c>
    </row>
    <row r="231" spans="1:7" x14ac:dyDescent="0.25">
      <c r="A231" s="266" t="s">
        <v>466</v>
      </c>
      <c r="B231" s="267">
        <v>0</v>
      </c>
      <c r="C231" s="267">
        <v>9100</v>
      </c>
      <c r="D231" s="267">
        <v>0</v>
      </c>
      <c r="E231" s="267">
        <v>0</v>
      </c>
      <c r="F231" s="267">
        <v>0</v>
      </c>
      <c r="G231" s="268">
        <v>9100</v>
      </c>
    </row>
    <row r="232" spans="1:7" x14ac:dyDescent="0.25">
      <c r="A232" s="266" t="s">
        <v>465</v>
      </c>
      <c r="B232" s="267">
        <v>0</v>
      </c>
      <c r="C232" s="267">
        <v>0</v>
      </c>
      <c r="D232" s="267">
        <v>0</v>
      </c>
      <c r="E232" s="267">
        <v>0</v>
      </c>
      <c r="F232" s="267">
        <v>0</v>
      </c>
      <c r="G232" s="268">
        <v>0</v>
      </c>
    </row>
    <row r="233" spans="1:7" x14ac:dyDescent="0.25">
      <c r="A233" s="266" t="s">
        <v>226</v>
      </c>
      <c r="B233" s="267">
        <v>0</v>
      </c>
      <c r="C233" s="267">
        <v>0</v>
      </c>
      <c r="D233" s="267">
        <v>0</v>
      </c>
      <c r="E233" s="267">
        <v>0</v>
      </c>
      <c r="F233" s="267">
        <v>0</v>
      </c>
      <c r="G233" s="268">
        <v>0</v>
      </c>
    </row>
    <row r="234" spans="1:7" x14ac:dyDescent="0.25">
      <c r="A234" s="266" t="s">
        <v>209</v>
      </c>
      <c r="B234" s="267">
        <v>0</v>
      </c>
      <c r="C234" s="267">
        <v>0</v>
      </c>
      <c r="D234" s="267">
        <v>0</v>
      </c>
      <c r="E234" s="267">
        <v>0</v>
      </c>
      <c r="F234" s="267">
        <v>0</v>
      </c>
      <c r="G234" s="268">
        <v>0</v>
      </c>
    </row>
    <row r="235" spans="1:7" x14ac:dyDescent="0.25">
      <c r="A235" s="266" t="s">
        <v>461</v>
      </c>
      <c r="B235" s="267">
        <v>0</v>
      </c>
      <c r="C235" s="267">
        <v>0</v>
      </c>
      <c r="D235" s="267">
        <v>0</v>
      </c>
      <c r="E235" s="267">
        <v>0</v>
      </c>
      <c r="F235" s="267">
        <v>0</v>
      </c>
      <c r="G235" s="268">
        <v>0</v>
      </c>
    </row>
    <row r="236" spans="1:7" x14ac:dyDescent="0.25">
      <c r="A236" s="266" t="s">
        <v>460</v>
      </c>
      <c r="B236" s="267">
        <v>0</v>
      </c>
      <c r="C236" s="267">
        <v>0</v>
      </c>
      <c r="D236" s="267">
        <v>0</v>
      </c>
      <c r="E236" s="267">
        <v>0</v>
      </c>
      <c r="F236" s="267">
        <v>0</v>
      </c>
      <c r="G236" s="268">
        <v>0</v>
      </c>
    </row>
    <row r="237" spans="1:7" x14ac:dyDescent="0.25">
      <c r="A237" s="266" t="s">
        <v>459</v>
      </c>
      <c r="B237" s="267">
        <v>0</v>
      </c>
      <c r="C237" s="267">
        <v>0</v>
      </c>
      <c r="D237" s="267">
        <v>0</v>
      </c>
      <c r="E237" s="267">
        <v>0</v>
      </c>
      <c r="F237" s="267">
        <v>0</v>
      </c>
      <c r="G237" s="268">
        <v>0</v>
      </c>
    </row>
    <row r="238" spans="1:7" x14ac:dyDescent="0.25">
      <c r="A238" s="266" t="s">
        <v>458</v>
      </c>
      <c r="B238" s="267">
        <v>0</v>
      </c>
      <c r="C238" s="267">
        <v>0</v>
      </c>
      <c r="D238" s="267">
        <v>0</v>
      </c>
      <c r="E238" s="267">
        <v>0</v>
      </c>
      <c r="F238" s="267">
        <v>0</v>
      </c>
      <c r="G238" s="268">
        <v>0</v>
      </c>
    </row>
    <row r="239" spans="1:7" x14ac:dyDescent="0.25">
      <c r="A239" s="266" t="s">
        <v>457</v>
      </c>
      <c r="B239" s="267">
        <v>0</v>
      </c>
      <c r="C239" s="267">
        <v>240</v>
      </c>
      <c r="D239" s="267">
        <v>0</v>
      </c>
      <c r="E239" s="267">
        <v>0</v>
      </c>
      <c r="F239" s="267">
        <v>0</v>
      </c>
      <c r="G239" s="268">
        <v>240</v>
      </c>
    </row>
    <row r="240" spans="1:7" x14ac:dyDescent="0.25">
      <c r="A240" s="266" t="s">
        <v>456</v>
      </c>
      <c r="B240" s="267">
        <v>0</v>
      </c>
      <c r="C240" s="267">
        <v>0</v>
      </c>
      <c r="D240" s="267">
        <v>0</v>
      </c>
      <c r="E240" s="267">
        <v>0</v>
      </c>
      <c r="F240" s="267">
        <v>0</v>
      </c>
      <c r="G240" s="268">
        <v>0</v>
      </c>
    </row>
    <row r="241" spans="1:7" x14ac:dyDescent="0.25">
      <c r="A241" s="266" t="s">
        <v>455</v>
      </c>
      <c r="B241" s="267">
        <v>0</v>
      </c>
      <c r="C241" s="267">
        <v>250</v>
      </c>
      <c r="D241" s="267">
        <v>0</v>
      </c>
      <c r="E241" s="267">
        <v>0</v>
      </c>
      <c r="F241" s="267">
        <v>0</v>
      </c>
      <c r="G241" s="268">
        <v>250</v>
      </c>
    </row>
    <row r="242" spans="1:7" x14ac:dyDescent="0.25">
      <c r="A242" s="266" t="s">
        <v>454</v>
      </c>
      <c r="B242" s="267">
        <v>0</v>
      </c>
      <c r="C242" s="267">
        <v>1270</v>
      </c>
      <c r="D242" s="267">
        <v>0</v>
      </c>
      <c r="E242" s="267">
        <v>0</v>
      </c>
      <c r="F242" s="267">
        <v>0</v>
      </c>
      <c r="G242" s="268">
        <v>1270</v>
      </c>
    </row>
    <row r="243" spans="1:7" x14ac:dyDescent="0.25">
      <c r="A243" s="266" t="s">
        <v>453</v>
      </c>
      <c r="B243" s="267">
        <v>0</v>
      </c>
      <c r="C243" s="267">
        <v>2350</v>
      </c>
      <c r="D243" s="267">
        <v>0</v>
      </c>
      <c r="E243" s="267">
        <v>0</v>
      </c>
      <c r="F243" s="267">
        <v>0</v>
      </c>
      <c r="G243" s="268">
        <v>2350</v>
      </c>
    </row>
    <row r="244" spans="1:7" x14ac:dyDescent="0.25">
      <c r="A244" s="266" t="s">
        <v>451</v>
      </c>
      <c r="B244" s="267">
        <v>0</v>
      </c>
      <c r="C244" s="267">
        <v>0</v>
      </c>
      <c r="D244" s="267">
        <v>0</v>
      </c>
      <c r="E244" s="267">
        <v>0</v>
      </c>
      <c r="F244" s="267">
        <v>0</v>
      </c>
      <c r="G244" s="268">
        <v>0</v>
      </c>
    </row>
    <row r="245" spans="1:7" x14ac:dyDescent="0.25">
      <c r="A245" s="266" t="s">
        <v>450</v>
      </c>
      <c r="B245" s="267">
        <v>0</v>
      </c>
      <c r="C245" s="267">
        <v>12000</v>
      </c>
      <c r="D245" s="267">
        <v>0</v>
      </c>
      <c r="E245" s="267">
        <v>0</v>
      </c>
      <c r="F245" s="267">
        <v>0</v>
      </c>
      <c r="G245" s="268">
        <v>12000</v>
      </c>
    </row>
    <row r="246" spans="1:7" x14ac:dyDescent="0.25">
      <c r="A246" s="266" t="s">
        <v>449</v>
      </c>
      <c r="B246" s="267">
        <v>0</v>
      </c>
      <c r="C246" s="267">
        <v>0</v>
      </c>
      <c r="D246" s="267">
        <v>0</v>
      </c>
      <c r="E246" s="267">
        <v>0</v>
      </c>
      <c r="F246" s="267">
        <v>0</v>
      </c>
      <c r="G246" s="268">
        <v>0</v>
      </c>
    </row>
    <row r="247" spans="1:7" x14ac:dyDescent="0.25">
      <c r="A247" s="266" t="s">
        <v>447</v>
      </c>
      <c r="B247" s="267">
        <v>0</v>
      </c>
      <c r="C247" s="267">
        <v>0</v>
      </c>
      <c r="D247" s="267">
        <v>0</v>
      </c>
      <c r="E247" s="267">
        <v>0</v>
      </c>
      <c r="F247" s="267">
        <v>0</v>
      </c>
      <c r="G247" s="268">
        <v>0</v>
      </c>
    </row>
    <row r="248" spans="1:7" x14ac:dyDescent="0.25">
      <c r="A248" s="266" t="s">
        <v>446</v>
      </c>
      <c r="B248" s="267">
        <v>0</v>
      </c>
      <c r="C248" s="267">
        <v>0</v>
      </c>
      <c r="D248" s="267">
        <v>0</v>
      </c>
      <c r="E248" s="267">
        <v>0</v>
      </c>
      <c r="F248" s="267">
        <v>0</v>
      </c>
      <c r="G248" s="268">
        <v>0</v>
      </c>
    </row>
    <row r="249" spans="1:7" x14ac:dyDescent="0.25">
      <c r="A249" s="266" t="s">
        <v>445</v>
      </c>
      <c r="B249" s="267">
        <v>0</v>
      </c>
      <c r="C249" s="267">
        <v>1237</v>
      </c>
      <c r="D249" s="267">
        <v>0</v>
      </c>
      <c r="E249" s="267">
        <v>0</v>
      </c>
      <c r="F249" s="267">
        <v>0</v>
      </c>
      <c r="G249" s="268">
        <v>1237</v>
      </c>
    </row>
    <row r="250" spans="1:7" x14ac:dyDescent="0.25">
      <c r="A250" s="266" t="s">
        <v>444</v>
      </c>
      <c r="B250" s="267">
        <v>0</v>
      </c>
      <c r="C250" s="267">
        <v>0</v>
      </c>
      <c r="D250" s="267">
        <v>0</v>
      </c>
      <c r="E250" s="267">
        <v>0</v>
      </c>
      <c r="F250" s="267">
        <v>0</v>
      </c>
      <c r="G250" s="268">
        <v>0</v>
      </c>
    </row>
    <row r="251" spans="1:7" x14ac:dyDescent="0.25">
      <c r="A251" s="266" t="s">
        <v>443</v>
      </c>
      <c r="B251" s="267">
        <v>0</v>
      </c>
      <c r="C251" s="267">
        <v>0</v>
      </c>
      <c r="D251" s="267">
        <v>0</v>
      </c>
      <c r="E251" s="267">
        <v>0</v>
      </c>
      <c r="F251" s="267">
        <v>0</v>
      </c>
      <c r="G251" s="268">
        <v>0</v>
      </c>
    </row>
    <row r="252" spans="1:7" x14ac:dyDescent="0.25">
      <c r="A252" s="266" t="s">
        <v>442</v>
      </c>
      <c r="B252" s="267">
        <v>0</v>
      </c>
      <c r="C252" s="267">
        <v>250</v>
      </c>
      <c r="D252" s="267">
        <v>0</v>
      </c>
      <c r="E252" s="267">
        <v>0</v>
      </c>
      <c r="F252" s="267">
        <v>0</v>
      </c>
      <c r="G252" s="268">
        <v>250</v>
      </c>
    </row>
    <row r="253" spans="1:7" x14ac:dyDescent="0.25">
      <c r="A253" s="266" t="s">
        <v>441</v>
      </c>
      <c r="B253" s="267">
        <v>0</v>
      </c>
      <c r="C253" s="267">
        <v>1250</v>
      </c>
      <c r="D253" s="267">
        <v>0</v>
      </c>
      <c r="E253" s="267">
        <v>0</v>
      </c>
      <c r="F253" s="267">
        <v>0</v>
      </c>
      <c r="G253" s="268">
        <v>1250</v>
      </c>
    </row>
    <row r="254" spans="1:7" x14ac:dyDescent="0.25">
      <c r="A254" s="266" t="s">
        <v>440</v>
      </c>
      <c r="B254" s="267">
        <v>0</v>
      </c>
      <c r="C254" s="267">
        <v>0</v>
      </c>
      <c r="D254" s="267">
        <v>0</v>
      </c>
      <c r="E254" s="267">
        <v>0</v>
      </c>
      <c r="F254" s="267">
        <v>0</v>
      </c>
      <c r="G254" s="268">
        <v>0</v>
      </c>
    </row>
    <row r="255" spans="1:7" x14ac:dyDescent="0.25">
      <c r="A255" s="266" t="s">
        <v>439</v>
      </c>
      <c r="B255" s="267">
        <v>0</v>
      </c>
      <c r="C255" s="267">
        <v>0</v>
      </c>
      <c r="D255" s="267">
        <v>0</v>
      </c>
      <c r="E255" s="267">
        <v>0</v>
      </c>
      <c r="F255" s="267">
        <v>0</v>
      </c>
      <c r="G255" s="268">
        <v>0</v>
      </c>
    </row>
    <row r="256" spans="1:7" x14ac:dyDescent="0.25">
      <c r="A256" s="266" t="s">
        <v>438</v>
      </c>
      <c r="B256" s="267">
        <v>0</v>
      </c>
      <c r="C256" s="267">
        <v>0</v>
      </c>
      <c r="D256" s="267">
        <v>0</v>
      </c>
      <c r="E256" s="267">
        <v>0</v>
      </c>
      <c r="F256" s="267">
        <v>0</v>
      </c>
      <c r="G256" s="268">
        <v>0</v>
      </c>
    </row>
    <row r="257" spans="1:7" x14ac:dyDescent="0.25">
      <c r="A257" s="266" t="s">
        <v>437</v>
      </c>
      <c r="B257" s="267">
        <v>0</v>
      </c>
      <c r="C257" s="267">
        <v>0</v>
      </c>
      <c r="D257" s="267">
        <v>0</v>
      </c>
      <c r="E257" s="267">
        <v>0</v>
      </c>
      <c r="F257" s="267">
        <v>0</v>
      </c>
      <c r="G257" s="268">
        <v>0</v>
      </c>
    </row>
    <row r="258" spans="1:7" x14ac:dyDescent="0.25">
      <c r="A258" s="266" t="s">
        <v>436</v>
      </c>
      <c r="B258" s="267">
        <v>0</v>
      </c>
      <c r="C258" s="267">
        <v>500</v>
      </c>
      <c r="D258" s="267">
        <v>0</v>
      </c>
      <c r="E258" s="267">
        <v>0</v>
      </c>
      <c r="F258" s="267">
        <v>0</v>
      </c>
      <c r="G258" s="268">
        <v>500</v>
      </c>
    </row>
    <row r="259" spans="1:7" x14ac:dyDescent="0.25">
      <c r="A259" s="266" t="s">
        <v>806</v>
      </c>
      <c r="B259" s="267">
        <v>0</v>
      </c>
      <c r="C259" s="267">
        <v>3100</v>
      </c>
      <c r="D259" s="267">
        <v>0</v>
      </c>
      <c r="E259" s="267">
        <v>0</v>
      </c>
      <c r="F259" s="267">
        <v>0</v>
      </c>
      <c r="G259" s="268">
        <v>3100</v>
      </c>
    </row>
    <row r="260" spans="1:7" x14ac:dyDescent="0.25">
      <c r="A260" s="266" t="s">
        <v>430</v>
      </c>
      <c r="B260" s="267">
        <v>0</v>
      </c>
      <c r="C260" s="267">
        <v>1166</v>
      </c>
      <c r="D260" s="267">
        <v>0</v>
      </c>
      <c r="E260" s="267">
        <v>0</v>
      </c>
      <c r="F260" s="267">
        <v>0</v>
      </c>
      <c r="G260" s="268">
        <v>1166</v>
      </c>
    </row>
    <row r="261" spans="1:7" x14ac:dyDescent="0.25">
      <c r="A261" s="266" t="s">
        <v>429</v>
      </c>
      <c r="B261" s="267">
        <v>0</v>
      </c>
      <c r="C261" s="267">
        <v>900</v>
      </c>
      <c r="D261" s="267">
        <v>0</v>
      </c>
      <c r="E261" s="267">
        <v>0</v>
      </c>
      <c r="F261" s="267">
        <v>0</v>
      </c>
      <c r="G261" s="268">
        <v>900</v>
      </c>
    </row>
    <row r="262" spans="1:7" x14ac:dyDescent="0.25">
      <c r="A262" s="266" t="s">
        <v>428</v>
      </c>
      <c r="B262" s="267">
        <v>0</v>
      </c>
      <c r="C262" s="267">
        <v>0</v>
      </c>
      <c r="D262" s="267">
        <v>0</v>
      </c>
      <c r="E262" s="267">
        <v>0</v>
      </c>
      <c r="F262" s="267">
        <v>0</v>
      </c>
      <c r="G262" s="268">
        <v>0</v>
      </c>
    </row>
    <row r="263" spans="1:7" x14ac:dyDescent="0.25">
      <c r="A263" s="266" t="s">
        <v>427</v>
      </c>
      <c r="B263" s="267">
        <v>0</v>
      </c>
      <c r="C263" s="267">
        <v>150</v>
      </c>
      <c r="D263" s="267">
        <v>0</v>
      </c>
      <c r="E263" s="267">
        <v>0</v>
      </c>
      <c r="F263" s="267">
        <v>0</v>
      </c>
      <c r="G263" s="268">
        <v>150</v>
      </c>
    </row>
    <row r="264" spans="1:7" x14ac:dyDescent="0.25">
      <c r="A264" s="266" t="s">
        <v>426</v>
      </c>
      <c r="B264" s="267">
        <v>0</v>
      </c>
      <c r="C264" s="267">
        <v>0</v>
      </c>
      <c r="D264" s="267">
        <v>0</v>
      </c>
      <c r="E264" s="267">
        <v>0</v>
      </c>
      <c r="F264" s="267">
        <v>0</v>
      </c>
      <c r="G264" s="268">
        <v>0</v>
      </c>
    </row>
    <row r="265" spans="1:7" x14ac:dyDescent="0.25">
      <c r="A265" s="266" t="s">
        <v>425</v>
      </c>
      <c r="B265" s="267">
        <v>0</v>
      </c>
      <c r="C265" s="267">
        <v>1000</v>
      </c>
      <c r="D265" s="267">
        <v>0</v>
      </c>
      <c r="E265" s="267">
        <v>0</v>
      </c>
      <c r="F265" s="267">
        <v>0</v>
      </c>
      <c r="G265" s="268">
        <v>1000</v>
      </c>
    </row>
    <row r="266" spans="1:7" x14ac:dyDescent="0.25">
      <c r="A266" s="266" t="s">
        <v>424</v>
      </c>
      <c r="B266" s="267">
        <v>0</v>
      </c>
      <c r="C266" s="267">
        <v>250</v>
      </c>
      <c r="D266" s="267">
        <v>0</v>
      </c>
      <c r="E266" s="267">
        <v>0</v>
      </c>
      <c r="F266" s="267">
        <v>0</v>
      </c>
      <c r="G266" s="268">
        <v>250</v>
      </c>
    </row>
    <row r="267" spans="1:7" x14ac:dyDescent="0.25">
      <c r="A267" s="266" t="s">
        <v>423</v>
      </c>
      <c r="B267" s="267">
        <v>0</v>
      </c>
      <c r="C267" s="267">
        <v>0</v>
      </c>
      <c r="D267" s="267">
        <v>0</v>
      </c>
      <c r="E267" s="267">
        <v>0</v>
      </c>
      <c r="F267" s="267">
        <v>0</v>
      </c>
      <c r="G267" s="268">
        <v>0</v>
      </c>
    </row>
    <row r="268" spans="1:7" x14ac:dyDescent="0.25">
      <c r="A268" s="266" t="s">
        <v>422</v>
      </c>
      <c r="B268" s="267">
        <v>0</v>
      </c>
      <c r="C268" s="267">
        <v>970</v>
      </c>
      <c r="D268" s="267">
        <v>0</v>
      </c>
      <c r="E268" s="267">
        <v>0</v>
      </c>
      <c r="F268" s="267">
        <v>0</v>
      </c>
      <c r="G268" s="268">
        <v>970</v>
      </c>
    </row>
    <row r="269" spans="1:7" x14ac:dyDescent="0.25">
      <c r="A269" s="266" t="s">
        <v>421</v>
      </c>
      <c r="B269" s="267">
        <v>0</v>
      </c>
      <c r="C269" s="267">
        <v>1000</v>
      </c>
      <c r="D269" s="267">
        <v>0</v>
      </c>
      <c r="E269" s="267">
        <v>0</v>
      </c>
      <c r="F269" s="267">
        <v>0</v>
      </c>
      <c r="G269" s="268">
        <v>1000</v>
      </c>
    </row>
    <row r="270" spans="1:7" x14ac:dyDescent="0.25">
      <c r="A270" s="266" t="s">
        <v>420</v>
      </c>
      <c r="B270" s="267">
        <v>0</v>
      </c>
      <c r="C270" s="267">
        <v>0</v>
      </c>
      <c r="D270" s="267">
        <v>0</v>
      </c>
      <c r="E270" s="267">
        <v>0</v>
      </c>
      <c r="F270" s="267">
        <v>0</v>
      </c>
      <c r="G270" s="268">
        <v>0</v>
      </c>
    </row>
    <row r="271" spans="1:7" x14ac:dyDescent="0.25">
      <c r="A271" s="266" t="s">
        <v>419</v>
      </c>
      <c r="B271" s="267">
        <v>0</v>
      </c>
      <c r="C271" s="267">
        <v>1000</v>
      </c>
      <c r="D271" s="267">
        <v>0</v>
      </c>
      <c r="E271" s="267">
        <v>0</v>
      </c>
      <c r="F271" s="267">
        <v>0</v>
      </c>
      <c r="G271" s="268">
        <v>1000</v>
      </c>
    </row>
    <row r="272" spans="1:7" x14ac:dyDescent="0.25">
      <c r="A272" s="266" t="s">
        <v>418</v>
      </c>
      <c r="B272" s="267">
        <v>0</v>
      </c>
      <c r="C272" s="267">
        <v>800</v>
      </c>
      <c r="D272" s="267">
        <v>0</v>
      </c>
      <c r="E272" s="267">
        <v>0</v>
      </c>
      <c r="F272" s="267">
        <v>0</v>
      </c>
      <c r="G272" s="268">
        <v>800</v>
      </c>
    </row>
    <row r="273" spans="1:7" x14ac:dyDescent="0.25">
      <c r="A273" s="266" t="s">
        <v>417</v>
      </c>
      <c r="B273" s="267">
        <v>0</v>
      </c>
      <c r="C273" s="267">
        <v>2250</v>
      </c>
      <c r="D273" s="267">
        <v>0</v>
      </c>
      <c r="E273" s="267">
        <v>0</v>
      </c>
      <c r="F273" s="267">
        <v>0</v>
      </c>
      <c r="G273" s="268">
        <v>2250</v>
      </c>
    </row>
    <row r="274" spans="1:7" x14ac:dyDescent="0.25">
      <c r="A274" s="266" t="s">
        <v>416</v>
      </c>
      <c r="B274" s="267">
        <v>0</v>
      </c>
      <c r="C274" s="267">
        <v>0</v>
      </c>
      <c r="D274" s="267">
        <v>0</v>
      </c>
      <c r="E274" s="267">
        <v>0</v>
      </c>
      <c r="F274" s="267">
        <v>0</v>
      </c>
      <c r="G274" s="268">
        <v>0</v>
      </c>
    </row>
    <row r="275" spans="1:7" x14ac:dyDescent="0.25">
      <c r="A275" s="266" t="s">
        <v>415</v>
      </c>
      <c r="B275" s="267">
        <v>0</v>
      </c>
      <c r="C275" s="267">
        <v>18045</v>
      </c>
      <c r="D275" s="267">
        <v>0</v>
      </c>
      <c r="E275" s="267">
        <v>0</v>
      </c>
      <c r="F275" s="267">
        <v>0</v>
      </c>
      <c r="G275" s="268">
        <v>18045</v>
      </c>
    </row>
    <row r="276" spans="1:7" x14ac:dyDescent="0.25">
      <c r="A276" s="266" t="s">
        <v>414</v>
      </c>
      <c r="B276" s="267">
        <v>0</v>
      </c>
      <c r="C276" s="267">
        <v>0</v>
      </c>
      <c r="D276" s="267">
        <v>0</v>
      </c>
      <c r="E276" s="267">
        <v>0</v>
      </c>
      <c r="F276" s="267">
        <v>0</v>
      </c>
      <c r="G276" s="268">
        <v>0</v>
      </c>
    </row>
    <row r="277" spans="1:7" x14ac:dyDescent="0.25">
      <c r="A277" s="266" t="s">
        <v>413</v>
      </c>
      <c r="B277" s="267">
        <v>0</v>
      </c>
      <c r="C277" s="267">
        <v>3444</v>
      </c>
      <c r="D277" s="267">
        <v>0</v>
      </c>
      <c r="E277" s="267">
        <v>0</v>
      </c>
      <c r="F277" s="267">
        <v>0</v>
      </c>
      <c r="G277" s="268">
        <v>3444</v>
      </c>
    </row>
    <row r="278" spans="1:7" x14ac:dyDescent="0.25">
      <c r="A278" s="266" t="s">
        <v>412</v>
      </c>
      <c r="B278" s="267">
        <v>0</v>
      </c>
      <c r="C278" s="267">
        <v>2225</v>
      </c>
      <c r="D278" s="267">
        <v>0</v>
      </c>
      <c r="E278" s="267">
        <v>0</v>
      </c>
      <c r="F278" s="267">
        <v>0</v>
      </c>
      <c r="G278" s="268">
        <v>2225</v>
      </c>
    </row>
    <row r="279" spans="1:7" x14ac:dyDescent="0.25">
      <c r="A279" s="266" t="s">
        <v>411</v>
      </c>
      <c r="B279" s="267">
        <v>0</v>
      </c>
      <c r="C279" s="267">
        <v>500</v>
      </c>
      <c r="D279" s="267">
        <v>0</v>
      </c>
      <c r="E279" s="267">
        <v>0</v>
      </c>
      <c r="F279" s="267">
        <v>0</v>
      </c>
      <c r="G279" s="268">
        <v>500</v>
      </c>
    </row>
    <row r="280" spans="1:7" x14ac:dyDescent="0.25">
      <c r="A280" s="266" t="s">
        <v>410</v>
      </c>
      <c r="B280" s="267">
        <v>0</v>
      </c>
      <c r="C280" s="267">
        <v>0</v>
      </c>
      <c r="D280" s="267">
        <v>0</v>
      </c>
      <c r="E280" s="267">
        <v>0</v>
      </c>
      <c r="F280" s="267">
        <v>0</v>
      </c>
      <c r="G280" s="268">
        <v>0</v>
      </c>
    </row>
    <row r="281" spans="1:7" x14ac:dyDescent="0.25">
      <c r="A281" s="266" t="s">
        <v>409</v>
      </c>
      <c r="B281" s="267">
        <v>0</v>
      </c>
      <c r="C281" s="267">
        <v>0</v>
      </c>
      <c r="D281" s="267">
        <v>0</v>
      </c>
      <c r="E281" s="267">
        <v>0</v>
      </c>
      <c r="F281" s="267">
        <v>0</v>
      </c>
      <c r="G281" s="268">
        <v>0</v>
      </c>
    </row>
    <row r="282" spans="1:7" x14ac:dyDescent="0.25">
      <c r="A282" s="266" t="s">
        <v>408</v>
      </c>
      <c r="B282" s="267">
        <v>0</v>
      </c>
      <c r="C282" s="267">
        <v>250</v>
      </c>
      <c r="D282" s="267">
        <v>0</v>
      </c>
      <c r="E282" s="267">
        <v>0</v>
      </c>
      <c r="F282" s="267">
        <v>0</v>
      </c>
      <c r="G282" s="268">
        <v>250</v>
      </c>
    </row>
    <row r="283" spans="1:7" x14ac:dyDescent="0.25">
      <c r="A283" s="266" t="s">
        <v>407</v>
      </c>
      <c r="B283" s="267">
        <v>0</v>
      </c>
      <c r="C283" s="267">
        <v>200</v>
      </c>
      <c r="D283" s="267">
        <v>0</v>
      </c>
      <c r="E283" s="267">
        <v>0</v>
      </c>
      <c r="F283" s="267">
        <v>0</v>
      </c>
      <c r="G283" s="268">
        <v>200</v>
      </c>
    </row>
    <row r="284" spans="1:7" x14ac:dyDescent="0.25">
      <c r="A284" s="266" t="s">
        <v>406</v>
      </c>
      <c r="B284" s="267">
        <v>0</v>
      </c>
      <c r="C284" s="267">
        <v>0</v>
      </c>
      <c r="D284" s="267">
        <v>0</v>
      </c>
      <c r="E284" s="267">
        <v>0</v>
      </c>
      <c r="F284" s="267">
        <v>0</v>
      </c>
      <c r="G284" s="268">
        <v>0</v>
      </c>
    </row>
    <row r="285" spans="1:7" x14ac:dyDescent="0.25">
      <c r="A285" s="266" t="s">
        <v>402</v>
      </c>
      <c r="B285" s="267">
        <v>0</v>
      </c>
      <c r="C285" s="267">
        <v>100</v>
      </c>
      <c r="D285" s="267">
        <v>0</v>
      </c>
      <c r="E285" s="267">
        <v>0</v>
      </c>
      <c r="F285" s="267">
        <v>0</v>
      </c>
      <c r="G285" s="268">
        <v>100</v>
      </c>
    </row>
    <row r="286" spans="1:7" x14ac:dyDescent="0.25">
      <c r="A286" s="266" t="s">
        <v>401</v>
      </c>
      <c r="B286" s="267">
        <v>0</v>
      </c>
      <c r="C286" s="267">
        <v>250</v>
      </c>
      <c r="D286" s="267">
        <v>0</v>
      </c>
      <c r="E286" s="267">
        <v>0</v>
      </c>
      <c r="F286" s="267">
        <v>0</v>
      </c>
      <c r="G286" s="268">
        <v>250</v>
      </c>
    </row>
    <row r="287" spans="1:7" x14ac:dyDescent="0.25">
      <c r="A287" s="266" t="s">
        <v>400</v>
      </c>
      <c r="B287" s="267">
        <v>0</v>
      </c>
      <c r="C287" s="267">
        <v>100</v>
      </c>
      <c r="D287" s="267">
        <v>0</v>
      </c>
      <c r="E287" s="267">
        <v>0</v>
      </c>
      <c r="F287" s="267">
        <v>0</v>
      </c>
      <c r="G287" s="268">
        <v>100</v>
      </c>
    </row>
    <row r="288" spans="1:7" x14ac:dyDescent="0.25">
      <c r="A288" s="266" t="s">
        <v>399</v>
      </c>
      <c r="B288" s="267">
        <v>0</v>
      </c>
      <c r="C288" s="267">
        <v>50</v>
      </c>
      <c r="D288" s="267">
        <v>0</v>
      </c>
      <c r="E288" s="267">
        <v>0</v>
      </c>
      <c r="F288" s="267">
        <v>0</v>
      </c>
      <c r="G288" s="268">
        <v>50</v>
      </c>
    </row>
    <row r="289" spans="1:7" x14ac:dyDescent="0.25">
      <c r="A289" s="266" t="s">
        <v>398</v>
      </c>
      <c r="B289" s="267">
        <v>0</v>
      </c>
      <c r="C289" s="267">
        <v>1000</v>
      </c>
      <c r="D289" s="267">
        <v>0</v>
      </c>
      <c r="E289" s="267">
        <v>0</v>
      </c>
      <c r="F289" s="267">
        <v>0</v>
      </c>
      <c r="G289" s="268">
        <v>1000</v>
      </c>
    </row>
    <row r="290" spans="1:7" x14ac:dyDescent="0.25">
      <c r="A290" s="266" t="s">
        <v>397</v>
      </c>
      <c r="B290" s="267">
        <v>0</v>
      </c>
      <c r="C290" s="267">
        <v>1250</v>
      </c>
      <c r="D290" s="267">
        <v>0</v>
      </c>
      <c r="E290" s="267">
        <v>0</v>
      </c>
      <c r="F290" s="267">
        <v>0</v>
      </c>
      <c r="G290" s="268">
        <v>1250</v>
      </c>
    </row>
    <row r="291" spans="1:7" x14ac:dyDescent="0.25">
      <c r="A291" s="266" t="s">
        <v>396</v>
      </c>
      <c r="B291" s="267">
        <v>0</v>
      </c>
      <c r="C291" s="267">
        <v>20000</v>
      </c>
      <c r="D291" s="267">
        <v>0</v>
      </c>
      <c r="E291" s="267">
        <v>0</v>
      </c>
      <c r="F291" s="267">
        <v>0</v>
      </c>
      <c r="G291" s="268">
        <v>20000</v>
      </c>
    </row>
    <row r="292" spans="1:7" x14ac:dyDescent="0.25">
      <c r="A292" s="266" t="s">
        <v>395</v>
      </c>
      <c r="B292" s="267">
        <v>0</v>
      </c>
      <c r="C292" s="267">
        <v>800</v>
      </c>
      <c r="D292" s="267">
        <v>0</v>
      </c>
      <c r="E292" s="267">
        <v>0</v>
      </c>
      <c r="F292" s="267">
        <v>0</v>
      </c>
      <c r="G292" s="268">
        <v>800</v>
      </c>
    </row>
    <row r="293" spans="1:7" x14ac:dyDescent="0.25">
      <c r="A293" s="266" t="s">
        <v>394</v>
      </c>
      <c r="B293" s="267">
        <v>0</v>
      </c>
      <c r="C293" s="267">
        <v>1000</v>
      </c>
      <c r="D293" s="267">
        <v>0</v>
      </c>
      <c r="E293" s="267">
        <v>0</v>
      </c>
      <c r="F293" s="267">
        <v>0</v>
      </c>
      <c r="G293" s="268">
        <v>1000</v>
      </c>
    </row>
    <row r="294" spans="1:7" x14ac:dyDescent="0.25">
      <c r="A294" s="266" t="s">
        <v>393</v>
      </c>
      <c r="B294" s="267">
        <v>0</v>
      </c>
      <c r="C294" s="267">
        <v>1900</v>
      </c>
      <c r="D294" s="267">
        <v>0</v>
      </c>
      <c r="E294" s="267">
        <v>0</v>
      </c>
      <c r="F294" s="267">
        <v>0</v>
      </c>
      <c r="G294" s="268">
        <v>1900</v>
      </c>
    </row>
    <row r="295" spans="1:7" x14ac:dyDescent="0.25">
      <c r="A295" s="266" t="s">
        <v>392</v>
      </c>
      <c r="B295" s="267">
        <v>0</v>
      </c>
      <c r="C295" s="267">
        <v>300</v>
      </c>
      <c r="D295" s="267">
        <v>0</v>
      </c>
      <c r="E295" s="267">
        <v>0</v>
      </c>
      <c r="F295" s="267">
        <v>0</v>
      </c>
      <c r="G295" s="268">
        <v>300</v>
      </c>
    </row>
    <row r="296" spans="1:7" x14ac:dyDescent="0.25">
      <c r="A296" s="266" t="s">
        <v>391</v>
      </c>
      <c r="B296" s="267">
        <v>0</v>
      </c>
      <c r="C296" s="267">
        <v>800</v>
      </c>
      <c r="D296" s="267">
        <v>0</v>
      </c>
      <c r="E296" s="267">
        <v>0</v>
      </c>
      <c r="F296" s="267">
        <v>0</v>
      </c>
      <c r="G296" s="268">
        <v>800</v>
      </c>
    </row>
    <row r="297" spans="1:7" x14ac:dyDescent="0.25">
      <c r="A297" s="266" t="s">
        <v>390</v>
      </c>
      <c r="B297" s="267">
        <v>0</v>
      </c>
      <c r="C297" s="267">
        <v>1500</v>
      </c>
      <c r="D297" s="267">
        <v>0</v>
      </c>
      <c r="E297" s="267">
        <v>0</v>
      </c>
      <c r="F297" s="267">
        <v>0</v>
      </c>
      <c r="G297" s="268">
        <v>1500</v>
      </c>
    </row>
    <row r="298" spans="1:7" ht="15.6" x14ac:dyDescent="0.3">
      <c r="A298" s="269" t="s">
        <v>389</v>
      </c>
      <c r="B298" s="270">
        <v>0</v>
      </c>
      <c r="C298" s="270">
        <v>98147</v>
      </c>
      <c r="D298" s="270">
        <v>0</v>
      </c>
      <c r="E298" s="270">
        <v>0</v>
      </c>
      <c r="F298" s="270">
        <v>0</v>
      </c>
      <c r="G298" s="271">
        <v>98147</v>
      </c>
    </row>
    <row r="299" spans="1:7" x14ac:dyDescent="0.25">
      <c r="A299" s="272"/>
      <c r="B299" s="267"/>
      <c r="C299" s="267"/>
      <c r="D299" s="267"/>
      <c r="E299" s="267"/>
      <c r="F299" s="267"/>
      <c r="G299" s="268"/>
    </row>
    <row r="300" spans="1:7" ht="15.6" x14ac:dyDescent="0.3">
      <c r="A300" s="273" t="s">
        <v>819</v>
      </c>
      <c r="B300" s="274">
        <v>0</v>
      </c>
      <c r="C300" s="274">
        <v>204824</v>
      </c>
      <c r="D300" s="274">
        <v>0</v>
      </c>
      <c r="E300" s="274">
        <v>0</v>
      </c>
      <c r="F300" s="274">
        <v>0</v>
      </c>
      <c r="G300" s="275">
        <v>204824</v>
      </c>
    </row>
    <row r="301" spans="1:7" s="329" customFormat="1" ht="15.6" x14ac:dyDescent="0.3">
      <c r="A301" s="326"/>
      <c r="B301" s="327"/>
      <c r="C301" s="327"/>
      <c r="D301" s="327"/>
      <c r="E301" s="327"/>
      <c r="F301" s="327"/>
      <c r="G301" s="328"/>
    </row>
    <row r="302" spans="1:7" x14ac:dyDescent="0.25">
      <c r="A302" s="276" t="s">
        <v>820</v>
      </c>
      <c r="B302" s="277"/>
      <c r="C302" s="277"/>
      <c r="D302" s="277"/>
      <c r="E302" s="277"/>
      <c r="F302" s="277"/>
      <c r="G302" s="278"/>
    </row>
    <row r="303" spans="1:7" x14ac:dyDescent="0.25">
      <c r="A303" s="263" t="s">
        <v>791</v>
      </c>
      <c r="B303" s="264"/>
      <c r="C303" s="264"/>
      <c r="D303" s="264"/>
      <c r="E303" s="264"/>
      <c r="F303" s="264"/>
      <c r="G303" s="265"/>
    </row>
    <row r="304" spans="1:7" x14ac:dyDescent="0.25">
      <c r="A304" s="266" t="s">
        <v>252</v>
      </c>
      <c r="B304" s="267">
        <v>500</v>
      </c>
      <c r="C304" s="267">
        <v>0</v>
      </c>
      <c r="D304" s="267">
        <v>0</v>
      </c>
      <c r="E304" s="267">
        <v>0</v>
      </c>
      <c r="F304" s="267">
        <v>0</v>
      </c>
      <c r="G304" s="268">
        <v>500</v>
      </c>
    </row>
    <row r="305" spans="1:7" x14ac:dyDescent="0.25">
      <c r="A305" s="266" t="s">
        <v>786</v>
      </c>
      <c r="B305" s="267">
        <v>435</v>
      </c>
      <c r="C305" s="267">
        <v>0</v>
      </c>
      <c r="D305" s="267">
        <v>0</v>
      </c>
      <c r="E305" s="267">
        <v>0</v>
      </c>
      <c r="F305" s="267">
        <v>0</v>
      </c>
      <c r="G305" s="268">
        <v>435</v>
      </c>
    </row>
    <row r="306" spans="1:7" ht="15.6" x14ac:dyDescent="0.3">
      <c r="A306" s="269" t="s">
        <v>779</v>
      </c>
      <c r="B306" s="270">
        <v>935</v>
      </c>
      <c r="C306" s="270">
        <v>0</v>
      </c>
      <c r="D306" s="270">
        <v>0</v>
      </c>
      <c r="E306" s="270">
        <v>0</v>
      </c>
      <c r="F306" s="270">
        <v>0</v>
      </c>
      <c r="G306" s="271">
        <v>935</v>
      </c>
    </row>
    <row r="307" spans="1:7" x14ac:dyDescent="0.25">
      <c r="A307" s="272"/>
      <c r="B307" s="267"/>
      <c r="C307" s="267"/>
      <c r="D307" s="267"/>
      <c r="E307" s="267"/>
      <c r="F307" s="267"/>
      <c r="G307" s="268"/>
    </row>
    <row r="308" spans="1:7" x14ac:dyDescent="0.25">
      <c r="A308" s="263" t="s">
        <v>732</v>
      </c>
      <c r="B308" s="264"/>
      <c r="C308" s="264"/>
      <c r="D308" s="264"/>
      <c r="E308" s="264"/>
      <c r="F308" s="264"/>
      <c r="G308" s="265"/>
    </row>
    <row r="309" spans="1:7" x14ac:dyDescent="0.25">
      <c r="A309" s="266" t="s">
        <v>723</v>
      </c>
      <c r="B309" s="267">
        <v>1000</v>
      </c>
      <c r="C309" s="267">
        <v>0</v>
      </c>
      <c r="D309" s="267">
        <v>0</v>
      </c>
      <c r="E309" s="267">
        <v>0</v>
      </c>
      <c r="F309" s="267">
        <v>0</v>
      </c>
      <c r="G309" s="268">
        <v>1000</v>
      </c>
    </row>
    <row r="310" spans="1:7" ht="15.6" x14ac:dyDescent="0.3">
      <c r="A310" s="269" t="s">
        <v>713</v>
      </c>
      <c r="B310" s="270">
        <v>1000</v>
      </c>
      <c r="C310" s="270">
        <v>0</v>
      </c>
      <c r="D310" s="270">
        <v>0</v>
      </c>
      <c r="E310" s="270">
        <v>0</v>
      </c>
      <c r="F310" s="270">
        <v>0</v>
      </c>
      <c r="G310" s="271">
        <v>1000</v>
      </c>
    </row>
    <row r="311" spans="1:7" x14ac:dyDescent="0.25">
      <c r="A311" s="272"/>
      <c r="B311" s="267"/>
      <c r="C311" s="267"/>
      <c r="D311" s="267"/>
      <c r="E311" s="267"/>
      <c r="F311" s="267"/>
      <c r="G311" s="268"/>
    </row>
    <row r="312" spans="1:7" x14ac:dyDescent="0.25">
      <c r="A312" s="263" t="s">
        <v>712</v>
      </c>
      <c r="B312" s="264"/>
      <c r="C312" s="264"/>
      <c r="D312" s="264"/>
      <c r="E312" s="264"/>
      <c r="F312" s="264"/>
      <c r="G312" s="265"/>
    </row>
    <row r="313" spans="1:7" x14ac:dyDescent="0.25">
      <c r="A313" s="266" t="s">
        <v>221</v>
      </c>
      <c r="B313" s="267">
        <v>800</v>
      </c>
      <c r="C313" s="267">
        <v>0</v>
      </c>
      <c r="D313" s="267">
        <v>0</v>
      </c>
      <c r="E313" s="267">
        <v>0</v>
      </c>
      <c r="F313" s="267">
        <v>0</v>
      </c>
      <c r="G313" s="268">
        <v>800</v>
      </c>
    </row>
    <row r="314" spans="1:7" ht="15.6" x14ac:dyDescent="0.3">
      <c r="A314" s="269" t="s">
        <v>479</v>
      </c>
      <c r="B314" s="270">
        <v>800</v>
      </c>
      <c r="C314" s="270">
        <v>0</v>
      </c>
      <c r="D314" s="270">
        <v>0</v>
      </c>
      <c r="E314" s="270">
        <v>0</v>
      </c>
      <c r="F314" s="270">
        <v>0</v>
      </c>
      <c r="G314" s="271">
        <v>800</v>
      </c>
    </row>
    <row r="315" spans="1:7" x14ac:dyDescent="0.25">
      <c r="A315" s="272"/>
      <c r="B315" s="267"/>
      <c r="C315" s="267"/>
      <c r="D315" s="267"/>
      <c r="E315" s="267"/>
      <c r="F315" s="267"/>
      <c r="G315" s="268"/>
    </row>
    <row r="316" spans="1:7" x14ac:dyDescent="0.25">
      <c r="A316" s="263" t="s">
        <v>478</v>
      </c>
      <c r="B316" s="264"/>
      <c r="C316" s="264"/>
      <c r="D316" s="264"/>
      <c r="E316" s="264"/>
      <c r="F316" s="264"/>
      <c r="G316" s="265"/>
    </row>
    <row r="317" spans="1:7" x14ac:dyDescent="0.25">
      <c r="A317" s="266" t="s">
        <v>474</v>
      </c>
      <c r="B317" s="267">
        <v>0</v>
      </c>
      <c r="C317" s="267">
        <v>0</v>
      </c>
      <c r="D317" s="267">
        <v>0</v>
      </c>
      <c r="E317" s="267">
        <v>0</v>
      </c>
      <c r="F317" s="267">
        <v>0</v>
      </c>
      <c r="G317" s="268">
        <v>0</v>
      </c>
    </row>
    <row r="318" spans="1:7" x14ac:dyDescent="0.25">
      <c r="A318" s="266" t="s">
        <v>464</v>
      </c>
      <c r="B318" s="267">
        <v>0</v>
      </c>
      <c r="C318" s="267">
        <v>0</v>
      </c>
      <c r="D318" s="267">
        <v>0</v>
      </c>
      <c r="E318" s="267">
        <v>0</v>
      </c>
      <c r="F318" s="267">
        <v>0</v>
      </c>
      <c r="G318" s="268">
        <v>0</v>
      </c>
    </row>
    <row r="319" spans="1:7" x14ac:dyDescent="0.25">
      <c r="A319" s="266" t="s">
        <v>463</v>
      </c>
      <c r="B319" s="267">
        <v>0</v>
      </c>
      <c r="C319" s="267">
        <v>0</v>
      </c>
      <c r="D319" s="267">
        <v>0</v>
      </c>
      <c r="E319" s="267">
        <v>0</v>
      </c>
      <c r="F319" s="267">
        <v>0</v>
      </c>
      <c r="G319" s="268">
        <v>0</v>
      </c>
    </row>
    <row r="320" spans="1:7" x14ac:dyDescent="0.25">
      <c r="A320" s="266" t="s">
        <v>462</v>
      </c>
      <c r="B320" s="267">
        <v>0</v>
      </c>
      <c r="C320" s="267">
        <v>0</v>
      </c>
      <c r="D320" s="267">
        <v>0</v>
      </c>
      <c r="E320" s="267">
        <v>0</v>
      </c>
      <c r="F320" s="267">
        <v>0</v>
      </c>
      <c r="G320" s="268">
        <v>0</v>
      </c>
    </row>
    <row r="321" spans="1:7" x14ac:dyDescent="0.25">
      <c r="A321" s="266" t="s">
        <v>244</v>
      </c>
      <c r="B321" s="267">
        <v>1500</v>
      </c>
      <c r="C321" s="267">
        <v>0</v>
      </c>
      <c r="D321" s="267">
        <v>0</v>
      </c>
      <c r="E321" s="267">
        <v>0</v>
      </c>
      <c r="F321" s="267">
        <v>0</v>
      </c>
      <c r="G321" s="268">
        <v>1500</v>
      </c>
    </row>
    <row r="322" spans="1:7" x14ac:dyDescent="0.25">
      <c r="A322" s="266" t="s">
        <v>452</v>
      </c>
      <c r="B322" s="267">
        <v>0</v>
      </c>
      <c r="C322" s="267">
        <v>0</v>
      </c>
      <c r="D322" s="267">
        <v>0</v>
      </c>
      <c r="E322" s="267">
        <v>0</v>
      </c>
      <c r="F322" s="267">
        <v>0</v>
      </c>
      <c r="G322" s="268">
        <v>0</v>
      </c>
    </row>
    <row r="323" spans="1:7" x14ac:dyDescent="0.25">
      <c r="A323" s="266" t="s">
        <v>448</v>
      </c>
      <c r="B323" s="267">
        <v>0</v>
      </c>
      <c r="C323" s="267">
        <v>0</v>
      </c>
      <c r="D323" s="267">
        <v>0</v>
      </c>
      <c r="E323" s="267">
        <v>0</v>
      </c>
      <c r="F323" s="267">
        <v>0</v>
      </c>
      <c r="G323" s="268">
        <v>0</v>
      </c>
    </row>
    <row r="324" spans="1:7" x14ac:dyDescent="0.25">
      <c r="A324" s="266" t="s">
        <v>243</v>
      </c>
      <c r="B324" s="267">
        <v>250</v>
      </c>
      <c r="C324" s="267">
        <v>0</v>
      </c>
      <c r="D324" s="267">
        <v>0</v>
      </c>
      <c r="E324" s="267">
        <v>0</v>
      </c>
      <c r="F324" s="267">
        <v>0</v>
      </c>
      <c r="G324" s="268">
        <v>250</v>
      </c>
    </row>
    <row r="325" spans="1:7" x14ac:dyDescent="0.25">
      <c r="A325" s="266" t="s">
        <v>242</v>
      </c>
      <c r="B325" s="267">
        <v>500</v>
      </c>
      <c r="C325" s="267">
        <v>0</v>
      </c>
      <c r="D325" s="267">
        <v>0</v>
      </c>
      <c r="E325" s="267">
        <v>0</v>
      </c>
      <c r="F325" s="267">
        <v>0</v>
      </c>
      <c r="G325" s="268">
        <v>500</v>
      </c>
    </row>
    <row r="326" spans="1:7" x14ac:dyDescent="0.25">
      <c r="A326" s="266" t="s">
        <v>405</v>
      </c>
      <c r="B326" s="267">
        <v>0</v>
      </c>
      <c r="C326" s="267">
        <v>0</v>
      </c>
      <c r="D326" s="267">
        <v>0</v>
      </c>
      <c r="E326" s="267">
        <v>0</v>
      </c>
      <c r="F326" s="267">
        <v>0</v>
      </c>
      <c r="G326" s="268">
        <v>0</v>
      </c>
    </row>
    <row r="327" spans="1:7" x14ac:dyDescent="0.25">
      <c r="A327" s="266" t="s">
        <v>404</v>
      </c>
      <c r="B327" s="267">
        <v>0</v>
      </c>
      <c r="C327" s="267">
        <v>0</v>
      </c>
      <c r="D327" s="267">
        <v>0</v>
      </c>
      <c r="E327" s="267">
        <v>0</v>
      </c>
      <c r="F327" s="267">
        <v>0</v>
      </c>
      <c r="G327" s="268">
        <v>0</v>
      </c>
    </row>
    <row r="328" spans="1:7" ht="15.6" x14ac:dyDescent="0.3">
      <c r="A328" s="269" t="s">
        <v>389</v>
      </c>
      <c r="B328" s="270">
        <v>2250</v>
      </c>
      <c r="C328" s="270">
        <v>0</v>
      </c>
      <c r="D328" s="270">
        <v>0</v>
      </c>
      <c r="E328" s="270">
        <v>0</v>
      </c>
      <c r="F328" s="270">
        <v>0</v>
      </c>
      <c r="G328" s="271">
        <v>2250</v>
      </c>
    </row>
    <row r="329" spans="1:7" x14ac:dyDescent="0.25">
      <c r="A329" s="272"/>
      <c r="B329" s="267"/>
      <c r="C329" s="267"/>
      <c r="D329" s="267"/>
      <c r="E329" s="267"/>
      <c r="F329" s="267"/>
      <c r="G329" s="268"/>
    </row>
    <row r="330" spans="1:7" ht="15.6" x14ac:dyDescent="0.3">
      <c r="A330" s="273" t="s">
        <v>821</v>
      </c>
      <c r="B330" s="274">
        <v>4985</v>
      </c>
      <c r="C330" s="274">
        <v>0</v>
      </c>
      <c r="D330" s="274">
        <v>0</v>
      </c>
      <c r="E330" s="274">
        <v>0</v>
      </c>
      <c r="F330" s="274">
        <v>0</v>
      </c>
      <c r="G330" s="275">
        <v>4985</v>
      </c>
    </row>
    <row r="331" spans="1:7" s="329" customFormat="1" ht="15.6" x14ac:dyDescent="0.3">
      <c r="A331" s="326"/>
      <c r="B331" s="327"/>
      <c r="C331" s="327"/>
      <c r="D331" s="327"/>
      <c r="E331" s="327"/>
      <c r="F331" s="327"/>
      <c r="G331" s="328"/>
    </row>
    <row r="332" spans="1:7" x14ac:dyDescent="0.25">
      <c r="A332" s="276" t="s">
        <v>53</v>
      </c>
      <c r="B332" s="277"/>
      <c r="C332" s="277"/>
      <c r="D332" s="277"/>
      <c r="E332" s="277"/>
      <c r="F332" s="277"/>
      <c r="G332" s="278"/>
    </row>
    <row r="333" spans="1:7" x14ac:dyDescent="0.25">
      <c r="A333" s="263" t="s">
        <v>797</v>
      </c>
      <c r="B333" s="264"/>
      <c r="C333" s="264"/>
      <c r="D333" s="264"/>
      <c r="E333" s="264"/>
      <c r="F333" s="264"/>
      <c r="G333" s="265"/>
    </row>
    <row r="334" spans="1:7" x14ac:dyDescent="0.25">
      <c r="A334" s="266" t="s">
        <v>796</v>
      </c>
      <c r="B334" s="267">
        <v>40</v>
      </c>
      <c r="C334" s="267">
        <v>0</v>
      </c>
      <c r="D334" s="267">
        <v>0</v>
      </c>
      <c r="E334" s="267">
        <v>0</v>
      </c>
      <c r="F334" s="267">
        <v>0</v>
      </c>
      <c r="G334" s="268">
        <v>40</v>
      </c>
    </row>
    <row r="335" spans="1:7" ht="15.6" x14ac:dyDescent="0.3">
      <c r="A335" s="269" t="s">
        <v>795</v>
      </c>
      <c r="B335" s="270">
        <v>40</v>
      </c>
      <c r="C335" s="270">
        <v>0</v>
      </c>
      <c r="D335" s="270">
        <v>0</v>
      </c>
      <c r="E335" s="270">
        <v>0</v>
      </c>
      <c r="F335" s="270">
        <v>0</v>
      </c>
      <c r="G335" s="271">
        <v>40</v>
      </c>
    </row>
    <row r="336" spans="1:7" x14ac:dyDescent="0.25">
      <c r="A336" s="272"/>
      <c r="B336" s="267"/>
      <c r="C336" s="267"/>
      <c r="D336" s="267"/>
      <c r="E336" s="267"/>
      <c r="F336" s="267"/>
      <c r="G336" s="268"/>
    </row>
    <row r="337" spans="1:7" x14ac:dyDescent="0.25">
      <c r="A337" s="263" t="s">
        <v>791</v>
      </c>
      <c r="B337" s="264"/>
      <c r="C337" s="264"/>
      <c r="D337" s="264"/>
      <c r="E337" s="264"/>
      <c r="F337" s="264"/>
      <c r="G337" s="265"/>
    </row>
    <row r="338" spans="1:7" x14ac:dyDescent="0.25">
      <c r="A338" s="266" t="s">
        <v>781</v>
      </c>
      <c r="B338" s="267">
        <v>3485</v>
      </c>
      <c r="C338" s="267">
        <v>0</v>
      </c>
      <c r="D338" s="267">
        <v>0</v>
      </c>
      <c r="E338" s="267">
        <v>0</v>
      </c>
      <c r="F338" s="267">
        <v>0</v>
      </c>
      <c r="G338" s="268">
        <v>3485</v>
      </c>
    </row>
    <row r="339" spans="1:7" x14ac:dyDescent="0.25">
      <c r="A339" s="266" t="s">
        <v>780</v>
      </c>
      <c r="B339" s="267">
        <v>0</v>
      </c>
      <c r="C339" s="267">
        <v>0</v>
      </c>
      <c r="D339" s="267">
        <v>4998</v>
      </c>
      <c r="E339" s="267">
        <v>0</v>
      </c>
      <c r="F339" s="267">
        <v>0</v>
      </c>
      <c r="G339" s="268">
        <v>4998</v>
      </c>
    </row>
    <row r="340" spans="1:7" ht="15.6" x14ac:dyDescent="0.3">
      <c r="A340" s="269" t="s">
        <v>779</v>
      </c>
      <c r="B340" s="270">
        <v>3485</v>
      </c>
      <c r="C340" s="270">
        <v>0</v>
      </c>
      <c r="D340" s="270">
        <v>4998</v>
      </c>
      <c r="E340" s="270">
        <v>0</v>
      </c>
      <c r="F340" s="270">
        <v>0</v>
      </c>
      <c r="G340" s="271">
        <v>8483</v>
      </c>
    </row>
    <row r="341" spans="1:7" x14ac:dyDescent="0.25">
      <c r="A341" s="272"/>
      <c r="B341" s="267"/>
      <c r="C341" s="267"/>
      <c r="D341" s="267"/>
      <c r="E341" s="267"/>
      <c r="F341" s="267"/>
      <c r="G341" s="268"/>
    </row>
    <row r="342" spans="1:7" x14ac:dyDescent="0.25">
      <c r="A342" s="263" t="s">
        <v>176</v>
      </c>
      <c r="B342" s="264"/>
      <c r="C342" s="264"/>
      <c r="D342" s="264"/>
      <c r="E342" s="264"/>
      <c r="F342" s="264"/>
      <c r="G342" s="265"/>
    </row>
    <row r="343" spans="1:7" x14ac:dyDescent="0.25">
      <c r="A343" s="266" t="s">
        <v>764</v>
      </c>
      <c r="B343" s="267">
        <v>0</v>
      </c>
      <c r="C343" s="267">
        <v>0</v>
      </c>
      <c r="D343" s="267">
        <v>0</v>
      </c>
      <c r="E343" s="267">
        <v>0</v>
      </c>
      <c r="F343" s="267">
        <v>0</v>
      </c>
      <c r="G343" s="268">
        <v>0</v>
      </c>
    </row>
    <row r="344" spans="1:7" ht="15.6" x14ac:dyDescent="0.3">
      <c r="A344" s="269" t="s">
        <v>175</v>
      </c>
      <c r="B344" s="270">
        <v>0</v>
      </c>
      <c r="C344" s="270">
        <v>0</v>
      </c>
      <c r="D344" s="270">
        <v>0</v>
      </c>
      <c r="E344" s="270">
        <v>0</v>
      </c>
      <c r="F344" s="270">
        <v>0</v>
      </c>
      <c r="G344" s="271">
        <v>0</v>
      </c>
    </row>
    <row r="345" spans="1:7" x14ac:dyDescent="0.25">
      <c r="A345" s="272"/>
      <c r="B345" s="267"/>
      <c r="C345" s="267"/>
      <c r="D345" s="267"/>
      <c r="E345" s="267"/>
      <c r="F345" s="267"/>
      <c r="G345" s="268"/>
    </row>
    <row r="346" spans="1:7" x14ac:dyDescent="0.25">
      <c r="A346" s="263" t="s">
        <v>712</v>
      </c>
      <c r="B346" s="264"/>
      <c r="C346" s="264"/>
      <c r="D346" s="264"/>
      <c r="E346" s="264"/>
      <c r="F346" s="264"/>
      <c r="G346" s="265"/>
    </row>
    <row r="347" spans="1:7" x14ac:dyDescent="0.25">
      <c r="A347" s="266" t="s">
        <v>634</v>
      </c>
      <c r="B347" s="267">
        <v>350</v>
      </c>
      <c r="C347" s="267">
        <v>0</v>
      </c>
      <c r="D347" s="267">
        <v>0</v>
      </c>
      <c r="E347" s="267">
        <v>0</v>
      </c>
      <c r="F347" s="267">
        <v>0</v>
      </c>
      <c r="G347" s="268">
        <v>350</v>
      </c>
    </row>
    <row r="348" spans="1:7" x14ac:dyDescent="0.25">
      <c r="A348" s="266" t="s">
        <v>626</v>
      </c>
      <c r="B348" s="267">
        <v>1370</v>
      </c>
      <c r="C348" s="267">
        <v>0</v>
      </c>
      <c r="D348" s="267">
        <v>0</v>
      </c>
      <c r="E348" s="267">
        <v>0</v>
      </c>
      <c r="F348" s="267">
        <v>0</v>
      </c>
      <c r="G348" s="268">
        <v>1370</v>
      </c>
    </row>
    <row r="349" spans="1:7" ht="15.6" x14ac:dyDescent="0.3">
      <c r="A349" s="269" t="s">
        <v>479</v>
      </c>
      <c r="B349" s="270">
        <v>1720</v>
      </c>
      <c r="C349" s="270">
        <v>0</v>
      </c>
      <c r="D349" s="270">
        <v>0</v>
      </c>
      <c r="E349" s="270">
        <v>0</v>
      </c>
      <c r="F349" s="270">
        <v>0</v>
      </c>
      <c r="G349" s="271">
        <v>1720</v>
      </c>
    </row>
    <row r="350" spans="1:7" x14ac:dyDescent="0.25">
      <c r="A350" s="272"/>
      <c r="B350" s="267"/>
      <c r="C350" s="267"/>
      <c r="D350" s="267"/>
      <c r="E350" s="267"/>
      <c r="F350" s="267"/>
      <c r="G350" s="268"/>
    </row>
    <row r="351" spans="1:7" x14ac:dyDescent="0.25">
      <c r="A351" s="263" t="s">
        <v>388</v>
      </c>
      <c r="B351" s="264"/>
      <c r="C351" s="264"/>
      <c r="D351" s="264"/>
      <c r="E351" s="264"/>
      <c r="F351" s="264"/>
      <c r="G351" s="265"/>
    </row>
    <row r="352" spans="1:7" x14ac:dyDescent="0.25">
      <c r="A352" s="266" t="s">
        <v>387</v>
      </c>
      <c r="B352" s="267">
        <v>1200</v>
      </c>
      <c r="C352" s="267">
        <v>0</v>
      </c>
      <c r="D352" s="267">
        <v>0</v>
      </c>
      <c r="E352" s="267">
        <v>0</v>
      </c>
      <c r="F352" s="267">
        <v>0</v>
      </c>
      <c r="G352" s="268">
        <v>1200</v>
      </c>
    </row>
    <row r="353" spans="1:7" ht="15.6" x14ac:dyDescent="0.3">
      <c r="A353" s="269" t="s">
        <v>386</v>
      </c>
      <c r="B353" s="270">
        <v>1200</v>
      </c>
      <c r="C353" s="270">
        <v>0</v>
      </c>
      <c r="D353" s="270">
        <v>0</v>
      </c>
      <c r="E353" s="270">
        <v>0</v>
      </c>
      <c r="F353" s="270">
        <v>0</v>
      </c>
      <c r="G353" s="271">
        <v>1200</v>
      </c>
    </row>
    <row r="354" spans="1:7" x14ac:dyDescent="0.25">
      <c r="A354" s="272"/>
      <c r="B354" s="267"/>
      <c r="C354" s="267"/>
      <c r="D354" s="267"/>
      <c r="E354" s="267"/>
      <c r="F354" s="267"/>
      <c r="G354" s="268"/>
    </row>
    <row r="355" spans="1:7" x14ac:dyDescent="0.25">
      <c r="A355" s="263" t="s">
        <v>385</v>
      </c>
      <c r="B355" s="264"/>
      <c r="C355" s="264"/>
      <c r="D355" s="264"/>
      <c r="E355" s="264"/>
      <c r="F355" s="264"/>
      <c r="G355" s="265"/>
    </row>
    <row r="356" spans="1:7" x14ac:dyDescent="0.25">
      <c r="A356" s="266" t="s">
        <v>197</v>
      </c>
      <c r="B356" s="267">
        <v>67000</v>
      </c>
      <c r="C356" s="267">
        <v>0</v>
      </c>
      <c r="D356" s="267">
        <v>0</v>
      </c>
      <c r="E356" s="267">
        <v>0</v>
      </c>
      <c r="F356" s="267">
        <v>0</v>
      </c>
      <c r="G356" s="268">
        <v>67000</v>
      </c>
    </row>
    <row r="357" spans="1:7" x14ac:dyDescent="0.25">
      <c r="A357" s="266" t="s">
        <v>335</v>
      </c>
      <c r="B357" s="267">
        <v>0</v>
      </c>
      <c r="C357" s="267">
        <v>0</v>
      </c>
      <c r="D357" s="267">
        <v>2000</v>
      </c>
      <c r="E357" s="267">
        <v>0</v>
      </c>
      <c r="F357" s="267">
        <v>0</v>
      </c>
      <c r="G357" s="268">
        <v>2000</v>
      </c>
    </row>
    <row r="358" spans="1:7" x14ac:dyDescent="0.25">
      <c r="A358" s="266" t="s">
        <v>326</v>
      </c>
      <c r="B358" s="267">
        <v>3000</v>
      </c>
      <c r="C358" s="267">
        <v>0</v>
      </c>
      <c r="D358" s="267">
        <v>0</v>
      </c>
      <c r="E358" s="267">
        <v>0</v>
      </c>
      <c r="F358" s="267">
        <v>0</v>
      </c>
      <c r="G358" s="268">
        <v>3000</v>
      </c>
    </row>
    <row r="359" spans="1:7" x14ac:dyDescent="0.25">
      <c r="A359" s="266" t="s">
        <v>312</v>
      </c>
      <c r="B359" s="267">
        <v>0</v>
      </c>
      <c r="C359" s="267">
        <v>0</v>
      </c>
      <c r="D359" s="267">
        <v>1000</v>
      </c>
      <c r="E359" s="267">
        <v>0</v>
      </c>
      <c r="F359" s="267">
        <v>0</v>
      </c>
      <c r="G359" s="268">
        <v>1000</v>
      </c>
    </row>
    <row r="360" spans="1:7" x14ac:dyDescent="0.25">
      <c r="A360" s="266" t="s">
        <v>301</v>
      </c>
      <c r="B360" s="267">
        <v>40000</v>
      </c>
      <c r="C360" s="267">
        <v>0</v>
      </c>
      <c r="D360" s="267">
        <v>0</v>
      </c>
      <c r="E360" s="267">
        <v>0</v>
      </c>
      <c r="F360" s="267">
        <v>0</v>
      </c>
      <c r="G360" s="268">
        <v>40000</v>
      </c>
    </row>
    <row r="361" spans="1:7" x14ac:dyDescent="0.25">
      <c r="A361" s="266" t="s">
        <v>300</v>
      </c>
      <c r="B361" s="267">
        <v>0</v>
      </c>
      <c r="C361" s="267">
        <v>0</v>
      </c>
      <c r="D361" s="267">
        <v>5000</v>
      </c>
      <c r="E361" s="267">
        <v>0</v>
      </c>
      <c r="F361" s="267">
        <v>0</v>
      </c>
      <c r="G361" s="268">
        <v>5000</v>
      </c>
    </row>
    <row r="362" spans="1:7" x14ac:dyDescent="0.25">
      <c r="A362" s="266" t="s">
        <v>285</v>
      </c>
      <c r="B362" s="267">
        <v>2500</v>
      </c>
      <c r="C362" s="267">
        <v>0</v>
      </c>
      <c r="D362" s="267">
        <v>0</v>
      </c>
      <c r="E362" s="267">
        <v>0</v>
      </c>
      <c r="F362" s="267">
        <v>0</v>
      </c>
      <c r="G362" s="268">
        <v>2500</v>
      </c>
    </row>
    <row r="363" spans="1:7" ht="15.6" x14ac:dyDescent="0.3">
      <c r="A363" s="269" t="s">
        <v>282</v>
      </c>
      <c r="B363" s="270">
        <v>112500</v>
      </c>
      <c r="C363" s="270">
        <v>0</v>
      </c>
      <c r="D363" s="270">
        <v>8000</v>
      </c>
      <c r="E363" s="270">
        <v>0</v>
      </c>
      <c r="F363" s="270">
        <v>0</v>
      </c>
      <c r="G363" s="271">
        <v>120500</v>
      </c>
    </row>
    <row r="364" spans="1:7" x14ac:dyDescent="0.25">
      <c r="A364" s="272"/>
      <c r="B364" s="267"/>
      <c r="C364" s="267"/>
      <c r="D364" s="267"/>
      <c r="E364" s="267"/>
      <c r="F364" s="267"/>
      <c r="G364" s="268"/>
    </row>
    <row r="365" spans="1:7" ht="15.6" x14ac:dyDescent="0.3">
      <c r="A365" s="273" t="s">
        <v>54</v>
      </c>
      <c r="B365" s="274">
        <v>118945</v>
      </c>
      <c r="C365" s="274">
        <v>0</v>
      </c>
      <c r="D365" s="274">
        <v>12998</v>
      </c>
      <c r="E365" s="274">
        <v>0</v>
      </c>
      <c r="F365" s="274">
        <v>0</v>
      </c>
      <c r="G365" s="275">
        <v>131943</v>
      </c>
    </row>
    <row r="366" spans="1:7" s="329" customFormat="1" ht="15.6" x14ac:dyDescent="0.3">
      <c r="A366" s="326"/>
      <c r="B366" s="327"/>
      <c r="C366" s="327"/>
      <c r="D366" s="327"/>
      <c r="E366" s="327"/>
      <c r="F366" s="327"/>
      <c r="G366" s="328"/>
    </row>
    <row r="367" spans="1:7" x14ac:dyDescent="0.25">
      <c r="A367" s="276" t="s">
        <v>188</v>
      </c>
      <c r="B367" s="277"/>
      <c r="C367" s="277"/>
      <c r="D367" s="277"/>
      <c r="E367" s="277"/>
      <c r="F367" s="277"/>
      <c r="G367" s="278"/>
    </row>
    <row r="368" spans="1:7" x14ac:dyDescent="0.25">
      <c r="A368" s="263" t="s">
        <v>174</v>
      </c>
      <c r="B368" s="264"/>
      <c r="C368" s="264"/>
      <c r="D368" s="264"/>
      <c r="E368" s="264"/>
      <c r="F368" s="264"/>
      <c r="G368" s="265"/>
    </row>
    <row r="369" spans="1:7" x14ac:dyDescent="0.25">
      <c r="A369" s="266" t="s">
        <v>763</v>
      </c>
      <c r="B369" s="267">
        <v>0</v>
      </c>
      <c r="C369" s="267">
        <v>0</v>
      </c>
      <c r="D369" s="267">
        <v>0</v>
      </c>
      <c r="E369" s="267">
        <v>0</v>
      </c>
      <c r="F369" s="267">
        <v>0</v>
      </c>
      <c r="G369" s="268">
        <v>0</v>
      </c>
    </row>
    <row r="370" spans="1:7" x14ac:dyDescent="0.25">
      <c r="A370" s="266" t="s">
        <v>762</v>
      </c>
      <c r="B370" s="267">
        <v>0</v>
      </c>
      <c r="C370" s="267">
        <v>0</v>
      </c>
      <c r="D370" s="267">
        <v>0</v>
      </c>
      <c r="E370" s="267">
        <v>0</v>
      </c>
      <c r="F370" s="267">
        <v>847</v>
      </c>
      <c r="G370" s="268">
        <v>847</v>
      </c>
    </row>
    <row r="371" spans="1:7" x14ac:dyDescent="0.25">
      <c r="A371" s="266" t="s">
        <v>761</v>
      </c>
      <c r="B371" s="267">
        <v>0</v>
      </c>
      <c r="C371" s="267">
        <v>0</v>
      </c>
      <c r="D371" s="267">
        <v>0</v>
      </c>
      <c r="E371" s="267">
        <v>0</v>
      </c>
      <c r="F371" s="267">
        <v>0</v>
      </c>
      <c r="G371" s="268">
        <v>0</v>
      </c>
    </row>
    <row r="372" spans="1:7" x14ac:dyDescent="0.25">
      <c r="A372" s="266" t="s">
        <v>760</v>
      </c>
      <c r="B372" s="267">
        <v>0</v>
      </c>
      <c r="C372" s="267">
        <v>0</v>
      </c>
      <c r="D372" s="267">
        <v>0</v>
      </c>
      <c r="E372" s="267">
        <v>0</v>
      </c>
      <c r="F372" s="267">
        <v>140</v>
      </c>
      <c r="G372" s="268">
        <v>140</v>
      </c>
    </row>
    <row r="373" spans="1:7" x14ac:dyDescent="0.25">
      <c r="A373" s="266" t="s">
        <v>759</v>
      </c>
      <c r="B373" s="267">
        <v>0</v>
      </c>
      <c r="C373" s="267">
        <v>0</v>
      </c>
      <c r="D373" s="267">
        <v>0</v>
      </c>
      <c r="E373" s="267">
        <v>0</v>
      </c>
      <c r="F373" s="267">
        <v>0</v>
      </c>
      <c r="G373" s="268">
        <v>0</v>
      </c>
    </row>
    <row r="374" spans="1:7" x14ac:dyDescent="0.25">
      <c r="A374" s="266" t="s">
        <v>758</v>
      </c>
      <c r="B374" s="267">
        <v>0</v>
      </c>
      <c r="C374" s="267">
        <v>0</v>
      </c>
      <c r="D374" s="267">
        <v>0</v>
      </c>
      <c r="E374" s="267">
        <v>0</v>
      </c>
      <c r="F374" s="267">
        <v>0</v>
      </c>
      <c r="G374" s="268">
        <v>0</v>
      </c>
    </row>
    <row r="375" spans="1:7" x14ac:dyDescent="0.25">
      <c r="A375" s="266" t="s">
        <v>757</v>
      </c>
      <c r="B375" s="267">
        <v>0</v>
      </c>
      <c r="C375" s="267">
        <v>0</v>
      </c>
      <c r="D375" s="267">
        <v>0</v>
      </c>
      <c r="E375" s="267">
        <v>0</v>
      </c>
      <c r="F375" s="267">
        <v>1657</v>
      </c>
      <c r="G375" s="268">
        <v>1657</v>
      </c>
    </row>
    <row r="376" spans="1:7" x14ac:dyDescent="0.25">
      <c r="A376" s="266" t="s">
        <v>756</v>
      </c>
      <c r="B376" s="267">
        <v>0</v>
      </c>
      <c r="C376" s="267">
        <v>0</v>
      </c>
      <c r="D376" s="267">
        <v>0</v>
      </c>
      <c r="E376" s="267">
        <v>0</v>
      </c>
      <c r="F376" s="267">
        <v>600</v>
      </c>
      <c r="G376" s="268">
        <v>600</v>
      </c>
    </row>
    <row r="377" spans="1:7" x14ac:dyDescent="0.25">
      <c r="A377" s="266" t="s">
        <v>755</v>
      </c>
      <c r="B377" s="267">
        <v>0</v>
      </c>
      <c r="C377" s="267">
        <v>0</v>
      </c>
      <c r="D377" s="267">
        <v>0</v>
      </c>
      <c r="E377" s="267">
        <v>0</v>
      </c>
      <c r="F377" s="267">
        <v>6830</v>
      </c>
      <c r="G377" s="268">
        <v>6830</v>
      </c>
    </row>
    <row r="378" spans="1:7" x14ac:dyDescent="0.25">
      <c r="A378" s="266" t="s">
        <v>754</v>
      </c>
      <c r="B378" s="267">
        <v>0</v>
      </c>
      <c r="C378" s="267">
        <v>0</v>
      </c>
      <c r="D378" s="267">
        <v>0</v>
      </c>
      <c r="E378" s="267">
        <v>0</v>
      </c>
      <c r="F378" s="267">
        <v>3266</v>
      </c>
      <c r="G378" s="268">
        <v>3266</v>
      </c>
    </row>
    <row r="379" spans="1:7" x14ac:dyDescent="0.25">
      <c r="A379" s="266" t="s">
        <v>753</v>
      </c>
      <c r="B379" s="267">
        <v>0</v>
      </c>
      <c r="C379" s="267">
        <v>0</v>
      </c>
      <c r="D379" s="267">
        <v>0</v>
      </c>
      <c r="E379" s="267">
        <v>0</v>
      </c>
      <c r="F379" s="267">
        <v>2200</v>
      </c>
      <c r="G379" s="268">
        <v>2200</v>
      </c>
    </row>
    <row r="380" spans="1:7" x14ac:dyDescent="0.25">
      <c r="A380" s="266" t="s">
        <v>752</v>
      </c>
      <c r="B380" s="267">
        <v>0</v>
      </c>
      <c r="C380" s="267">
        <v>0</v>
      </c>
      <c r="D380" s="267">
        <v>0</v>
      </c>
      <c r="E380" s="267">
        <v>0</v>
      </c>
      <c r="F380" s="267">
        <v>200</v>
      </c>
      <c r="G380" s="268">
        <v>200</v>
      </c>
    </row>
    <row r="381" spans="1:7" x14ac:dyDescent="0.25">
      <c r="A381" s="266" t="s">
        <v>751</v>
      </c>
      <c r="B381" s="267">
        <v>0</v>
      </c>
      <c r="C381" s="267">
        <v>0</v>
      </c>
      <c r="D381" s="267">
        <v>0</v>
      </c>
      <c r="E381" s="267">
        <v>0</v>
      </c>
      <c r="F381" s="267">
        <v>4400</v>
      </c>
      <c r="G381" s="268">
        <v>4400</v>
      </c>
    </row>
    <row r="382" spans="1:7" x14ac:dyDescent="0.25">
      <c r="A382" s="266" t="s">
        <v>750</v>
      </c>
      <c r="B382" s="267">
        <v>0</v>
      </c>
      <c r="C382" s="267">
        <v>0</v>
      </c>
      <c r="D382" s="267">
        <v>0</v>
      </c>
      <c r="E382" s="267">
        <v>0</v>
      </c>
      <c r="F382" s="267">
        <v>200</v>
      </c>
      <c r="G382" s="268">
        <v>200</v>
      </c>
    </row>
    <row r="383" spans="1:7" x14ac:dyDescent="0.25">
      <c r="A383" s="266" t="s">
        <v>749</v>
      </c>
      <c r="B383" s="267">
        <v>0</v>
      </c>
      <c r="C383" s="267">
        <v>0</v>
      </c>
      <c r="D383" s="267">
        <v>0</v>
      </c>
      <c r="E383" s="267">
        <v>0</v>
      </c>
      <c r="F383" s="267">
        <v>0</v>
      </c>
      <c r="G383" s="268">
        <v>0</v>
      </c>
    </row>
    <row r="384" spans="1:7" x14ac:dyDescent="0.25">
      <c r="A384" s="266" t="s">
        <v>748</v>
      </c>
      <c r="B384" s="267">
        <v>0</v>
      </c>
      <c r="C384" s="267">
        <v>0</v>
      </c>
      <c r="D384" s="267">
        <v>0</v>
      </c>
      <c r="E384" s="267">
        <v>0</v>
      </c>
      <c r="F384" s="267">
        <v>0</v>
      </c>
      <c r="G384" s="268">
        <v>0</v>
      </c>
    </row>
    <row r="385" spans="1:7" ht="15.6" x14ac:dyDescent="0.3">
      <c r="A385" s="269" t="s">
        <v>173</v>
      </c>
      <c r="B385" s="270">
        <v>0</v>
      </c>
      <c r="C385" s="270">
        <v>0</v>
      </c>
      <c r="D385" s="270">
        <v>0</v>
      </c>
      <c r="E385" s="270">
        <v>0</v>
      </c>
      <c r="F385" s="270">
        <v>20340</v>
      </c>
      <c r="G385" s="271">
        <v>20340</v>
      </c>
    </row>
    <row r="386" spans="1:7" x14ac:dyDescent="0.25">
      <c r="A386" s="272"/>
      <c r="B386" s="267"/>
      <c r="C386" s="267"/>
      <c r="D386" s="267"/>
      <c r="E386" s="267"/>
      <c r="F386" s="267"/>
      <c r="G386" s="268"/>
    </row>
    <row r="387" spans="1:7" ht="15.6" x14ac:dyDescent="0.3">
      <c r="A387" s="273" t="s">
        <v>187</v>
      </c>
      <c r="B387" s="274">
        <v>0</v>
      </c>
      <c r="C387" s="274">
        <v>0</v>
      </c>
      <c r="D387" s="274">
        <v>0</v>
      </c>
      <c r="E387" s="274">
        <v>0</v>
      </c>
      <c r="F387" s="274">
        <v>20340</v>
      </c>
      <c r="G387" s="275">
        <v>20340</v>
      </c>
    </row>
    <row r="388" spans="1:7" s="329" customFormat="1" ht="15.6" x14ac:dyDescent="0.3">
      <c r="A388" s="326"/>
      <c r="B388" s="327"/>
      <c r="C388" s="327"/>
      <c r="D388" s="327"/>
      <c r="E388" s="327"/>
      <c r="F388" s="327"/>
      <c r="G388" s="328"/>
    </row>
    <row r="389" spans="1:7" x14ac:dyDescent="0.25">
      <c r="A389" s="276" t="s">
        <v>60</v>
      </c>
      <c r="B389" s="277"/>
      <c r="C389" s="277"/>
      <c r="D389" s="277"/>
      <c r="E389" s="277"/>
      <c r="F389" s="277"/>
      <c r="G389" s="278"/>
    </row>
    <row r="390" spans="1:7" x14ac:dyDescent="0.25">
      <c r="A390" s="263" t="s">
        <v>36</v>
      </c>
      <c r="B390" s="264"/>
      <c r="C390" s="264"/>
      <c r="D390" s="264"/>
      <c r="E390" s="264"/>
      <c r="F390" s="264"/>
      <c r="G390" s="265"/>
    </row>
    <row r="391" spans="1:7" x14ac:dyDescent="0.25">
      <c r="A391" s="266" t="s">
        <v>747</v>
      </c>
      <c r="B391" s="267">
        <v>0</v>
      </c>
      <c r="C391" s="267">
        <v>0</v>
      </c>
      <c r="D391" s="267">
        <v>0</v>
      </c>
      <c r="E391" s="267">
        <v>0</v>
      </c>
      <c r="F391" s="267">
        <v>0</v>
      </c>
      <c r="G391" s="268">
        <v>0</v>
      </c>
    </row>
    <row r="392" spans="1:7" x14ac:dyDescent="0.25">
      <c r="A392" s="266" t="s">
        <v>746</v>
      </c>
      <c r="B392" s="267">
        <v>0</v>
      </c>
      <c r="C392" s="267">
        <v>0</v>
      </c>
      <c r="D392" s="267">
        <v>0</v>
      </c>
      <c r="E392" s="267">
        <v>500</v>
      </c>
      <c r="F392" s="267">
        <v>0</v>
      </c>
      <c r="G392" s="268">
        <v>500</v>
      </c>
    </row>
    <row r="393" spans="1:7" x14ac:dyDescent="0.25">
      <c r="A393" s="266" t="s">
        <v>745</v>
      </c>
      <c r="B393" s="267">
        <v>0</v>
      </c>
      <c r="C393" s="267">
        <v>0</v>
      </c>
      <c r="D393" s="267">
        <v>0</v>
      </c>
      <c r="E393" s="267">
        <v>0</v>
      </c>
      <c r="F393" s="267">
        <v>0</v>
      </c>
      <c r="G393" s="268">
        <v>0</v>
      </c>
    </row>
    <row r="394" spans="1:7" x14ac:dyDescent="0.25">
      <c r="A394" s="266" t="s">
        <v>237</v>
      </c>
      <c r="B394" s="267">
        <v>0</v>
      </c>
      <c r="C394" s="267">
        <v>0</v>
      </c>
      <c r="D394" s="267">
        <v>0</v>
      </c>
      <c r="E394" s="267">
        <v>2000</v>
      </c>
      <c r="F394" s="267">
        <v>0</v>
      </c>
      <c r="G394" s="268">
        <v>2000</v>
      </c>
    </row>
    <row r="395" spans="1:7" x14ac:dyDescent="0.25">
      <c r="A395" s="266" t="s">
        <v>744</v>
      </c>
      <c r="B395" s="267">
        <v>0</v>
      </c>
      <c r="C395" s="267">
        <v>0</v>
      </c>
      <c r="D395" s="267">
        <v>0</v>
      </c>
      <c r="E395" s="267">
        <v>0</v>
      </c>
      <c r="F395" s="267">
        <v>0</v>
      </c>
      <c r="G395" s="268">
        <v>0</v>
      </c>
    </row>
    <row r="396" spans="1:7" x14ac:dyDescent="0.25">
      <c r="A396" s="266" t="s">
        <v>743</v>
      </c>
      <c r="B396" s="267">
        <v>0</v>
      </c>
      <c r="C396" s="267">
        <v>0</v>
      </c>
      <c r="D396" s="267">
        <v>0</v>
      </c>
      <c r="E396" s="267">
        <v>0</v>
      </c>
      <c r="F396" s="267">
        <v>0</v>
      </c>
      <c r="G396" s="268">
        <v>0</v>
      </c>
    </row>
    <row r="397" spans="1:7" x14ac:dyDescent="0.25">
      <c r="A397" s="266" t="s">
        <v>742</v>
      </c>
      <c r="B397" s="267">
        <v>0</v>
      </c>
      <c r="C397" s="267">
        <v>0</v>
      </c>
      <c r="D397" s="267">
        <v>0</v>
      </c>
      <c r="E397" s="267">
        <v>100</v>
      </c>
      <c r="F397" s="267">
        <v>0</v>
      </c>
      <c r="G397" s="268">
        <v>100</v>
      </c>
    </row>
    <row r="398" spans="1:7" x14ac:dyDescent="0.25">
      <c r="A398" s="266" t="s">
        <v>741</v>
      </c>
      <c r="B398" s="267">
        <v>0</v>
      </c>
      <c r="C398" s="267">
        <v>0</v>
      </c>
      <c r="D398" s="267">
        <v>0</v>
      </c>
      <c r="E398" s="267">
        <v>485</v>
      </c>
      <c r="F398" s="267">
        <v>0</v>
      </c>
      <c r="G398" s="268">
        <v>485</v>
      </c>
    </row>
    <row r="399" spans="1:7" x14ac:dyDescent="0.25">
      <c r="A399" s="266" t="s">
        <v>740</v>
      </c>
      <c r="B399" s="267">
        <v>0</v>
      </c>
      <c r="C399" s="267">
        <v>0</v>
      </c>
      <c r="D399" s="267">
        <v>0</v>
      </c>
      <c r="E399" s="267">
        <v>0</v>
      </c>
      <c r="F399" s="267">
        <v>0</v>
      </c>
      <c r="G399" s="268">
        <v>0</v>
      </c>
    </row>
    <row r="400" spans="1:7" x14ac:dyDescent="0.25">
      <c r="A400" s="266" t="s">
        <v>739</v>
      </c>
      <c r="B400" s="267">
        <v>0</v>
      </c>
      <c r="C400" s="267">
        <v>0</v>
      </c>
      <c r="D400" s="267">
        <v>0</v>
      </c>
      <c r="E400" s="267">
        <v>0</v>
      </c>
      <c r="F400" s="267">
        <v>0</v>
      </c>
      <c r="G400" s="268">
        <v>0</v>
      </c>
    </row>
    <row r="401" spans="1:7" x14ac:dyDescent="0.25">
      <c r="A401" s="266" t="s">
        <v>236</v>
      </c>
      <c r="B401" s="267">
        <v>0</v>
      </c>
      <c r="C401" s="267">
        <v>0</v>
      </c>
      <c r="D401" s="267">
        <v>0</v>
      </c>
      <c r="E401" s="267">
        <v>0</v>
      </c>
      <c r="F401" s="267">
        <v>0</v>
      </c>
      <c r="G401" s="268">
        <v>0</v>
      </c>
    </row>
    <row r="402" spans="1:7" x14ac:dyDescent="0.25">
      <c r="A402" s="266" t="s">
        <v>235</v>
      </c>
      <c r="B402" s="267">
        <v>0</v>
      </c>
      <c r="C402" s="267">
        <v>0</v>
      </c>
      <c r="D402" s="267">
        <v>0</v>
      </c>
      <c r="E402" s="267">
        <v>85</v>
      </c>
      <c r="F402" s="267">
        <v>0</v>
      </c>
      <c r="G402" s="268">
        <v>85</v>
      </c>
    </row>
    <row r="403" spans="1:7" x14ac:dyDescent="0.25">
      <c r="A403" s="266" t="s">
        <v>738</v>
      </c>
      <c r="B403" s="267">
        <v>0</v>
      </c>
      <c r="C403" s="267">
        <v>0</v>
      </c>
      <c r="D403" s="267">
        <v>0</v>
      </c>
      <c r="E403" s="267">
        <v>0</v>
      </c>
      <c r="F403" s="267">
        <v>0</v>
      </c>
      <c r="G403" s="268">
        <v>0</v>
      </c>
    </row>
    <row r="404" spans="1:7" x14ac:dyDescent="0.25">
      <c r="A404" s="266" t="s">
        <v>737</v>
      </c>
      <c r="B404" s="267">
        <v>0</v>
      </c>
      <c r="C404" s="267">
        <v>0</v>
      </c>
      <c r="D404" s="267">
        <v>0</v>
      </c>
      <c r="E404" s="267">
        <v>0</v>
      </c>
      <c r="F404" s="267">
        <v>0</v>
      </c>
      <c r="G404" s="268">
        <v>0</v>
      </c>
    </row>
    <row r="405" spans="1:7" x14ac:dyDescent="0.25">
      <c r="A405" s="266" t="s">
        <v>736</v>
      </c>
      <c r="B405" s="267">
        <v>0</v>
      </c>
      <c r="C405" s="267">
        <v>0</v>
      </c>
      <c r="D405" s="267">
        <v>0</v>
      </c>
      <c r="E405" s="267">
        <v>0</v>
      </c>
      <c r="F405" s="267">
        <v>0</v>
      </c>
      <c r="G405" s="268">
        <v>0</v>
      </c>
    </row>
    <row r="406" spans="1:7" x14ac:dyDescent="0.25">
      <c r="A406" s="266" t="s">
        <v>735</v>
      </c>
      <c r="B406" s="267">
        <v>0</v>
      </c>
      <c r="C406" s="267">
        <v>0</v>
      </c>
      <c r="D406" s="267">
        <v>0</v>
      </c>
      <c r="E406" s="267">
        <v>0</v>
      </c>
      <c r="F406" s="267">
        <v>0</v>
      </c>
      <c r="G406" s="268">
        <v>0</v>
      </c>
    </row>
    <row r="407" spans="1:7" x14ac:dyDescent="0.25">
      <c r="A407" s="266" t="s">
        <v>734</v>
      </c>
      <c r="B407" s="267">
        <v>0</v>
      </c>
      <c r="C407" s="267">
        <v>0</v>
      </c>
      <c r="D407" s="267">
        <v>0</v>
      </c>
      <c r="E407" s="267">
        <v>0</v>
      </c>
      <c r="F407" s="267">
        <v>0</v>
      </c>
      <c r="G407" s="268">
        <v>0</v>
      </c>
    </row>
    <row r="408" spans="1:7" x14ac:dyDescent="0.25">
      <c r="A408" s="266" t="s">
        <v>733</v>
      </c>
      <c r="B408" s="267">
        <v>0</v>
      </c>
      <c r="C408" s="267">
        <v>0</v>
      </c>
      <c r="D408" s="267">
        <v>0</v>
      </c>
      <c r="E408" s="267">
        <v>0</v>
      </c>
      <c r="F408" s="267">
        <v>0</v>
      </c>
      <c r="G408" s="268">
        <v>0</v>
      </c>
    </row>
    <row r="409" spans="1:7" ht="15.6" x14ac:dyDescent="0.3">
      <c r="A409" s="269" t="s">
        <v>172</v>
      </c>
      <c r="B409" s="270">
        <v>0</v>
      </c>
      <c r="C409" s="270">
        <v>0</v>
      </c>
      <c r="D409" s="270">
        <v>0</v>
      </c>
      <c r="E409" s="270">
        <v>3170</v>
      </c>
      <c r="F409" s="270">
        <v>0</v>
      </c>
      <c r="G409" s="271">
        <v>3170</v>
      </c>
    </row>
    <row r="410" spans="1:7" x14ac:dyDescent="0.25">
      <c r="A410" s="272"/>
      <c r="B410" s="267"/>
      <c r="C410" s="267"/>
      <c r="D410" s="267"/>
      <c r="E410" s="267"/>
      <c r="F410" s="267"/>
      <c r="G410" s="268"/>
    </row>
    <row r="411" spans="1:7" x14ac:dyDescent="0.25">
      <c r="A411" s="263" t="s">
        <v>712</v>
      </c>
      <c r="B411" s="264"/>
      <c r="C411" s="264"/>
      <c r="D411" s="264"/>
      <c r="E411" s="264"/>
      <c r="F411" s="264"/>
      <c r="G411" s="265"/>
    </row>
    <row r="412" spans="1:7" x14ac:dyDescent="0.25">
      <c r="A412" s="266" t="s">
        <v>633</v>
      </c>
      <c r="B412" s="267">
        <v>0</v>
      </c>
      <c r="C412" s="267">
        <v>0</v>
      </c>
      <c r="D412" s="267">
        <v>0</v>
      </c>
      <c r="E412" s="267">
        <v>80</v>
      </c>
      <c r="F412" s="267">
        <v>0</v>
      </c>
      <c r="G412" s="268">
        <v>80</v>
      </c>
    </row>
    <row r="413" spans="1:7" x14ac:dyDescent="0.25">
      <c r="A413" s="266" t="s">
        <v>625</v>
      </c>
      <c r="B413" s="267">
        <v>0</v>
      </c>
      <c r="C413" s="267">
        <v>0</v>
      </c>
      <c r="D413" s="267">
        <v>0</v>
      </c>
      <c r="E413" s="267">
        <v>450</v>
      </c>
      <c r="F413" s="267">
        <v>0</v>
      </c>
      <c r="G413" s="268">
        <v>450</v>
      </c>
    </row>
    <row r="414" spans="1:7" ht="15.6" x14ac:dyDescent="0.3">
      <c r="A414" s="269" t="s">
        <v>479</v>
      </c>
      <c r="B414" s="270">
        <v>0</v>
      </c>
      <c r="C414" s="270">
        <v>0</v>
      </c>
      <c r="D414" s="270">
        <v>0</v>
      </c>
      <c r="E414" s="270">
        <v>530</v>
      </c>
      <c r="F414" s="270">
        <v>0</v>
      </c>
      <c r="G414" s="271">
        <v>530</v>
      </c>
    </row>
    <row r="415" spans="1:7" x14ac:dyDescent="0.25">
      <c r="A415" s="272"/>
      <c r="B415" s="267"/>
      <c r="C415" s="267"/>
      <c r="D415" s="267"/>
      <c r="E415" s="267"/>
      <c r="F415" s="267"/>
      <c r="G415" s="268"/>
    </row>
    <row r="416" spans="1:7" ht="15.6" x14ac:dyDescent="0.3">
      <c r="A416" s="273" t="s">
        <v>61</v>
      </c>
      <c r="B416" s="274">
        <v>0</v>
      </c>
      <c r="C416" s="274">
        <v>0</v>
      </c>
      <c r="D416" s="274">
        <v>0</v>
      </c>
      <c r="E416" s="274">
        <v>3700</v>
      </c>
      <c r="F416" s="274">
        <v>0</v>
      </c>
      <c r="G416" s="275">
        <v>3700</v>
      </c>
    </row>
    <row r="417" spans="1:7" s="329" customFormat="1" ht="15.6" x14ac:dyDescent="0.3">
      <c r="A417" s="326"/>
      <c r="B417" s="327"/>
      <c r="C417" s="327"/>
      <c r="D417" s="327"/>
      <c r="E417" s="327"/>
      <c r="F417" s="327"/>
      <c r="G417" s="328"/>
    </row>
    <row r="418" spans="1:7" x14ac:dyDescent="0.25">
      <c r="A418" s="276" t="s">
        <v>29</v>
      </c>
      <c r="B418" s="277"/>
      <c r="C418" s="277"/>
      <c r="D418" s="277"/>
      <c r="E418" s="277"/>
      <c r="F418" s="277"/>
      <c r="G418" s="278"/>
    </row>
    <row r="419" spans="1:7" x14ac:dyDescent="0.25">
      <c r="A419" s="263" t="s">
        <v>794</v>
      </c>
      <c r="B419" s="264"/>
      <c r="C419" s="264"/>
      <c r="D419" s="264"/>
      <c r="E419" s="264"/>
      <c r="F419" s="264"/>
      <c r="G419" s="265"/>
    </row>
    <row r="420" spans="1:7" x14ac:dyDescent="0.25">
      <c r="A420" s="266" t="s">
        <v>240</v>
      </c>
      <c r="B420" s="267">
        <v>17784</v>
      </c>
      <c r="C420" s="267">
        <v>0</v>
      </c>
      <c r="D420" s="267">
        <v>0</v>
      </c>
      <c r="E420" s="267">
        <v>0</v>
      </c>
      <c r="F420" s="267">
        <v>0</v>
      </c>
      <c r="G420" s="268">
        <v>17784</v>
      </c>
    </row>
    <row r="421" spans="1:7" ht="15.6" x14ac:dyDescent="0.3">
      <c r="A421" s="269" t="s">
        <v>792</v>
      </c>
      <c r="B421" s="270">
        <v>17784</v>
      </c>
      <c r="C421" s="270">
        <v>0</v>
      </c>
      <c r="D421" s="270">
        <v>0</v>
      </c>
      <c r="E421" s="270">
        <v>0</v>
      </c>
      <c r="F421" s="270">
        <v>0</v>
      </c>
      <c r="G421" s="271">
        <v>17784</v>
      </c>
    </row>
    <row r="422" spans="1:7" x14ac:dyDescent="0.25">
      <c r="A422" s="272"/>
      <c r="B422" s="267"/>
      <c r="C422" s="267"/>
      <c r="D422" s="267"/>
      <c r="E422" s="267"/>
      <c r="F422" s="267"/>
      <c r="G422" s="268"/>
    </row>
    <row r="423" spans="1:7" x14ac:dyDescent="0.25">
      <c r="A423" s="263" t="s">
        <v>712</v>
      </c>
      <c r="B423" s="264"/>
      <c r="C423" s="264"/>
      <c r="D423" s="264"/>
      <c r="E423" s="264"/>
      <c r="F423" s="264"/>
      <c r="G423" s="265"/>
    </row>
    <row r="424" spans="1:7" x14ac:dyDescent="0.25">
      <c r="A424" s="266" t="s">
        <v>228</v>
      </c>
      <c r="B424" s="267">
        <v>350</v>
      </c>
      <c r="C424" s="267">
        <v>0</v>
      </c>
      <c r="D424" s="267">
        <v>0</v>
      </c>
      <c r="E424" s="267">
        <v>0</v>
      </c>
      <c r="F424" s="267">
        <v>0</v>
      </c>
      <c r="G424" s="268">
        <v>350</v>
      </c>
    </row>
    <row r="425" spans="1:7" x14ac:dyDescent="0.25">
      <c r="A425" s="266" t="s">
        <v>688</v>
      </c>
      <c r="B425" s="267">
        <v>1400</v>
      </c>
      <c r="C425" s="267">
        <v>0</v>
      </c>
      <c r="D425" s="267">
        <v>0</v>
      </c>
      <c r="E425" s="267">
        <v>0</v>
      </c>
      <c r="F425" s="267">
        <v>0</v>
      </c>
      <c r="G425" s="268">
        <v>1400</v>
      </c>
    </row>
    <row r="426" spans="1:7" ht="15.6" x14ac:dyDescent="0.3">
      <c r="A426" s="269" t="s">
        <v>479</v>
      </c>
      <c r="B426" s="270">
        <v>1750</v>
      </c>
      <c r="C426" s="270">
        <v>0</v>
      </c>
      <c r="D426" s="270">
        <v>0</v>
      </c>
      <c r="E426" s="270">
        <v>0</v>
      </c>
      <c r="F426" s="270">
        <v>0</v>
      </c>
      <c r="G426" s="271">
        <v>1750</v>
      </c>
    </row>
    <row r="427" spans="1:7" x14ac:dyDescent="0.25">
      <c r="A427" s="272"/>
      <c r="B427" s="267"/>
      <c r="C427" s="267"/>
      <c r="D427" s="267"/>
      <c r="E427" s="267"/>
      <c r="F427" s="267"/>
      <c r="G427" s="268"/>
    </row>
    <row r="428" spans="1:7" ht="15.6" x14ac:dyDescent="0.3">
      <c r="A428" s="273" t="s">
        <v>56</v>
      </c>
      <c r="B428" s="274">
        <v>19534</v>
      </c>
      <c r="C428" s="274">
        <v>0</v>
      </c>
      <c r="D428" s="274">
        <v>0</v>
      </c>
      <c r="E428" s="274">
        <v>0</v>
      </c>
      <c r="F428" s="274">
        <v>0</v>
      </c>
      <c r="G428" s="275">
        <v>19534</v>
      </c>
    </row>
    <row r="429" spans="1:7" s="329" customFormat="1" ht="15.6" x14ac:dyDescent="0.3">
      <c r="A429" s="326"/>
      <c r="B429" s="327"/>
      <c r="C429" s="327"/>
      <c r="D429" s="327"/>
      <c r="E429" s="327"/>
      <c r="F429" s="327"/>
      <c r="G429" s="328"/>
    </row>
    <row r="430" spans="1:7" x14ac:dyDescent="0.25">
      <c r="A430" s="276" t="s">
        <v>35</v>
      </c>
      <c r="B430" s="277"/>
      <c r="C430" s="277"/>
      <c r="D430" s="277"/>
      <c r="E430" s="277"/>
      <c r="F430" s="277"/>
      <c r="G430" s="278"/>
    </row>
    <row r="431" spans="1:7" x14ac:dyDescent="0.25">
      <c r="A431" s="263" t="s">
        <v>712</v>
      </c>
      <c r="B431" s="264"/>
      <c r="C431" s="264"/>
      <c r="D431" s="264"/>
      <c r="E431" s="264"/>
      <c r="F431" s="264"/>
      <c r="G431" s="265"/>
    </row>
    <row r="432" spans="1:7" x14ac:dyDescent="0.25">
      <c r="A432" s="266" t="s">
        <v>695</v>
      </c>
      <c r="B432" s="267">
        <v>0</v>
      </c>
      <c r="C432" s="267">
        <v>0</v>
      </c>
      <c r="D432" s="267">
        <v>0</v>
      </c>
      <c r="E432" s="267">
        <v>0</v>
      </c>
      <c r="F432" s="267">
        <v>0</v>
      </c>
      <c r="G432" s="268">
        <v>0</v>
      </c>
    </row>
    <row r="433" spans="1:7" x14ac:dyDescent="0.25">
      <c r="A433" s="266" t="s">
        <v>679</v>
      </c>
      <c r="B433" s="267">
        <v>0</v>
      </c>
      <c r="C433" s="267">
        <v>0</v>
      </c>
      <c r="D433" s="267">
        <v>0</v>
      </c>
      <c r="E433" s="267">
        <v>0</v>
      </c>
      <c r="F433" s="267">
        <v>0</v>
      </c>
      <c r="G433" s="268">
        <v>0</v>
      </c>
    </row>
    <row r="434" spans="1:7" x14ac:dyDescent="0.25">
      <c r="A434" s="266" t="s">
        <v>643</v>
      </c>
      <c r="B434" s="267">
        <v>0</v>
      </c>
      <c r="C434" s="267">
        <v>0</v>
      </c>
      <c r="D434" s="267">
        <v>0</v>
      </c>
      <c r="E434" s="267">
        <v>0</v>
      </c>
      <c r="F434" s="267">
        <v>0</v>
      </c>
      <c r="G434" s="268">
        <v>0</v>
      </c>
    </row>
    <row r="435" spans="1:7" x14ac:dyDescent="0.25">
      <c r="A435" s="266" t="s">
        <v>620</v>
      </c>
      <c r="B435" s="267">
        <v>0</v>
      </c>
      <c r="C435" s="267">
        <v>0</v>
      </c>
      <c r="D435" s="267">
        <v>3600</v>
      </c>
      <c r="E435" s="267">
        <v>0</v>
      </c>
      <c r="F435" s="267">
        <v>0</v>
      </c>
      <c r="G435" s="268">
        <v>3600</v>
      </c>
    </row>
    <row r="436" spans="1:7" x14ac:dyDescent="0.25">
      <c r="A436" s="266" t="s">
        <v>594</v>
      </c>
      <c r="B436" s="267">
        <v>0</v>
      </c>
      <c r="C436" s="267">
        <v>0</v>
      </c>
      <c r="D436" s="267">
        <v>780</v>
      </c>
      <c r="E436" s="267">
        <v>0</v>
      </c>
      <c r="F436" s="267">
        <v>0</v>
      </c>
      <c r="G436" s="268">
        <v>780</v>
      </c>
    </row>
    <row r="437" spans="1:7" x14ac:dyDescent="0.25">
      <c r="A437" s="266" t="s">
        <v>593</v>
      </c>
      <c r="B437" s="267">
        <v>0</v>
      </c>
      <c r="C437" s="267">
        <v>0</v>
      </c>
      <c r="D437" s="267">
        <v>1000</v>
      </c>
      <c r="E437" s="267">
        <v>0</v>
      </c>
      <c r="F437" s="267">
        <v>0</v>
      </c>
      <c r="G437" s="268">
        <v>1000</v>
      </c>
    </row>
    <row r="438" spans="1:7" x14ac:dyDescent="0.25">
      <c r="A438" s="266" t="s">
        <v>592</v>
      </c>
      <c r="B438" s="267">
        <v>0</v>
      </c>
      <c r="C438" s="267">
        <v>0</v>
      </c>
      <c r="D438" s="267">
        <v>100</v>
      </c>
      <c r="E438" s="267">
        <v>0</v>
      </c>
      <c r="F438" s="267">
        <v>0</v>
      </c>
      <c r="G438" s="268">
        <v>100</v>
      </c>
    </row>
    <row r="439" spans="1:7" x14ac:dyDescent="0.25">
      <c r="A439" s="266" t="s">
        <v>591</v>
      </c>
      <c r="B439" s="267">
        <v>0</v>
      </c>
      <c r="C439" s="267">
        <v>0</v>
      </c>
      <c r="D439" s="267">
        <v>300</v>
      </c>
      <c r="E439" s="267">
        <v>0</v>
      </c>
      <c r="F439" s="267">
        <v>0</v>
      </c>
      <c r="G439" s="268">
        <v>300</v>
      </c>
    </row>
    <row r="440" spans="1:7" x14ac:dyDescent="0.25">
      <c r="A440" s="266" t="s">
        <v>590</v>
      </c>
      <c r="B440" s="267">
        <v>0</v>
      </c>
      <c r="C440" s="267">
        <v>0</v>
      </c>
      <c r="D440" s="267">
        <v>100</v>
      </c>
      <c r="E440" s="267">
        <v>0</v>
      </c>
      <c r="F440" s="267">
        <v>0</v>
      </c>
      <c r="G440" s="268">
        <v>100</v>
      </c>
    </row>
    <row r="441" spans="1:7" x14ac:dyDescent="0.25">
      <c r="A441" s="266" t="s">
        <v>589</v>
      </c>
      <c r="B441" s="267">
        <v>0</v>
      </c>
      <c r="C441" s="267">
        <v>0</v>
      </c>
      <c r="D441" s="267">
        <v>200</v>
      </c>
      <c r="E441" s="267">
        <v>0</v>
      </c>
      <c r="F441" s="267">
        <v>0</v>
      </c>
      <c r="G441" s="268">
        <v>200</v>
      </c>
    </row>
    <row r="442" spans="1:7" x14ac:dyDescent="0.25">
      <c r="A442" s="266" t="s">
        <v>588</v>
      </c>
      <c r="B442" s="267">
        <v>0</v>
      </c>
      <c r="C442" s="267">
        <v>0</v>
      </c>
      <c r="D442" s="267">
        <v>150</v>
      </c>
      <c r="E442" s="267">
        <v>0</v>
      </c>
      <c r="F442" s="267">
        <v>0</v>
      </c>
      <c r="G442" s="268">
        <v>150</v>
      </c>
    </row>
    <row r="443" spans="1:7" x14ac:dyDescent="0.25">
      <c r="A443" s="266" t="s">
        <v>504</v>
      </c>
      <c r="B443" s="267">
        <v>0</v>
      </c>
      <c r="C443" s="267">
        <v>0</v>
      </c>
      <c r="D443" s="267">
        <v>1500</v>
      </c>
      <c r="E443" s="267">
        <v>0</v>
      </c>
      <c r="F443" s="267">
        <v>0</v>
      </c>
      <c r="G443" s="268">
        <v>1500</v>
      </c>
    </row>
    <row r="444" spans="1:7" x14ac:dyDescent="0.25">
      <c r="A444" s="266" t="s">
        <v>501</v>
      </c>
      <c r="B444" s="267">
        <v>0</v>
      </c>
      <c r="C444" s="267">
        <v>0</v>
      </c>
      <c r="D444" s="267">
        <v>3000</v>
      </c>
      <c r="E444" s="267">
        <v>0</v>
      </c>
      <c r="F444" s="267">
        <v>0</v>
      </c>
      <c r="G444" s="268">
        <v>3000</v>
      </c>
    </row>
    <row r="445" spans="1:7" ht="15.6" x14ac:dyDescent="0.3">
      <c r="A445" s="269" t="s">
        <v>479</v>
      </c>
      <c r="B445" s="270">
        <v>0</v>
      </c>
      <c r="C445" s="270">
        <v>0</v>
      </c>
      <c r="D445" s="270">
        <v>10730</v>
      </c>
      <c r="E445" s="270">
        <v>0</v>
      </c>
      <c r="F445" s="270">
        <v>0</v>
      </c>
      <c r="G445" s="271">
        <v>10730</v>
      </c>
    </row>
    <row r="446" spans="1:7" x14ac:dyDescent="0.25">
      <c r="A446" s="272"/>
      <c r="B446" s="267"/>
      <c r="C446" s="267"/>
      <c r="D446" s="267"/>
      <c r="E446" s="267"/>
      <c r="F446" s="267"/>
      <c r="G446" s="268"/>
    </row>
    <row r="447" spans="1:7" x14ac:dyDescent="0.25">
      <c r="A447" s="263" t="s">
        <v>385</v>
      </c>
      <c r="B447" s="264"/>
      <c r="C447" s="264"/>
      <c r="D447" s="264"/>
      <c r="E447" s="264"/>
      <c r="F447" s="264"/>
      <c r="G447" s="265"/>
    </row>
    <row r="448" spans="1:7" x14ac:dyDescent="0.25">
      <c r="A448" s="266" t="s">
        <v>384</v>
      </c>
      <c r="B448" s="267">
        <v>0</v>
      </c>
      <c r="C448" s="267">
        <v>0</v>
      </c>
      <c r="D448" s="267">
        <v>0</v>
      </c>
      <c r="E448" s="267">
        <v>0</v>
      </c>
      <c r="F448" s="267">
        <v>0</v>
      </c>
      <c r="G448" s="268">
        <v>0</v>
      </c>
    </row>
    <row r="449" spans="1:7" x14ac:dyDescent="0.25">
      <c r="A449" s="266" t="s">
        <v>382</v>
      </c>
      <c r="B449" s="267">
        <v>0</v>
      </c>
      <c r="C449" s="267">
        <v>0</v>
      </c>
      <c r="D449" s="267">
        <v>0</v>
      </c>
      <c r="E449" s="267">
        <v>0</v>
      </c>
      <c r="F449" s="267">
        <v>0</v>
      </c>
      <c r="G449" s="268">
        <v>0</v>
      </c>
    </row>
    <row r="450" spans="1:7" x14ac:dyDescent="0.25">
      <c r="A450" s="266" t="s">
        <v>241</v>
      </c>
      <c r="B450" s="267">
        <v>0</v>
      </c>
      <c r="C450" s="267">
        <v>0</v>
      </c>
      <c r="D450" s="267">
        <v>3005</v>
      </c>
      <c r="E450" s="267">
        <v>0</v>
      </c>
      <c r="F450" s="267">
        <v>0</v>
      </c>
      <c r="G450" s="268">
        <v>3005</v>
      </c>
    </row>
    <row r="451" spans="1:7" x14ac:dyDescent="0.25">
      <c r="A451" s="266" t="s">
        <v>381</v>
      </c>
      <c r="B451" s="267">
        <v>0</v>
      </c>
      <c r="C451" s="267">
        <v>0</v>
      </c>
      <c r="D451" s="267">
        <v>0</v>
      </c>
      <c r="E451" s="267">
        <v>0</v>
      </c>
      <c r="F451" s="267">
        <v>0</v>
      </c>
      <c r="G451" s="268">
        <v>0</v>
      </c>
    </row>
    <row r="452" spans="1:7" x14ac:dyDescent="0.25">
      <c r="A452" s="266" t="s">
        <v>380</v>
      </c>
      <c r="B452" s="267">
        <v>0</v>
      </c>
      <c r="C452" s="267">
        <v>0</v>
      </c>
      <c r="D452" s="267">
        <v>0</v>
      </c>
      <c r="E452" s="267">
        <v>0</v>
      </c>
      <c r="F452" s="267">
        <v>0</v>
      </c>
      <c r="G452" s="268">
        <v>0</v>
      </c>
    </row>
    <row r="453" spans="1:7" x14ac:dyDescent="0.25">
      <c r="A453" s="266" t="s">
        <v>377</v>
      </c>
      <c r="B453" s="267">
        <v>0</v>
      </c>
      <c r="C453" s="267">
        <v>0</v>
      </c>
      <c r="D453" s="267">
        <v>0</v>
      </c>
      <c r="E453" s="267">
        <v>0</v>
      </c>
      <c r="F453" s="267">
        <v>0</v>
      </c>
      <c r="G453" s="268">
        <v>0</v>
      </c>
    </row>
    <row r="454" spans="1:7" x14ac:dyDescent="0.25">
      <c r="A454" s="266" t="s">
        <v>376</v>
      </c>
      <c r="B454" s="267">
        <v>0</v>
      </c>
      <c r="C454" s="267">
        <v>0</v>
      </c>
      <c r="D454" s="267">
        <v>0</v>
      </c>
      <c r="E454" s="267">
        <v>0</v>
      </c>
      <c r="F454" s="267">
        <v>0</v>
      </c>
      <c r="G454" s="268">
        <v>0</v>
      </c>
    </row>
    <row r="455" spans="1:7" x14ac:dyDescent="0.25">
      <c r="A455" s="266" t="s">
        <v>369</v>
      </c>
      <c r="B455" s="267">
        <v>0</v>
      </c>
      <c r="C455" s="267">
        <v>0</v>
      </c>
      <c r="D455" s="267">
        <v>0</v>
      </c>
      <c r="E455" s="267">
        <v>0</v>
      </c>
      <c r="F455" s="267">
        <v>0</v>
      </c>
      <c r="G455" s="268">
        <v>0</v>
      </c>
    </row>
    <row r="456" spans="1:7" x14ac:dyDescent="0.25">
      <c r="A456" s="266" t="s">
        <v>368</v>
      </c>
      <c r="B456" s="267">
        <v>0</v>
      </c>
      <c r="C456" s="267">
        <v>0</v>
      </c>
      <c r="D456" s="267">
        <v>0</v>
      </c>
      <c r="E456" s="267">
        <v>0</v>
      </c>
      <c r="F456" s="267">
        <v>0</v>
      </c>
      <c r="G456" s="268">
        <v>0</v>
      </c>
    </row>
    <row r="457" spans="1:7" x14ac:dyDescent="0.25">
      <c r="A457" s="266" t="s">
        <v>196</v>
      </c>
      <c r="B457" s="267">
        <v>0</v>
      </c>
      <c r="C457" s="267">
        <v>0</v>
      </c>
      <c r="D457" s="267">
        <v>0</v>
      </c>
      <c r="E457" s="267">
        <v>0</v>
      </c>
      <c r="F457" s="267">
        <v>0</v>
      </c>
      <c r="G457" s="268">
        <v>0</v>
      </c>
    </row>
    <row r="458" spans="1:7" x14ac:dyDescent="0.25">
      <c r="A458" s="266" t="s">
        <v>195</v>
      </c>
      <c r="B458" s="267">
        <v>0</v>
      </c>
      <c r="C458" s="267">
        <v>0</v>
      </c>
      <c r="D458" s="267">
        <v>0</v>
      </c>
      <c r="E458" s="267">
        <v>0</v>
      </c>
      <c r="F458" s="267">
        <v>0</v>
      </c>
      <c r="G458" s="268">
        <v>0</v>
      </c>
    </row>
    <row r="459" spans="1:7" x14ac:dyDescent="0.25">
      <c r="A459" s="266" t="s">
        <v>194</v>
      </c>
      <c r="B459" s="267">
        <v>0</v>
      </c>
      <c r="C459" s="267">
        <v>0</v>
      </c>
      <c r="D459" s="267">
        <v>0</v>
      </c>
      <c r="E459" s="267">
        <v>0</v>
      </c>
      <c r="F459" s="267">
        <v>0</v>
      </c>
      <c r="G459" s="268">
        <v>0</v>
      </c>
    </row>
    <row r="460" spans="1:7" x14ac:dyDescent="0.25">
      <c r="A460" s="266" t="s">
        <v>340</v>
      </c>
      <c r="B460" s="267">
        <v>0</v>
      </c>
      <c r="C460" s="267">
        <v>0</v>
      </c>
      <c r="D460" s="267">
        <v>2500</v>
      </c>
      <c r="E460" s="267">
        <v>0</v>
      </c>
      <c r="F460" s="267">
        <v>0</v>
      </c>
      <c r="G460" s="268">
        <v>2500</v>
      </c>
    </row>
    <row r="461" spans="1:7" x14ac:dyDescent="0.25">
      <c r="A461" s="266" t="s">
        <v>334</v>
      </c>
      <c r="B461" s="267">
        <v>0</v>
      </c>
      <c r="C461" s="267">
        <v>0</v>
      </c>
      <c r="D461" s="267">
        <v>1500</v>
      </c>
      <c r="E461" s="267">
        <v>0</v>
      </c>
      <c r="F461" s="267">
        <v>0</v>
      </c>
      <c r="G461" s="268">
        <v>1500</v>
      </c>
    </row>
    <row r="462" spans="1:7" x14ac:dyDescent="0.25">
      <c r="A462" s="266" t="s">
        <v>332</v>
      </c>
      <c r="B462" s="267">
        <v>0</v>
      </c>
      <c r="C462" s="267">
        <v>0</v>
      </c>
      <c r="D462" s="267">
        <v>3250</v>
      </c>
      <c r="E462" s="267">
        <v>0</v>
      </c>
      <c r="F462" s="267">
        <v>0</v>
      </c>
      <c r="G462" s="268">
        <v>3250</v>
      </c>
    </row>
    <row r="463" spans="1:7" x14ac:dyDescent="0.25">
      <c r="A463" s="266" t="s">
        <v>331</v>
      </c>
      <c r="B463" s="267">
        <v>0</v>
      </c>
      <c r="C463" s="267">
        <v>0</v>
      </c>
      <c r="D463" s="267">
        <v>4000</v>
      </c>
      <c r="E463" s="267">
        <v>0</v>
      </c>
      <c r="F463" s="267">
        <v>0</v>
      </c>
      <c r="G463" s="268">
        <v>4000</v>
      </c>
    </row>
    <row r="464" spans="1:7" x14ac:dyDescent="0.25">
      <c r="A464" s="266" t="s">
        <v>330</v>
      </c>
      <c r="B464" s="267">
        <v>0</v>
      </c>
      <c r="C464" s="267">
        <v>0</v>
      </c>
      <c r="D464" s="267">
        <v>500</v>
      </c>
      <c r="E464" s="267">
        <v>0</v>
      </c>
      <c r="F464" s="267">
        <v>0</v>
      </c>
      <c r="G464" s="268">
        <v>500</v>
      </c>
    </row>
    <row r="465" spans="1:7" x14ac:dyDescent="0.25">
      <c r="A465" s="266" t="s">
        <v>329</v>
      </c>
      <c r="B465" s="267">
        <v>0</v>
      </c>
      <c r="C465" s="267">
        <v>0</v>
      </c>
      <c r="D465" s="267">
        <v>1000</v>
      </c>
      <c r="E465" s="267">
        <v>0</v>
      </c>
      <c r="F465" s="267">
        <v>0</v>
      </c>
      <c r="G465" s="268">
        <v>1000</v>
      </c>
    </row>
    <row r="466" spans="1:7" x14ac:dyDescent="0.25">
      <c r="A466" s="266" t="s">
        <v>311</v>
      </c>
      <c r="B466" s="267">
        <v>0</v>
      </c>
      <c r="C466" s="267">
        <v>0</v>
      </c>
      <c r="D466" s="267">
        <v>250</v>
      </c>
      <c r="E466" s="267">
        <v>0</v>
      </c>
      <c r="F466" s="267">
        <v>0</v>
      </c>
      <c r="G466" s="268">
        <v>250</v>
      </c>
    </row>
    <row r="467" spans="1:7" x14ac:dyDescent="0.25">
      <c r="A467" s="266" t="s">
        <v>310</v>
      </c>
      <c r="B467" s="267">
        <v>0</v>
      </c>
      <c r="C467" s="267">
        <v>0</v>
      </c>
      <c r="D467" s="267">
        <v>1450</v>
      </c>
      <c r="E467" s="267">
        <v>0</v>
      </c>
      <c r="F467" s="267">
        <v>0</v>
      </c>
      <c r="G467" s="268">
        <v>1450</v>
      </c>
    </row>
    <row r="468" spans="1:7" x14ac:dyDescent="0.25">
      <c r="A468" s="266" t="s">
        <v>309</v>
      </c>
      <c r="B468" s="267">
        <v>0</v>
      </c>
      <c r="C468" s="267">
        <v>0</v>
      </c>
      <c r="D468" s="267">
        <v>0</v>
      </c>
      <c r="E468" s="267">
        <v>0</v>
      </c>
      <c r="F468" s="267">
        <v>0</v>
      </c>
      <c r="G468" s="268">
        <v>0</v>
      </c>
    </row>
    <row r="469" spans="1:7" x14ac:dyDescent="0.25">
      <c r="A469" s="266" t="s">
        <v>308</v>
      </c>
      <c r="B469" s="267">
        <v>0</v>
      </c>
      <c r="C469" s="267">
        <v>0</v>
      </c>
      <c r="D469" s="267">
        <v>700</v>
      </c>
      <c r="E469" s="267">
        <v>0</v>
      </c>
      <c r="F469" s="267">
        <v>0</v>
      </c>
      <c r="G469" s="268">
        <v>700</v>
      </c>
    </row>
    <row r="470" spans="1:7" x14ac:dyDescent="0.25">
      <c r="A470" s="266" t="s">
        <v>307</v>
      </c>
      <c r="B470" s="267">
        <v>0</v>
      </c>
      <c r="C470" s="267">
        <v>0</v>
      </c>
      <c r="D470" s="267">
        <v>1000</v>
      </c>
      <c r="E470" s="267">
        <v>0</v>
      </c>
      <c r="F470" s="267">
        <v>0</v>
      </c>
      <c r="G470" s="268">
        <v>1000</v>
      </c>
    </row>
    <row r="471" spans="1:7" x14ac:dyDescent="0.25">
      <c r="A471" s="266" t="s">
        <v>306</v>
      </c>
      <c r="B471" s="267">
        <v>0</v>
      </c>
      <c r="C471" s="267">
        <v>0</v>
      </c>
      <c r="D471" s="267">
        <v>1300</v>
      </c>
      <c r="E471" s="267">
        <v>0</v>
      </c>
      <c r="F471" s="267">
        <v>0</v>
      </c>
      <c r="G471" s="268">
        <v>1300</v>
      </c>
    </row>
    <row r="472" spans="1:7" x14ac:dyDescent="0.25">
      <c r="A472" s="266" t="s">
        <v>305</v>
      </c>
      <c r="B472" s="267">
        <v>0</v>
      </c>
      <c r="C472" s="267">
        <v>0</v>
      </c>
      <c r="D472" s="267">
        <v>0</v>
      </c>
      <c r="E472" s="267">
        <v>0</v>
      </c>
      <c r="F472" s="267">
        <v>0</v>
      </c>
      <c r="G472" s="268">
        <v>0</v>
      </c>
    </row>
    <row r="473" spans="1:7" x14ac:dyDescent="0.25">
      <c r="A473" s="266" t="s">
        <v>304</v>
      </c>
      <c r="B473" s="267">
        <v>0</v>
      </c>
      <c r="C473" s="267">
        <v>0</v>
      </c>
      <c r="D473" s="267">
        <v>6400</v>
      </c>
      <c r="E473" s="267">
        <v>0</v>
      </c>
      <c r="F473" s="267">
        <v>0</v>
      </c>
      <c r="G473" s="268">
        <v>6400</v>
      </c>
    </row>
    <row r="474" spans="1:7" x14ac:dyDescent="0.25">
      <c r="A474" s="266" t="s">
        <v>303</v>
      </c>
      <c r="B474" s="267">
        <v>0</v>
      </c>
      <c r="C474" s="267">
        <v>0</v>
      </c>
      <c r="D474" s="267">
        <v>0</v>
      </c>
      <c r="E474" s="267">
        <v>0</v>
      </c>
      <c r="F474" s="267">
        <v>0</v>
      </c>
      <c r="G474" s="268">
        <v>0</v>
      </c>
    </row>
    <row r="475" spans="1:7" x14ac:dyDescent="0.25">
      <c r="A475" s="266" t="s">
        <v>302</v>
      </c>
      <c r="B475" s="267">
        <v>0</v>
      </c>
      <c r="C475" s="267">
        <v>0</v>
      </c>
      <c r="D475" s="267">
        <v>1500</v>
      </c>
      <c r="E475" s="267">
        <v>0</v>
      </c>
      <c r="F475" s="267">
        <v>0</v>
      </c>
      <c r="G475" s="268">
        <v>1500</v>
      </c>
    </row>
    <row r="476" spans="1:7" x14ac:dyDescent="0.25">
      <c r="A476" s="266" t="s">
        <v>299</v>
      </c>
      <c r="B476" s="267">
        <v>0</v>
      </c>
      <c r="C476" s="267">
        <v>0</v>
      </c>
      <c r="D476" s="267">
        <v>400</v>
      </c>
      <c r="E476" s="267">
        <v>0</v>
      </c>
      <c r="F476" s="267">
        <v>0</v>
      </c>
      <c r="G476" s="268">
        <v>400</v>
      </c>
    </row>
    <row r="477" spans="1:7" x14ac:dyDescent="0.25">
      <c r="A477" s="266" t="s">
        <v>298</v>
      </c>
      <c r="B477" s="267">
        <v>0</v>
      </c>
      <c r="C477" s="267">
        <v>0</v>
      </c>
      <c r="D477" s="267">
        <v>750</v>
      </c>
      <c r="E477" s="267">
        <v>0</v>
      </c>
      <c r="F477" s="267">
        <v>0</v>
      </c>
      <c r="G477" s="268">
        <v>750</v>
      </c>
    </row>
    <row r="478" spans="1:7" x14ac:dyDescent="0.25">
      <c r="A478" s="266" t="s">
        <v>297</v>
      </c>
      <c r="B478" s="267">
        <v>0</v>
      </c>
      <c r="C478" s="267">
        <v>0</v>
      </c>
      <c r="D478" s="267">
        <v>350</v>
      </c>
      <c r="E478" s="267">
        <v>0</v>
      </c>
      <c r="F478" s="267">
        <v>0</v>
      </c>
      <c r="G478" s="268">
        <v>350</v>
      </c>
    </row>
    <row r="479" spans="1:7" x14ac:dyDescent="0.25">
      <c r="A479" s="266" t="s">
        <v>296</v>
      </c>
      <c r="B479" s="267">
        <v>0</v>
      </c>
      <c r="C479" s="267">
        <v>0</v>
      </c>
      <c r="D479" s="267">
        <v>2000</v>
      </c>
      <c r="E479" s="267">
        <v>0</v>
      </c>
      <c r="F479" s="267">
        <v>0</v>
      </c>
      <c r="G479" s="268">
        <v>2000</v>
      </c>
    </row>
    <row r="480" spans="1:7" x14ac:dyDescent="0.25">
      <c r="A480" s="266" t="s">
        <v>295</v>
      </c>
      <c r="B480" s="267">
        <v>0</v>
      </c>
      <c r="C480" s="267">
        <v>0</v>
      </c>
      <c r="D480" s="267">
        <v>1500</v>
      </c>
      <c r="E480" s="267">
        <v>0</v>
      </c>
      <c r="F480" s="267">
        <v>0</v>
      </c>
      <c r="G480" s="268">
        <v>1500</v>
      </c>
    </row>
    <row r="481" spans="1:7" x14ac:dyDescent="0.25">
      <c r="A481" s="266" t="s">
        <v>294</v>
      </c>
      <c r="B481" s="267">
        <v>0</v>
      </c>
      <c r="C481" s="267">
        <v>0</v>
      </c>
      <c r="D481" s="267">
        <v>1750</v>
      </c>
      <c r="E481" s="267">
        <v>0</v>
      </c>
      <c r="F481" s="267">
        <v>0</v>
      </c>
      <c r="G481" s="268">
        <v>1750</v>
      </c>
    </row>
    <row r="482" spans="1:7" x14ac:dyDescent="0.25">
      <c r="A482" s="266" t="s">
        <v>293</v>
      </c>
      <c r="B482" s="267">
        <v>0</v>
      </c>
      <c r="C482" s="267">
        <v>0</v>
      </c>
      <c r="D482" s="267">
        <v>500</v>
      </c>
      <c r="E482" s="267">
        <v>0</v>
      </c>
      <c r="F482" s="267">
        <v>0</v>
      </c>
      <c r="G482" s="268">
        <v>500</v>
      </c>
    </row>
    <row r="483" spans="1:7" x14ac:dyDescent="0.25">
      <c r="A483" s="266" t="s">
        <v>291</v>
      </c>
      <c r="B483" s="267">
        <v>0</v>
      </c>
      <c r="C483" s="267">
        <v>0</v>
      </c>
      <c r="D483" s="267">
        <v>2000</v>
      </c>
      <c r="E483" s="267">
        <v>0</v>
      </c>
      <c r="F483" s="267">
        <v>0</v>
      </c>
      <c r="G483" s="268">
        <v>2000</v>
      </c>
    </row>
    <row r="484" spans="1:7" x14ac:dyDescent="0.25">
      <c r="A484" s="266" t="s">
        <v>290</v>
      </c>
      <c r="B484" s="267">
        <v>0</v>
      </c>
      <c r="C484" s="267">
        <v>0</v>
      </c>
      <c r="D484" s="267">
        <v>4500</v>
      </c>
      <c r="E484" s="267">
        <v>0</v>
      </c>
      <c r="F484" s="267">
        <v>0</v>
      </c>
      <c r="G484" s="268">
        <v>4500</v>
      </c>
    </row>
    <row r="485" spans="1:7" x14ac:dyDescent="0.25">
      <c r="A485" s="266" t="s">
        <v>289</v>
      </c>
      <c r="B485" s="267">
        <v>0</v>
      </c>
      <c r="C485" s="267">
        <v>0</v>
      </c>
      <c r="D485" s="267">
        <v>30000</v>
      </c>
      <c r="E485" s="267">
        <v>0</v>
      </c>
      <c r="F485" s="267">
        <v>0</v>
      </c>
      <c r="G485" s="268">
        <v>30000</v>
      </c>
    </row>
    <row r="486" spans="1:7" x14ac:dyDescent="0.25">
      <c r="A486" s="266" t="s">
        <v>288</v>
      </c>
      <c r="B486" s="267">
        <v>0</v>
      </c>
      <c r="C486" s="267">
        <v>0</v>
      </c>
      <c r="D486" s="267">
        <v>11000</v>
      </c>
      <c r="E486" s="267">
        <v>0</v>
      </c>
      <c r="F486" s="267">
        <v>0</v>
      </c>
      <c r="G486" s="268">
        <v>11000</v>
      </c>
    </row>
    <row r="487" spans="1:7" x14ac:dyDescent="0.25">
      <c r="A487" s="266" t="s">
        <v>287</v>
      </c>
      <c r="B487" s="267">
        <v>0</v>
      </c>
      <c r="C487" s="267">
        <v>0</v>
      </c>
      <c r="D487" s="267">
        <v>2000</v>
      </c>
      <c r="E487" s="267">
        <v>0</v>
      </c>
      <c r="F487" s="267">
        <v>0</v>
      </c>
      <c r="G487" s="268">
        <v>2000</v>
      </c>
    </row>
    <row r="488" spans="1:7" x14ac:dyDescent="0.25">
      <c r="A488" s="266" t="s">
        <v>286</v>
      </c>
      <c r="B488" s="267">
        <v>0</v>
      </c>
      <c r="C488" s="267">
        <v>0</v>
      </c>
      <c r="D488" s="267">
        <v>18400</v>
      </c>
      <c r="E488" s="267">
        <v>0</v>
      </c>
      <c r="F488" s="267">
        <v>0</v>
      </c>
      <c r="G488" s="268">
        <v>18400</v>
      </c>
    </row>
    <row r="489" spans="1:7" ht="15.6" x14ac:dyDescent="0.3">
      <c r="A489" s="269" t="s">
        <v>282</v>
      </c>
      <c r="B489" s="270">
        <v>0</v>
      </c>
      <c r="C489" s="270">
        <v>0</v>
      </c>
      <c r="D489" s="270">
        <v>103505</v>
      </c>
      <c r="E489" s="270">
        <v>0</v>
      </c>
      <c r="F489" s="270">
        <v>0</v>
      </c>
      <c r="G489" s="271">
        <v>103505</v>
      </c>
    </row>
    <row r="490" spans="1:7" x14ac:dyDescent="0.25">
      <c r="A490" s="272"/>
      <c r="B490" s="267"/>
      <c r="C490" s="267"/>
      <c r="D490" s="267"/>
      <c r="E490" s="267"/>
      <c r="F490" s="267"/>
      <c r="G490" s="268"/>
    </row>
    <row r="491" spans="1:7" ht="15.6" x14ac:dyDescent="0.3">
      <c r="A491" s="273" t="s">
        <v>57</v>
      </c>
      <c r="B491" s="274">
        <v>0</v>
      </c>
      <c r="C491" s="274">
        <v>0</v>
      </c>
      <c r="D491" s="274">
        <v>114235</v>
      </c>
      <c r="E491" s="274">
        <v>0</v>
      </c>
      <c r="F491" s="274">
        <v>0</v>
      </c>
      <c r="G491" s="275">
        <v>114235</v>
      </c>
    </row>
    <row r="492" spans="1:7" s="329" customFormat="1" ht="15.6" x14ac:dyDescent="0.3">
      <c r="A492" s="326"/>
      <c r="B492" s="327"/>
      <c r="C492" s="327"/>
      <c r="D492" s="327"/>
      <c r="E492" s="327"/>
      <c r="F492" s="327"/>
      <c r="G492" s="328"/>
    </row>
    <row r="493" spans="1:7" x14ac:dyDescent="0.25">
      <c r="A493" s="276" t="s">
        <v>31</v>
      </c>
      <c r="B493" s="277"/>
      <c r="C493" s="277"/>
      <c r="D493" s="277"/>
      <c r="E493" s="277"/>
      <c r="F493" s="277"/>
      <c r="G493" s="278"/>
    </row>
    <row r="494" spans="1:7" x14ac:dyDescent="0.25">
      <c r="A494" s="263" t="s">
        <v>791</v>
      </c>
      <c r="B494" s="264"/>
      <c r="C494" s="264"/>
      <c r="D494" s="264"/>
      <c r="E494" s="264"/>
      <c r="F494" s="264"/>
      <c r="G494" s="265"/>
    </row>
    <row r="495" spans="1:7" x14ac:dyDescent="0.25">
      <c r="A495" s="266" t="s">
        <v>788</v>
      </c>
      <c r="B495" s="267">
        <v>263</v>
      </c>
      <c r="C495" s="267">
        <v>0</v>
      </c>
      <c r="D495" s="267">
        <v>0</v>
      </c>
      <c r="E495" s="267">
        <v>0</v>
      </c>
      <c r="F495" s="267">
        <v>0</v>
      </c>
      <c r="G495" s="268">
        <v>263</v>
      </c>
    </row>
    <row r="496" spans="1:7" x14ac:dyDescent="0.25">
      <c r="A496" s="266" t="s">
        <v>783</v>
      </c>
      <c r="B496" s="267">
        <v>100</v>
      </c>
      <c r="C496" s="267">
        <v>0</v>
      </c>
      <c r="D496" s="267">
        <v>0</v>
      </c>
      <c r="E496" s="267">
        <v>0</v>
      </c>
      <c r="F496" s="267">
        <v>0</v>
      </c>
      <c r="G496" s="268">
        <v>100</v>
      </c>
    </row>
    <row r="497" spans="1:7" x14ac:dyDescent="0.25">
      <c r="A497" s="266" t="s">
        <v>782</v>
      </c>
      <c r="B497" s="267">
        <v>16498</v>
      </c>
      <c r="C497" s="267">
        <v>0</v>
      </c>
      <c r="D497" s="267">
        <v>0</v>
      </c>
      <c r="E497" s="267">
        <v>0</v>
      </c>
      <c r="F497" s="267">
        <v>0</v>
      </c>
      <c r="G497" s="268">
        <v>16498</v>
      </c>
    </row>
    <row r="498" spans="1:7" ht="15.6" x14ac:dyDescent="0.3">
      <c r="A498" s="269" t="s">
        <v>779</v>
      </c>
      <c r="B498" s="270">
        <v>16861</v>
      </c>
      <c r="C498" s="270">
        <v>0</v>
      </c>
      <c r="D498" s="270">
        <v>0</v>
      </c>
      <c r="E498" s="270">
        <v>0</v>
      </c>
      <c r="F498" s="270">
        <v>0</v>
      </c>
      <c r="G498" s="271">
        <v>16861</v>
      </c>
    </row>
    <row r="499" spans="1:7" x14ac:dyDescent="0.25">
      <c r="A499" s="272"/>
      <c r="B499" s="267"/>
      <c r="C499" s="267"/>
      <c r="D499" s="267"/>
      <c r="E499" s="267"/>
      <c r="F499" s="267"/>
      <c r="G499" s="268"/>
    </row>
    <row r="500" spans="1:7" x14ac:dyDescent="0.25">
      <c r="A500" s="263" t="s">
        <v>732</v>
      </c>
      <c r="B500" s="264"/>
      <c r="C500" s="264"/>
      <c r="D500" s="264"/>
      <c r="E500" s="264"/>
      <c r="F500" s="264"/>
      <c r="G500" s="265"/>
    </row>
    <row r="501" spans="1:7" x14ac:dyDescent="0.25">
      <c r="A501" s="266" t="s">
        <v>480</v>
      </c>
      <c r="B501" s="267">
        <v>1300</v>
      </c>
      <c r="C501" s="267">
        <v>0</v>
      </c>
      <c r="D501" s="267">
        <v>0</v>
      </c>
      <c r="E501" s="267">
        <v>0</v>
      </c>
      <c r="F501" s="267">
        <v>0</v>
      </c>
      <c r="G501" s="268">
        <v>1300</v>
      </c>
    </row>
    <row r="502" spans="1:7" ht="15.6" x14ac:dyDescent="0.3">
      <c r="A502" s="269" t="s">
        <v>713</v>
      </c>
      <c r="B502" s="270">
        <v>1300</v>
      </c>
      <c r="C502" s="270">
        <v>0</v>
      </c>
      <c r="D502" s="270">
        <v>0</v>
      </c>
      <c r="E502" s="270">
        <v>0</v>
      </c>
      <c r="F502" s="270">
        <v>0</v>
      </c>
      <c r="G502" s="271">
        <v>1300</v>
      </c>
    </row>
    <row r="503" spans="1:7" x14ac:dyDescent="0.25">
      <c r="A503" s="272"/>
      <c r="B503" s="267"/>
      <c r="C503" s="267"/>
      <c r="D503" s="267"/>
      <c r="E503" s="267"/>
      <c r="F503" s="267"/>
      <c r="G503" s="268"/>
    </row>
    <row r="504" spans="1:7" x14ac:dyDescent="0.25">
      <c r="A504" s="263" t="s">
        <v>712</v>
      </c>
      <c r="B504" s="264"/>
      <c r="C504" s="264"/>
      <c r="D504" s="264"/>
      <c r="E504" s="264"/>
      <c r="F504" s="264"/>
      <c r="G504" s="265"/>
    </row>
    <row r="505" spans="1:7" x14ac:dyDescent="0.25">
      <c r="A505" s="266" t="s">
        <v>700</v>
      </c>
      <c r="B505" s="267">
        <v>0</v>
      </c>
      <c r="C505" s="267">
        <v>0</v>
      </c>
      <c r="D505" s="267">
        <v>0</v>
      </c>
      <c r="E505" s="267">
        <v>0</v>
      </c>
      <c r="F505" s="267">
        <v>0</v>
      </c>
      <c r="G505" s="268">
        <v>0</v>
      </c>
    </row>
    <row r="506" spans="1:7" x14ac:dyDescent="0.25">
      <c r="A506" s="266" t="s">
        <v>698</v>
      </c>
      <c r="B506" s="267">
        <v>0</v>
      </c>
      <c r="C506" s="267">
        <v>0</v>
      </c>
      <c r="D506" s="267">
        <v>0</v>
      </c>
      <c r="E506" s="267">
        <v>0</v>
      </c>
      <c r="F506" s="267">
        <v>0</v>
      </c>
      <c r="G506" s="268">
        <v>0</v>
      </c>
    </row>
    <row r="507" spans="1:7" x14ac:dyDescent="0.25">
      <c r="A507" s="266" t="s">
        <v>693</v>
      </c>
      <c r="B507" s="267">
        <v>830</v>
      </c>
      <c r="C507" s="267">
        <v>2370</v>
      </c>
      <c r="D507" s="267">
        <v>0</v>
      </c>
      <c r="E507" s="267">
        <v>0</v>
      </c>
      <c r="F507" s="267">
        <v>0</v>
      </c>
      <c r="G507" s="268">
        <v>3200</v>
      </c>
    </row>
    <row r="508" spans="1:7" x14ac:dyDescent="0.25">
      <c r="A508" s="266" t="s">
        <v>692</v>
      </c>
      <c r="B508" s="267">
        <v>0</v>
      </c>
      <c r="C508" s="267">
        <v>0</v>
      </c>
      <c r="D508" s="267">
        <v>0</v>
      </c>
      <c r="E508" s="267">
        <v>0</v>
      </c>
      <c r="F508" s="267">
        <v>0</v>
      </c>
      <c r="G508" s="268">
        <v>0</v>
      </c>
    </row>
    <row r="509" spans="1:7" x14ac:dyDescent="0.25">
      <c r="A509" s="266" t="s">
        <v>691</v>
      </c>
      <c r="B509" s="267">
        <v>820</v>
      </c>
      <c r="C509" s="267">
        <v>2380</v>
      </c>
      <c r="D509" s="267">
        <v>0</v>
      </c>
      <c r="E509" s="267">
        <v>0</v>
      </c>
      <c r="F509" s="267">
        <v>0</v>
      </c>
      <c r="G509" s="268">
        <v>3200</v>
      </c>
    </row>
    <row r="510" spans="1:7" x14ac:dyDescent="0.25">
      <c r="A510" s="266" t="s">
        <v>205</v>
      </c>
      <c r="B510" s="267">
        <v>0</v>
      </c>
      <c r="C510" s="267">
        <v>0</v>
      </c>
      <c r="D510" s="267">
        <v>0</v>
      </c>
      <c r="E510" s="267">
        <v>0</v>
      </c>
      <c r="F510" s="267">
        <v>0</v>
      </c>
      <c r="G510" s="268">
        <v>0</v>
      </c>
    </row>
    <row r="511" spans="1:7" x14ac:dyDescent="0.25">
      <c r="A511" s="266" t="s">
        <v>690</v>
      </c>
      <c r="B511" s="267">
        <v>2955</v>
      </c>
      <c r="C511" s="267">
        <v>17245</v>
      </c>
      <c r="D511" s="267">
        <v>0</v>
      </c>
      <c r="E511" s="267">
        <v>0</v>
      </c>
      <c r="F511" s="267">
        <v>0</v>
      </c>
      <c r="G511" s="268">
        <v>20200</v>
      </c>
    </row>
    <row r="512" spans="1:7" x14ac:dyDescent="0.25">
      <c r="A512" s="266" t="s">
        <v>204</v>
      </c>
      <c r="B512" s="267">
        <v>0</v>
      </c>
      <c r="C512" s="267">
        <v>0</v>
      </c>
      <c r="D512" s="267">
        <v>0</v>
      </c>
      <c r="E512" s="267">
        <v>0</v>
      </c>
      <c r="F512" s="267">
        <v>0</v>
      </c>
      <c r="G512" s="268">
        <v>0</v>
      </c>
    </row>
    <row r="513" spans="1:7" x14ac:dyDescent="0.25">
      <c r="A513" s="266" t="s">
        <v>689</v>
      </c>
      <c r="B513" s="267">
        <v>1320</v>
      </c>
      <c r="C513" s="267">
        <v>8180</v>
      </c>
      <c r="D513" s="267">
        <v>0</v>
      </c>
      <c r="E513" s="267">
        <v>0</v>
      </c>
      <c r="F513" s="267">
        <v>0</v>
      </c>
      <c r="G513" s="268">
        <v>9500</v>
      </c>
    </row>
    <row r="514" spans="1:7" x14ac:dyDescent="0.25">
      <c r="A514" s="266" t="s">
        <v>687</v>
      </c>
      <c r="B514" s="267">
        <v>0</v>
      </c>
      <c r="C514" s="267">
        <v>0</v>
      </c>
      <c r="D514" s="267">
        <v>0</v>
      </c>
      <c r="E514" s="267">
        <v>0</v>
      </c>
      <c r="F514" s="267">
        <v>0</v>
      </c>
      <c r="G514" s="268">
        <v>0</v>
      </c>
    </row>
    <row r="515" spans="1:7" x14ac:dyDescent="0.25">
      <c r="A515" s="266" t="s">
        <v>686</v>
      </c>
      <c r="B515" s="267">
        <v>0</v>
      </c>
      <c r="C515" s="267">
        <v>0</v>
      </c>
      <c r="D515" s="267">
        <v>0</v>
      </c>
      <c r="E515" s="267">
        <v>0</v>
      </c>
      <c r="F515" s="267">
        <v>0</v>
      </c>
      <c r="G515" s="268">
        <v>0</v>
      </c>
    </row>
    <row r="516" spans="1:7" x14ac:dyDescent="0.25">
      <c r="A516" s="266" t="s">
        <v>220</v>
      </c>
      <c r="B516" s="267">
        <v>0</v>
      </c>
      <c r="C516" s="267">
        <v>0</v>
      </c>
      <c r="D516" s="267">
        <v>0</v>
      </c>
      <c r="E516" s="267">
        <v>0</v>
      </c>
      <c r="F516" s="267">
        <v>0</v>
      </c>
      <c r="G516" s="268">
        <v>0</v>
      </c>
    </row>
    <row r="517" spans="1:7" x14ac:dyDescent="0.25">
      <c r="A517" s="266" t="s">
        <v>684</v>
      </c>
      <c r="B517" s="267">
        <v>2200</v>
      </c>
      <c r="C517" s="267">
        <v>0</v>
      </c>
      <c r="D517" s="267">
        <v>0</v>
      </c>
      <c r="E517" s="267">
        <v>0</v>
      </c>
      <c r="F517" s="267">
        <v>0</v>
      </c>
      <c r="G517" s="268">
        <v>2200</v>
      </c>
    </row>
    <row r="518" spans="1:7" x14ac:dyDescent="0.25">
      <c r="A518" s="266" t="s">
        <v>678</v>
      </c>
      <c r="B518" s="267">
        <v>0</v>
      </c>
      <c r="C518" s="267">
        <v>0</v>
      </c>
      <c r="D518" s="267">
        <v>0</v>
      </c>
      <c r="E518" s="267">
        <v>0</v>
      </c>
      <c r="F518" s="267">
        <v>0</v>
      </c>
      <c r="G518" s="268">
        <v>0</v>
      </c>
    </row>
    <row r="519" spans="1:7" x14ac:dyDescent="0.25">
      <c r="A519" s="266" t="s">
        <v>677</v>
      </c>
      <c r="B519" s="267">
        <v>0</v>
      </c>
      <c r="C519" s="267">
        <v>0</v>
      </c>
      <c r="D519" s="267">
        <v>0</v>
      </c>
      <c r="E519" s="267">
        <v>0</v>
      </c>
      <c r="F519" s="267">
        <v>0</v>
      </c>
      <c r="G519" s="268">
        <v>0</v>
      </c>
    </row>
    <row r="520" spans="1:7" x14ac:dyDescent="0.25">
      <c r="A520" s="266" t="s">
        <v>667</v>
      </c>
      <c r="B520" s="267">
        <v>0</v>
      </c>
      <c r="C520" s="267">
        <v>0</v>
      </c>
      <c r="D520" s="267">
        <v>0</v>
      </c>
      <c r="E520" s="267">
        <v>0</v>
      </c>
      <c r="F520" s="267">
        <v>0</v>
      </c>
      <c r="G520" s="268">
        <v>0</v>
      </c>
    </row>
    <row r="521" spans="1:7" x14ac:dyDescent="0.25">
      <c r="A521" s="266" t="s">
        <v>666</v>
      </c>
      <c r="B521" s="267">
        <v>400</v>
      </c>
      <c r="C521" s="267">
        <v>8200</v>
      </c>
      <c r="D521" s="267">
        <v>0</v>
      </c>
      <c r="E521" s="267">
        <v>0</v>
      </c>
      <c r="F521" s="267">
        <v>0</v>
      </c>
      <c r="G521" s="268">
        <v>8600</v>
      </c>
    </row>
    <row r="522" spans="1:7" x14ac:dyDescent="0.25">
      <c r="A522" s="266" t="s">
        <v>208</v>
      </c>
      <c r="B522" s="267">
        <v>3405</v>
      </c>
      <c r="C522" s="267">
        <v>17795</v>
      </c>
      <c r="D522" s="267">
        <v>0</v>
      </c>
      <c r="E522" s="267">
        <v>0</v>
      </c>
      <c r="F522" s="267">
        <v>0</v>
      </c>
      <c r="G522" s="268">
        <v>21200</v>
      </c>
    </row>
    <row r="523" spans="1:7" x14ac:dyDescent="0.25">
      <c r="A523" s="266" t="s">
        <v>207</v>
      </c>
      <c r="B523" s="267">
        <v>60</v>
      </c>
      <c r="C523" s="267">
        <v>380</v>
      </c>
      <c r="D523" s="267">
        <v>0</v>
      </c>
      <c r="E523" s="267">
        <v>0</v>
      </c>
      <c r="F523" s="267">
        <v>0</v>
      </c>
      <c r="G523" s="268">
        <v>440</v>
      </c>
    </row>
    <row r="524" spans="1:7" x14ac:dyDescent="0.25">
      <c r="A524" s="266" t="s">
        <v>202</v>
      </c>
      <c r="B524" s="267">
        <v>610</v>
      </c>
      <c r="C524" s="267">
        <v>3490</v>
      </c>
      <c r="D524" s="267">
        <v>0</v>
      </c>
      <c r="E524" s="267">
        <v>0</v>
      </c>
      <c r="F524" s="267">
        <v>0</v>
      </c>
      <c r="G524" s="268">
        <v>4100</v>
      </c>
    </row>
    <row r="525" spans="1:7" x14ac:dyDescent="0.25">
      <c r="A525" s="266" t="s">
        <v>660</v>
      </c>
      <c r="B525" s="267">
        <v>70</v>
      </c>
      <c r="C525" s="267">
        <v>1380</v>
      </c>
      <c r="D525" s="267">
        <v>0</v>
      </c>
      <c r="E525" s="267">
        <v>0</v>
      </c>
      <c r="F525" s="267">
        <v>0</v>
      </c>
      <c r="G525" s="268">
        <v>1450</v>
      </c>
    </row>
    <row r="526" spans="1:7" x14ac:dyDescent="0.25">
      <c r="A526" s="266" t="s">
        <v>659</v>
      </c>
      <c r="B526" s="267">
        <v>120</v>
      </c>
      <c r="C526" s="267">
        <v>1130</v>
      </c>
      <c r="D526" s="267">
        <v>0</v>
      </c>
      <c r="E526" s="267">
        <v>0</v>
      </c>
      <c r="F526" s="267">
        <v>0</v>
      </c>
      <c r="G526" s="268">
        <v>1250</v>
      </c>
    </row>
    <row r="527" spans="1:7" x14ac:dyDescent="0.25">
      <c r="A527" s="266" t="s">
        <v>201</v>
      </c>
      <c r="B527" s="267">
        <v>410</v>
      </c>
      <c r="C527" s="267">
        <v>990</v>
      </c>
      <c r="D527" s="267">
        <v>0</v>
      </c>
      <c r="E527" s="267">
        <v>0</v>
      </c>
      <c r="F527" s="267">
        <v>0</v>
      </c>
      <c r="G527" s="268">
        <v>1400</v>
      </c>
    </row>
    <row r="528" spans="1:7" x14ac:dyDescent="0.25">
      <c r="A528" s="266" t="s">
        <v>658</v>
      </c>
      <c r="B528" s="267">
        <v>0</v>
      </c>
      <c r="C528" s="267">
        <v>0</v>
      </c>
      <c r="D528" s="267">
        <v>0</v>
      </c>
      <c r="E528" s="267">
        <v>0</v>
      </c>
      <c r="F528" s="267">
        <v>0</v>
      </c>
      <c r="G528" s="268">
        <v>0</v>
      </c>
    </row>
    <row r="529" spans="1:7" x14ac:dyDescent="0.25">
      <c r="A529" s="266" t="s">
        <v>657</v>
      </c>
      <c r="B529" s="267">
        <v>300</v>
      </c>
      <c r="C529" s="267">
        <v>1700</v>
      </c>
      <c r="D529" s="267">
        <v>0</v>
      </c>
      <c r="E529" s="267">
        <v>0</v>
      </c>
      <c r="F529" s="267">
        <v>0</v>
      </c>
      <c r="G529" s="268">
        <v>2000</v>
      </c>
    </row>
    <row r="530" spans="1:7" x14ac:dyDescent="0.25">
      <c r="A530" s="266" t="s">
        <v>656</v>
      </c>
      <c r="B530" s="267">
        <v>120</v>
      </c>
      <c r="C530" s="267">
        <v>650</v>
      </c>
      <c r="D530" s="267">
        <v>0</v>
      </c>
      <c r="E530" s="267">
        <v>0</v>
      </c>
      <c r="F530" s="267">
        <v>0</v>
      </c>
      <c r="G530" s="268">
        <v>770</v>
      </c>
    </row>
    <row r="531" spans="1:7" x14ac:dyDescent="0.25">
      <c r="A531" s="266" t="s">
        <v>655</v>
      </c>
      <c r="B531" s="267">
        <v>140</v>
      </c>
      <c r="C531" s="267">
        <v>790</v>
      </c>
      <c r="D531" s="267">
        <v>0</v>
      </c>
      <c r="E531" s="267">
        <v>0</v>
      </c>
      <c r="F531" s="267">
        <v>0</v>
      </c>
      <c r="G531" s="268">
        <v>930</v>
      </c>
    </row>
    <row r="532" spans="1:7" x14ac:dyDescent="0.25">
      <c r="A532" s="266" t="s">
        <v>654</v>
      </c>
      <c r="B532" s="267">
        <v>0</v>
      </c>
      <c r="C532" s="267">
        <v>0</v>
      </c>
      <c r="D532" s="267">
        <v>0</v>
      </c>
      <c r="E532" s="267">
        <v>0</v>
      </c>
      <c r="F532" s="267">
        <v>0</v>
      </c>
      <c r="G532" s="268">
        <v>0</v>
      </c>
    </row>
    <row r="533" spans="1:7" x14ac:dyDescent="0.25">
      <c r="A533" s="266" t="s">
        <v>653</v>
      </c>
      <c r="B533" s="267">
        <v>100</v>
      </c>
      <c r="C533" s="267">
        <v>0</v>
      </c>
      <c r="D533" s="267">
        <v>0</v>
      </c>
      <c r="E533" s="267">
        <v>0</v>
      </c>
      <c r="F533" s="267">
        <v>0</v>
      </c>
      <c r="G533" s="268">
        <v>100</v>
      </c>
    </row>
    <row r="534" spans="1:7" x14ac:dyDescent="0.25">
      <c r="A534" s="266" t="s">
        <v>652</v>
      </c>
      <c r="B534" s="267">
        <v>100</v>
      </c>
      <c r="C534" s="267">
        <v>0</v>
      </c>
      <c r="D534" s="267">
        <v>0</v>
      </c>
      <c r="E534" s="267">
        <v>0</v>
      </c>
      <c r="F534" s="267">
        <v>0</v>
      </c>
      <c r="G534" s="268">
        <v>100</v>
      </c>
    </row>
    <row r="535" spans="1:7" x14ac:dyDescent="0.25">
      <c r="A535" s="266" t="s">
        <v>649</v>
      </c>
      <c r="B535" s="267">
        <v>0</v>
      </c>
      <c r="C535" s="267">
        <v>0</v>
      </c>
      <c r="D535" s="267">
        <v>0</v>
      </c>
      <c r="E535" s="267">
        <v>0</v>
      </c>
      <c r="F535" s="267">
        <v>0</v>
      </c>
      <c r="G535" s="268">
        <v>0</v>
      </c>
    </row>
    <row r="536" spans="1:7" x14ac:dyDescent="0.25">
      <c r="A536" s="266" t="s">
        <v>648</v>
      </c>
      <c r="B536" s="267">
        <v>0</v>
      </c>
      <c r="C536" s="267">
        <v>0</v>
      </c>
      <c r="D536" s="267">
        <v>0</v>
      </c>
      <c r="E536" s="267">
        <v>0</v>
      </c>
      <c r="F536" s="267">
        <v>0</v>
      </c>
      <c r="G536" s="268">
        <v>0</v>
      </c>
    </row>
    <row r="537" spans="1:7" x14ac:dyDescent="0.25">
      <c r="A537" s="266" t="s">
        <v>647</v>
      </c>
      <c r="B537" s="267">
        <v>0</v>
      </c>
      <c r="C537" s="267">
        <v>0</v>
      </c>
      <c r="D537" s="267">
        <v>0</v>
      </c>
      <c r="E537" s="267">
        <v>0</v>
      </c>
      <c r="F537" s="267">
        <v>0</v>
      </c>
      <c r="G537" s="268">
        <v>0</v>
      </c>
    </row>
    <row r="538" spans="1:7" x14ac:dyDescent="0.25">
      <c r="A538" s="266" t="s">
        <v>646</v>
      </c>
      <c r="B538" s="267">
        <v>0</v>
      </c>
      <c r="C538" s="267">
        <v>0</v>
      </c>
      <c r="D538" s="267">
        <v>0</v>
      </c>
      <c r="E538" s="267">
        <v>0</v>
      </c>
      <c r="F538" s="267">
        <v>0</v>
      </c>
      <c r="G538" s="268">
        <v>0</v>
      </c>
    </row>
    <row r="539" spans="1:7" x14ac:dyDescent="0.25">
      <c r="A539" s="266" t="s">
        <v>214</v>
      </c>
      <c r="B539" s="267">
        <v>430</v>
      </c>
      <c r="C539" s="267">
        <v>0</v>
      </c>
      <c r="D539" s="267">
        <v>0</v>
      </c>
      <c r="E539" s="267">
        <v>0</v>
      </c>
      <c r="F539" s="267">
        <v>0</v>
      </c>
      <c r="G539" s="268">
        <v>430</v>
      </c>
    </row>
    <row r="540" spans="1:7" x14ac:dyDescent="0.25">
      <c r="A540" s="266" t="s">
        <v>254</v>
      </c>
      <c r="B540" s="267">
        <v>50</v>
      </c>
      <c r="C540" s="267">
        <v>0</v>
      </c>
      <c r="D540" s="267">
        <v>0</v>
      </c>
      <c r="E540" s="267">
        <v>0</v>
      </c>
      <c r="F540" s="267">
        <v>0</v>
      </c>
      <c r="G540" s="268">
        <v>50</v>
      </c>
    </row>
    <row r="541" spans="1:7" x14ac:dyDescent="0.25">
      <c r="A541" s="266" t="s">
        <v>640</v>
      </c>
      <c r="B541" s="267">
        <v>320</v>
      </c>
      <c r="C541" s="267">
        <v>360</v>
      </c>
      <c r="D541" s="267">
        <v>0</v>
      </c>
      <c r="E541" s="267">
        <v>0</v>
      </c>
      <c r="F541" s="267">
        <v>0</v>
      </c>
      <c r="G541" s="268">
        <v>680</v>
      </c>
    </row>
    <row r="542" spans="1:7" x14ac:dyDescent="0.25">
      <c r="A542" s="266" t="s">
        <v>637</v>
      </c>
      <c r="B542" s="267">
        <v>2600</v>
      </c>
      <c r="C542" s="267">
        <v>0</v>
      </c>
      <c r="D542" s="267">
        <v>0</v>
      </c>
      <c r="E542" s="267">
        <v>0</v>
      </c>
      <c r="F542" s="267">
        <v>0</v>
      </c>
      <c r="G542" s="268">
        <v>2600</v>
      </c>
    </row>
    <row r="543" spans="1:7" x14ac:dyDescent="0.25">
      <c r="A543" s="266" t="s">
        <v>622</v>
      </c>
      <c r="B543" s="267">
        <v>1410</v>
      </c>
      <c r="C543" s="267">
        <v>0</v>
      </c>
      <c r="D543" s="267">
        <v>0</v>
      </c>
      <c r="E543" s="267">
        <v>0</v>
      </c>
      <c r="F543" s="267">
        <v>0</v>
      </c>
      <c r="G543" s="268">
        <v>1410</v>
      </c>
    </row>
    <row r="544" spans="1:7" x14ac:dyDescent="0.25">
      <c r="A544" s="266" t="s">
        <v>617</v>
      </c>
      <c r="B544" s="267">
        <v>825</v>
      </c>
      <c r="C544" s="267">
        <v>0</v>
      </c>
      <c r="D544" s="267">
        <v>0</v>
      </c>
      <c r="E544" s="267">
        <v>0</v>
      </c>
      <c r="F544" s="267">
        <v>0</v>
      </c>
      <c r="G544" s="268">
        <v>825</v>
      </c>
    </row>
    <row r="545" spans="1:7" x14ac:dyDescent="0.25">
      <c r="A545" s="266" t="s">
        <v>616</v>
      </c>
      <c r="B545" s="267">
        <v>300</v>
      </c>
      <c r="C545" s="267">
        <v>2200</v>
      </c>
      <c r="D545" s="267">
        <v>0</v>
      </c>
      <c r="E545" s="267">
        <v>0</v>
      </c>
      <c r="F545" s="267">
        <v>0</v>
      </c>
      <c r="G545" s="268">
        <v>2500</v>
      </c>
    </row>
    <row r="546" spans="1:7" x14ac:dyDescent="0.25">
      <c r="A546" s="266" t="s">
        <v>615</v>
      </c>
      <c r="B546" s="267">
        <v>100</v>
      </c>
      <c r="C546" s="267">
        <v>300</v>
      </c>
      <c r="D546" s="267">
        <v>0</v>
      </c>
      <c r="E546" s="267">
        <v>0</v>
      </c>
      <c r="F546" s="267">
        <v>0</v>
      </c>
      <c r="G546" s="268">
        <v>400</v>
      </c>
    </row>
    <row r="547" spans="1:7" x14ac:dyDescent="0.25">
      <c r="A547" s="266" t="s">
        <v>614</v>
      </c>
      <c r="B547" s="267">
        <v>150</v>
      </c>
      <c r="C547" s="267">
        <v>850</v>
      </c>
      <c r="D547" s="267">
        <v>0</v>
      </c>
      <c r="E547" s="267">
        <v>0</v>
      </c>
      <c r="F547" s="267">
        <v>0</v>
      </c>
      <c r="G547" s="268">
        <v>1000</v>
      </c>
    </row>
    <row r="548" spans="1:7" x14ac:dyDescent="0.25">
      <c r="A548" s="266" t="s">
        <v>613</v>
      </c>
      <c r="B548" s="267">
        <v>90</v>
      </c>
      <c r="C548" s="267">
        <v>270</v>
      </c>
      <c r="D548" s="267">
        <v>0</v>
      </c>
      <c r="E548" s="267">
        <v>0</v>
      </c>
      <c r="F548" s="267">
        <v>0</v>
      </c>
      <c r="G548" s="268">
        <v>360</v>
      </c>
    </row>
    <row r="549" spans="1:7" x14ac:dyDescent="0.25">
      <c r="A549" s="266" t="s">
        <v>609</v>
      </c>
      <c r="B549" s="267">
        <v>0</v>
      </c>
      <c r="C549" s="267">
        <v>0</v>
      </c>
      <c r="D549" s="267">
        <v>0</v>
      </c>
      <c r="E549" s="267">
        <v>0</v>
      </c>
      <c r="F549" s="267">
        <v>0</v>
      </c>
      <c r="G549" s="268">
        <v>0</v>
      </c>
    </row>
    <row r="550" spans="1:7" x14ac:dyDescent="0.25">
      <c r="A550" s="266" t="s">
        <v>606</v>
      </c>
      <c r="B550" s="267">
        <v>4692</v>
      </c>
      <c r="C550" s="267">
        <v>0</v>
      </c>
      <c r="D550" s="267">
        <v>0</v>
      </c>
      <c r="E550" s="267">
        <v>0</v>
      </c>
      <c r="F550" s="267">
        <v>0</v>
      </c>
      <c r="G550" s="268">
        <v>4692</v>
      </c>
    </row>
    <row r="551" spans="1:7" x14ac:dyDescent="0.25">
      <c r="A551" s="266" t="s">
        <v>605</v>
      </c>
      <c r="B551" s="267">
        <v>200</v>
      </c>
      <c r="C551" s="267">
        <v>0</v>
      </c>
      <c r="D551" s="267">
        <v>0</v>
      </c>
      <c r="E551" s="267">
        <v>0</v>
      </c>
      <c r="F551" s="267">
        <v>0</v>
      </c>
      <c r="G551" s="268">
        <v>200</v>
      </c>
    </row>
    <row r="552" spans="1:7" x14ac:dyDescent="0.25">
      <c r="A552" s="266" t="s">
        <v>604</v>
      </c>
      <c r="B552" s="267">
        <v>33630</v>
      </c>
      <c r="C552" s="267">
        <v>0</v>
      </c>
      <c r="D552" s="267">
        <v>0</v>
      </c>
      <c r="E552" s="267">
        <v>0</v>
      </c>
      <c r="F552" s="267">
        <v>0</v>
      </c>
      <c r="G552" s="268">
        <v>33630</v>
      </c>
    </row>
    <row r="553" spans="1:7" x14ac:dyDescent="0.25">
      <c r="A553" s="266" t="s">
        <v>603</v>
      </c>
      <c r="B553" s="267">
        <v>200</v>
      </c>
      <c r="C553" s="267">
        <v>0</v>
      </c>
      <c r="D553" s="267">
        <v>0</v>
      </c>
      <c r="E553" s="267">
        <v>0</v>
      </c>
      <c r="F553" s="267">
        <v>0</v>
      </c>
      <c r="G553" s="268">
        <v>200</v>
      </c>
    </row>
    <row r="554" spans="1:7" x14ac:dyDescent="0.25">
      <c r="A554" s="266" t="s">
        <v>602</v>
      </c>
      <c r="B554" s="267">
        <v>1500</v>
      </c>
      <c r="C554" s="267">
        <v>0</v>
      </c>
      <c r="D554" s="267">
        <v>0</v>
      </c>
      <c r="E554" s="267">
        <v>0</v>
      </c>
      <c r="F554" s="267">
        <v>0</v>
      </c>
      <c r="G554" s="268">
        <v>1500</v>
      </c>
    </row>
    <row r="555" spans="1:7" x14ac:dyDescent="0.25">
      <c r="A555" s="266" t="s">
        <v>601</v>
      </c>
      <c r="B555" s="267">
        <v>830</v>
      </c>
      <c r="C555" s="267">
        <v>0</v>
      </c>
      <c r="D555" s="267">
        <v>0</v>
      </c>
      <c r="E555" s="267">
        <v>0</v>
      </c>
      <c r="F555" s="267">
        <v>0</v>
      </c>
      <c r="G555" s="268">
        <v>830</v>
      </c>
    </row>
    <row r="556" spans="1:7" x14ac:dyDescent="0.25">
      <c r="A556" s="266" t="s">
        <v>581</v>
      </c>
      <c r="B556" s="267">
        <v>3600</v>
      </c>
      <c r="C556" s="267">
        <v>0</v>
      </c>
      <c r="D556" s="267">
        <v>0</v>
      </c>
      <c r="E556" s="267">
        <v>0</v>
      </c>
      <c r="F556" s="267">
        <v>0</v>
      </c>
      <c r="G556" s="268">
        <v>3600</v>
      </c>
    </row>
    <row r="557" spans="1:7" x14ac:dyDescent="0.25">
      <c r="A557" s="266" t="s">
        <v>580</v>
      </c>
      <c r="B557" s="267">
        <v>750</v>
      </c>
      <c r="C557" s="267">
        <v>0</v>
      </c>
      <c r="D557" s="267">
        <v>0</v>
      </c>
      <c r="E557" s="267">
        <v>0</v>
      </c>
      <c r="F557" s="267">
        <v>0</v>
      </c>
      <c r="G557" s="268">
        <v>750</v>
      </c>
    </row>
    <row r="558" spans="1:7" x14ac:dyDescent="0.25">
      <c r="A558" s="266" t="s">
        <v>568</v>
      </c>
      <c r="B558" s="267">
        <v>2539</v>
      </c>
      <c r="C558" s="267">
        <v>0</v>
      </c>
      <c r="D558" s="267">
        <v>0</v>
      </c>
      <c r="E558" s="267">
        <v>0</v>
      </c>
      <c r="F558" s="267">
        <v>0</v>
      </c>
      <c r="G558" s="268">
        <v>2539</v>
      </c>
    </row>
    <row r="559" spans="1:7" x14ac:dyDescent="0.25">
      <c r="A559" s="266" t="s">
        <v>567</v>
      </c>
      <c r="B559" s="267">
        <v>500</v>
      </c>
      <c r="C559" s="267">
        <v>0</v>
      </c>
      <c r="D559" s="267">
        <v>0</v>
      </c>
      <c r="E559" s="267">
        <v>0</v>
      </c>
      <c r="F559" s="267">
        <v>0</v>
      </c>
      <c r="G559" s="268">
        <v>500</v>
      </c>
    </row>
    <row r="560" spans="1:7" x14ac:dyDescent="0.25">
      <c r="A560" s="266" t="s">
        <v>565</v>
      </c>
      <c r="B560" s="267">
        <v>0</v>
      </c>
      <c r="C560" s="267">
        <v>0</v>
      </c>
      <c r="D560" s="267">
        <v>0</v>
      </c>
      <c r="E560" s="267">
        <v>0</v>
      </c>
      <c r="F560" s="267">
        <v>0</v>
      </c>
      <c r="G560" s="268">
        <v>0</v>
      </c>
    </row>
    <row r="561" spans="1:7" x14ac:dyDescent="0.25">
      <c r="A561" s="266" t="s">
        <v>564</v>
      </c>
      <c r="B561" s="267">
        <v>180</v>
      </c>
      <c r="C561" s="267">
        <v>1020</v>
      </c>
      <c r="D561" s="267">
        <v>0</v>
      </c>
      <c r="E561" s="267">
        <v>0</v>
      </c>
      <c r="F561" s="267">
        <v>0</v>
      </c>
      <c r="G561" s="268">
        <v>1200</v>
      </c>
    </row>
    <row r="562" spans="1:7" x14ac:dyDescent="0.25">
      <c r="A562" s="266" t="s">
        <v>563</v>
      </c>
      <c r="B562" s="267">
        <v>90</v>
      </c>
      <c r="C562" s="267">
        <v>510</v>
      </c>
      <c r="D562" s="267">
        <v>0</v>
      </c>
      <c r="E562" s="267">
        <v>0</v>
      </c>
      <c r="F562" s="267">
        <v>0</v>
      </c>
      <c r="G562" s="268">
        <v>600</v>
      </c>
    </row>
    <row r="563" spans="1:7" x14ac:dyDescent="0.25">
      <c r="A563" s="266" t="s">
        <v>562</v>
      </c>
      <c r="B563" s="267">
        <v>0</v>
      </c>
      <c r="C563" s="267">
        <v>0</v>
      </c>
      <c r="D563" s="267">
        <v>0</v>
      </c>
      <c r="E563" s="267">
        <v>0</v>
      </c>
      <c r="F563" s="267">
        <v>0</v>
      </c>
      <c r="G563" s="268">
        <v>0</v>
      </c>
    </row>
    <row r="564" spans="1:7" x14ac:dyDescent="0.25">
      <c r="A564" s="266" t="s">
        <v>561</v>
      </c>
      <c r="B564" s="267">
        <v>0</v>
      </c>
      <c r="C564" s="267">
        <v>0</v>
      </c>
      <c r="D564" s="267">
        <v>0</v>
      </c>
      <c r="E564" s="267">
        <v>0</v>
      </c>
      <c r="F564" s="267">
        <v>0</v>
      </c>
      <c r="G564" s="268">
        <v>0</v>
      </c>
    </row>
    <row r="565" spans="1:7" x14ac:dyDescent="0.25">
      <c r="A565" s="266" t="s">
        <v>560</v>
      </c>
      <c r="B565" s="267">
        <v>110</v>
      </c>
      <c r="C565" s="267">
        <v>620</v>
      </c>
      <c r="D565" s="267">
        <v>0</v>
      </c>
      <c r="E565" s="267">
        <v>0</v>
      </c>
      <c r="F565" s="267">
        <v>0</v>
      </c>
      <c r="G565" s="268">
        <v>730</v>
      </c>
    </row>
    <row r="566" spans="1:7" x14ac:dyDescent="0.25">
      <c r="A566" s="266" t="s">
        <v>559</v>
      </c>
      <c r="B566" s="267">
        <v>80</v>
      </c>
      <c r="C566" s="267">
        <v>470</v>
      </c>
      <c r="D566" s="267">
        <v>0</v>
      </c>
      <c r="E566" s="267">
        <v>0</v>
      </c>
      <c r="F566" s="267">
        <v>0</v>
      </c>
      <c r="G566" s="268">
        <v>550</v>
      </c>
    </row>
    <row r="567" spans="1:7" x14ac:dyDescent="0.25">
      <c r="A567" s="266" t="s">
        <v>558</v>
      </c>
      <c r="B567" s="267">
        <v>0</v>
      </c>
      <c r="C567" s="267">
        <v>0</v>
      </c>
      <c r="D567" s="267">
        <v>0</v>
      </c>
      <c r="E567" s="267">
        <v>0</v>
      </c>
      <c r="F567" s="267">
        <v>0</v>
      </c>
      <c r="G567" s="268">
        <v>0</v>
      </c>
    </row>
    <row r="568" spans="1:7" x14ac:dyDescent="0.25">
      <c r="A568" s="266" t="s">
        <v>557</v>
      </c>
      <c r="B568" s="267">
        <v>0</v>
      </c>
      <c r="C568" s="267">
        <v>0</v>
      </c>
      <c r="D568" s="267">
        <v>0</v>
      </c>
      <c r="E568" s="267">
        <v>0</v>
      </c>
      <c r="F568" s="267">
        <v>0</v>
      </c>
      <c r="G568" s="268">
        <v>0</v>
      </c>
    </row>
    <row r="569" spans="1:7" x14ac:dyDescent="0.25">
      <c r="A569" s="266" t="s">
        <v>555</v>
      </c>
      <c r="B569" s="267">
        <v>50</v>
      </c>
      <c r="C569" s="267">
        <v>250</v>
      </c>
      <c r="D569" s="267">
        <v>0</v>
      </c>
      <c r="E569" s="267">
        <v>0</v>
      </c>
      <c r="F569" s="267">
        <v>0</v>
      </c>
      <c r="G569" s="268">
        <v>300</v>
      </c>
    </row>
    <row r="570" spans="1:7" x14ac:dyDescent="0.25">
      <c r="A570" s="266" t="s">
        <v>554</v>
      </c>
      <c r="B570" s="267">
        <v>0</v>
      </c>
      <c r="C570" s="267">
        <v>0</v>
      </c>
      <c r="D570" s="267">
        <v>0</v>
      </c>
      <c r="E570" s="267">
        <v>0</v>
      </c>
      <c r="F570" s="267">
        <v>0</v>
      </c>
      <c r="G570" s="268">
        <v>0</v>
      </c>
    </row>
    <row r="571" spans="1:7" x14ac:dyDescent="0.25">
      <c r="A571" s="266" t="s">
        <v>553</v>
      </c>
      <c r="B571" s="267">
        <v>0</v>
      </c>
      <c r="C571" s="267">
        <v>0</v>
      </c>
      <c r="D571" s="267">
        <v>0</v>
      </c>
      <c r="E571" s="267">
        <v>0</v>
      </c>
      <c r="F571" s="267">
        <v>0</v>
      </c>
      <c r="G571" s="268">
        <v>0</v>
      </c>
    </row>
    <row r="572" spans="1:7" x14ac:dyDescent="0.25">
      <c r="A572" s="266" t="s">
        <v>550</v>
      </c>
      <c r="B572" s="267">
        <v>70</v>
      </c>
      <c r="C572" s="267">
        <v>390</v>
      </c>
      <c r="D572" s="267">
        <v>0</v>
      </c>
      <c r="E572" s="267">
        <v>0</v>
      </c>
      <c r="F572" s="267">
        <v>0</v>
      </c>
      <c r="G572" s="268">
        <v>460</v>
      </c>
    </row>
    <row r="573" spans="1:7" x14ac:dyDescent="0.25">
      <c r="A573" s="266" t="s">
        <v>549</v>
      </c>
      <c r="B573" s="267">
        <v>0</v>
      </c>
      <c r="C573" s="267">
        <v>0</v>
      </c>
      <c r="D573" s="267">
        <v>0</v>
      </c>
      <c r="E573" s="267">
        <v>0</v>
      </c>
      <c r="F573" s="267">
        <v>0</v>
      </c>
      <c r="G573" s="268">
        <v>0</v>
      </c>
    </row>
    <row r="574" spans="1:7" x14ac:dyDescent="0.25">
      <c r="A574" s="266" t="s">
        <v>548</v>
      </c>
      <c r="B574" s="267">
        <v>130</v>
      </c>
      <c r="C574" s="267">
        <v>0</v>
      </c>
      <c r="D574" s="267">
        <v>0</v>
      </c>
      <c r="E574" s="267">
        <v>0</v>
      </c>
      <c r="F574" s="267">
        <v>0</v>
      </c>
      <c r="G574" s="268">
        <v>130</v>
      </c>
    </row>
    <row r="575" spans="1:7" x14ac:dyDescent="0.25">
      <c r="A575" s="266" t="s">
        <v>547</v>
      </c>
      <c r="B575" s="267">
        <v>0</v>
      </c>
      <c r="C575" s="267">
        <v>0</v>
      </c>
      <c r="D575" s="267">
        <v>0</v>
      </c>
      <c r="E575" s="267">
        <v>0</v>
      </c>
      <c r="F575" s="267">
        <v>0</v>
      </c>
      <c r="G575" s="268">
        <v>0</v>
      </c>
    </row>
    <row r="576" spans="1:7" x14ac:dyDescent="0.25">
      <c r="A576" s="266" t="s">
        <v>545</v>
      </c>
      <c r="B576" s="267">
        <v>0</v>
      </c>
      <c r="C576" s="267">
        <v>0</v>
      </c>
      <c r="D576" s="267">
        <v>0</v>
      </c>
      <c r="E576" s="267">
        <v>0</v>
      </c>
      <c r="F576" s="267">
        <v>0</v>
      </c>
      <c r="G576" s="268">
        <v>0</v>
      </c>
    </row>
    <row r="577" spans="1:7" x14ac:dyDescent="0.25">
      <c r="A577" s="266" t="s">
        <v>544</v>
      </c>
      <c r="B577" s="267">
        <v>0</v>
      </c>
      <c r="C577" s="267">
        <v>0</v>
      </c>
      <c r="D577" s="267">
        <v>0</v>
      </c>
      <c r="E577" s="267">
        <v>0</v>
      </c>
      <c r="F577" s="267">
        <v>0</v>
      </c>
      <c r="G577" s="268">
        <v>0</v>
      </c>
    </row>
    <row r="578" spans="1:7" x14ac:dyDescent="0.25">
      <c r="A578" s="266" t="s">
        <v>543</v>
      </c>
      <c r="B578" s="267">
        <v>0</v>
      </c>
      <c r="C578" s="267">
        <v>0</v>
      </c>
      <c r="D578" s="267">
        <v>0</v>
      </c>
      <c r="E578" s="267">
        <v>0</v>
      </c>
      <c r="F578" s="267">
        <v>0</v>
      </c>
      <c r="G578" s="268">
        <v>0</v>
      </c>
    </row>
    <row r="579" spans="1:7" x14ac:dyDescent="0.25">
      <c r="A579" s="266" t="s">
        <v>541</v>
      </c>
      <c r="B579" s="267">
        <v>0</v>
      </c>
      <c r="C579" s="267">
        <v>0</v>
      </c>
      <c r="D579" s="267">
        <v>0</v>
      </c>
      <c r="E579" s="267">
        <v>0</v>
      </c>
      <c r="F579" s="267">
        <v>0</v>
      </c>
      <c r="G579" s="268">
        <v>0</v>
      </c>
    </row>
    <row r="580" spans="1:7" x14ac:dyDescent="0.25">
      <c r="A580" s="266" t="s">
        <v>540</v>
      </c>
      <c r="B580" s="267">
        <v>0</v>
      </c>
      <c r="C580" s="267">
        <v>0</v>
      </c>
      <c r="D580" s="267">
        <v>0</v>
      </c>
      <c r="E580" s="267">
        <v>0</v>
      </c>
      <c r="F580" s="267">
        <v>0</v>
      </c>
      <c r="G580" s="268">
        <v>0</v>
      </c>
    </row>
    <row r="581" spans="1:7" x14ac:dyDescent="0.25">
      <c r="A581" s="266" t="s">
        <v>539</v>
      </c>
      <c r="B581" s="267">
        <v>0</v>
      </c>
      <c r="C581" s="267">
        <v>0</v>
      </c>
      <c r="D581" s="267">
        <v>0</v>
      </c>
      <c r="E581" s="267">
        <v>0</v>
      </c>
      <c r="F581" s="267">
        <v>0</v>
      </c>
      <c r="G581" s="268">
        <v>0</v>
      </c>
    </row>
    <row r="582" spans="1:7" x14ac:dyDescent="0.25">
      <c r="A582" s="266" t="s">
        <v>538</v>
      </c>
      <c r="B582" s="267">
        <v>0</v>
      </c>
      <c r="C582" s="267">
        <v>0</v>
      </c>
      <c r="D582" s="267">
        <v>0</v>
      </c>
      <c r="E582" s="267">
        <v>0</v>
      </c>
      <c r="F582" s="267">
        <v>0</v>
      </c>
      <c r="G582" s="268">
        <v>0</v>
      </c>
    </row>
    <row r="583" spans="1:7" x14ac:dyDescent="0.25">
      <c r="A583" s="266" t="s">
        <v>536</v>
      </c>
      <c r="B583" s="267">
        <v>150</v>
      </c>
      <c r="C583" s="267">
        <v>0</v>
      </c>
      <c r="D583" s="267">
        <v>0</v>
      </c>
      <c r="E583" s="267">
        <v>0</v>
      </c>
      <c r="F583" s="267">
        <v>0</v>
      </c>
      <c r="G583" s="268">
        <v>150</v>
      </c>
    </row>
    <row r="584" spans="1:7" x14ac:dyDescent="0.25">
      <c r="A584" s="266" t="s">
        <v>535</v>
      </c>
      <c r="B584" s="267">
        <v>0</v>
      </c>
      <c r="C584" s="267">
        <v>0</v>
      </c>
      <c r="D584" s="267">
        <v>0</v>
      </c>
      <c r="E584" s="267">
        <v>0</v>
      </c>
      <c r="F584" s="267">
        <v>0</v>
      </c>
      <c r="G584" s="268">
        <v>0</v>
      </c>
    </row>
    <row r="585" spans="1:7" x14ac:dyDescent="0.25">
      <c r="A585" s="266" t="s">
        <v>534</v>
      </c>
      <c r="B585" s="267">
        <v>0</v>
      </c>
      <c r="C585" s="267">
        <v>0</v>
      </c>
      <c r="D585" s="267">
        <v>0</v>
      </c>
      <c r="E585" s="267">
        <v>0</v>
      </c>
      <c r="F585" s="267">
        <v>0</v>
      </c>
      <c r="G585" s="268">
        <v>0</v>
      </c>
    </row>
    <row r="586" spans="1:7" x14ac:dyDescent="0.25">
      <c r="A586" s="266" t="s">
        <v>532</v>
      </c>
      <c r="B586" s="267">
        <v>0</v>
      </c>
      <c r="C586" s="267">
        <v>0</v>
      </c>
      <c r="D586" s="267">
        <v>0</v>
      </c>
      <c r="E586" s="267">
        <v>0</v>
      </c>
      <c r="F586" s="267">
        <v>0</v>
      </c>
      <c r="G586" s="268">
        <v>0</v>
      </c>
    </row>
    <row r="587" spans="1:7" x14ac:dyDescent="0.25">
      <c r="A587" s="266" t="s">
        <v>529</v>
      </c>
      <c r="B587" s="267">
        <v>0</v>
      </c>
      <c r="C587" s="267">
        <v>0</v>
      </c>
      <c r="D587" s="267">
        <v>0</v>
      </c>
      <c r="E587" s="267">
        <v>0</v>
      </c>
      <c r="F587" s="267">
        <v>0</v>
      </c>
      <c r="G587" s="268">
        <v>0</v>
      </c>
    </row>
    <row r="588" spans="1:7" x14ac:dyDescent="0.25">
      <c r="A588" s="266" t="s">
        <v>528</v>
      </c>
      <c r="B588" s="267">
        <v>0</v>
      </c>
      <c r="C588" s="267">
        <v>0</v>
      </c>
      <c r="D588" s="267">
        <v>0</v>
      </c>
      <c r="E588" s="267">
        <v>0</v>
      </c>
      <c r="F588" s="267">
        <v>0</v>
      </c>
      <c r="G588" s="268">
        <v>0</v>
      </c>
    </row>
    <row r="589" spans="1:7" x14ac:dyDescent="0.25">
      <c r="A589" s="266" t="s">
        <v>526</v>
      </c>
      <c r="B589" s="267">
        <v>0</v>
      </c>
      <c r="C589" s="267">
        <v>0</v>
      </c>
      <c r="D589" s="267">
        <v>0</v>
      </c>
      <c r="E589" s="267">
        <v>0</v>
      </c>
      <c r="F589" s="267">
        <v>0</v>
      </c>
      <c r="G589" s="268">
        <v>0</v>
      </c>
    </row>
    <row r="590" spans="1:7" x14ac:dyDescent="0.25">
      <c r="A590" s="266" t="s">
        <v>525</v>
      </c>
      <c r="B590" s="267">
        <v>0</v>
      </c>
      <c r="C590" s="267">
        <v>0</v>
      </c>
      <c r="D590" s="267">
        <v>0</v>
      </c>
      <c r="E590" s="267">
        <v>0</v>
      </c>
      <c r="F590" s="267">
        <v>0</v>
      </c>
      <c r="G590" s="268">
        <v>0</v>
      </c>
    </row>
    <row r="591" spans="1:7" x14ac:dyDescent="0.25">
      <c r="A591" s="266" t="s">
        <v>524</v>
      </c>
      <c r="B591" s="267">
        <v>0</v>
      </c>
      <c r="C591" s="267">
        <v>0</v>
      </c>
      <c r="D591" s="267">
        <v>0</v>
      </c>
      <c r="E591" s="267">
        <v>0</v>
      </c>
      <c r="F591" s="267">
        <v>0</v>
      </c>
      <c r="G591" s="268">
        <v>0</v>
      </c>
    </row>
    <row r="592" spans="1:7" x14ac:dyDescent="0.25">
      <c r="A592" s="266" t="s">
        <v>523</v>
      </c>
      <c r="B592" s="267">
        <v>0</v>
      </c>
      <c r="C592" s="267">
        <v>0</v>
      </c>
      <c r="D592" s="267">
        <v>0</v>
      </c>
      <c r="E592" s="267">
        <v>0</v>
      </c>
      <c r="F592" s="267">
        <v>0</v>
      </c>
      <c r="G592" s="268">
        <v>0</v>
      </c>
    </row>
    <row r="593" spans="1:7" x14ac:dyDescent="0.25">
      <c r="A593" s="266" t="s">
        <v>522</v>
      </c>
      <c r="B593" s="267">
        <v>100</v>
      </c>
      <c r="C593" s="267">
        <v>0</v>
      </c>
      <c r="D593" s="267">
        <v>0</v>
      </c>
      <c r="E593" s="267">
        <v>0</v>
      </c>
      <c r="F593" s="267">
        <v>0</v>
      </c>
      <c r="G593" s="268">
        <v>100</v>
      </c>
    </row>
    <row r="594" spans="1:7" x14ac:dyDescent="0.25">
      <c r="A594" s="266" t="s">
        <v>521</v>
      </c>
      <c r="B594" s="267">
        <v>0</v>
      </c>
      <c r="C594" s="267">
        <v>0</v>
      </c>
      <c r="D594" s="267">
        <v>0</v>
      </c>
      <c r="E594" s="267">
        <v>0</v>
      </c>
      <c r="F594" s="267">
        <v>0</v>
      </c>
      <c r="G594" s="268">
        <v>0</v>
      </c>
    </row>
    <row r="595" spans="1:7" x14ac:dyDescent="0.25">
      <c r="A595" s="266" t="s">
        <v>506</v>
      </c>
      <c r="B595" s="267">
        <v>160</v>
      </c>
      <c r="C595" s="267">
        <v>750</v>
      </c>
      <c r="D595" s="267">
        <v>0</v>
      </c>
      <c r="E595" s="267">
        <v>0</v>
      </c>
      <c r="F595" s="267">
        <v>0</v>
      </c>
      <c r="G595" s="268">
        <v>910</v>
      </c>
    </row>
    <row r="596" spans="1:7" x14ac:dyDescent="0.25">
      <c r="A596" s="266" t="s">
        <v>505</v>
      </c>
      <c r="B596" s="267">
        <v>0</v>
      </c>
      <c r="C596" s="267">
        <v>0</v>
      </c>
      <c r="D596" s="267">
        <v>0</v>
      </c>
      <c r="E596" s="267">
        <v>0</v>
      </c>
      <c r="F596" s="267">
        <v>0</v>
      </c>
      <c r="G596" s="268">
        <v>0</v>
      </c>
    </row>
    <row r="597" spans="1:7" x14ac:dyDescent="0.25">
      <c r="A597" s="266" t="s">
        <v>503</v>
      </c>
      <c r="B597" s="267">
        <v>3100</v>
      </c>
      <c r="C597" s="267">
        <v>0</v>
      </c>
      <c r="D597" s="267">
        <v>0</v>
      </c>
      <c r="E597" s="267">
        <v>0</v>
      </c>
      <c r="F597" s="267">
        <v>0</v>
      </c>
      <c r="G597" s="268">
        <v>3100</v>
      </c>
    </row>
    <row r="598" spans="1:7" x14ac:dyDescent="0.25">
      <c r="A598" s="266" t="s">
        <v>502</v>
      </c>
      <c r="B598" s="267">
        <v>0</v>
      </c>
      <c r="C598" s="267">
        <v>0</v>
      </c>
      <c r="D598" s="267">
        <v>2500</v>
      </c>
      <c r="E598" s="267">
        <v>0</v>
      </c>
      <c r="F598" s="267">
        <v>0</v>
      </c>
      <c r="G598" s="268">
        <v>2500</v>
      </c>
    </row>
    <row r="599" spans="1:7" x14ac:dyDescent="0.25">
      <c r="A599" s="266" t="s">
        <v>500</v>
      </c>
      <c r="B599" s="267">
        <v>1511</v>
      </c>
      <c r="C599" s="267">
        <v>239</v>
      </c>
      <c r="D599" s="267">
        <v>0</v>
      </c>
      <c r="E599" s="267">
        <v>0</v>
      </c>
      <c r="F599" s="267">
        <v>0</v>
      </c>
      <c r="G599" s="268">
        <v>1750</v>
      </c>
    </row>
    <row r="600" spans="1:7" x14ac:dyDescent="0.25">
      <c r="A600" s="266" t="s">
        <v>499</v>
      </c>
      <c r="B600" s="267">
        <v>1200</v>
      </c>
      <c r="C600" s="267">
        <v>0</v>
      </c>
      <c r="D600" s="267">
        <v>0</v>
      </c>
      <c r="E600" s="267">
        <v>0</v>
      </c>
      <c r="F600" s="267">
        <v>0</v>
      </c>
      <c r="G600" s="268">
        <v>1200</v>
      </c>
    </row>
    <row r="601" spans="1:7" x14ac:dyDescent="0.25">
      <c r="A601" s="266" t="s">
        <v>498</v>
      </c>
      <c r="B601" s="267">
        <v>4300</v>
      </c>
      <c r="C601" s="267">
        <v>0</v>
      </c>
      <c r="D601" s="267">
        <v>0</v>
      </c>
      <c r="E601" s="267">
        <v>0</v>
      </c>
      <c r="F601" s="267">
        <v>0</v>
      </c>
      <c r="G601" s="268">
        <v>4300</v>
      </c>
    </row>
    <row r="602" spans="1:7" x14ac:dyDescent="0.25">
      <c r="A602" s="266" t="s">
        <v>497</v>
      </c>
      <c r="B602" s="267">
        <v>3500</v>
      </c>
      <c r="C602" s="267">
        <v>0</v>
      </c>
      <c r="D602" s="267">
        <v>0</v>
      </c>
      <c r="E602" s="267">
        <v>0</v>
      </c>
      <c r="F602" s="267">
        <v>0</v>
      </c>
      <c r="G602" s="268">
        <v>3500</v>
      </c>
    </row>
    <row r="603" spans="1:7" ht="15.6" x14ac:dyDescent="0.3">
      <c r="A603" s="269" t="s">
        <v>479</v>
      </c>
      <c r="B603" s="270">
        <v>83407</v>
      </c>
      <c r="C603" s="270">
        <v>74909</v>
      </c>
      <c r="D603" s="270">
        <v>2500</v>
      </c>
      <c r="E603" s="270">
        <v>0</v>
      </c>
      <c r="F603" s="270">
        <v>0</v>
      </c>
      <c r="G603" s="271">
        <v>160816</v>
      </c>
    </row>
    <row r="604" spans="1:7" x14ac:dyDescent="0.25">
      <c r="A604" s="272"/>
      <c r="B604" s="267"/>
      <c r="C604" s="267"/>
      <c r="D604" s="267"/>
      <c r="E604" s="267"/>
      <c r="F604" s="267"/>
      <c r="G604" s="268"/>
    </row>
    <row r="605" spans="1:7" x14ac:dyDescent="0.25">
      <c r="A605" s="263" t="s">
        <v>478</v>
      </c>
      <c r="B605" s="264"/>
      <c r="C605" s="264"/>
      <c r="D605" s="264"/>
      <c r="E605" s="264"/>
      <c r="F605" s="264"/>
      <c r="G605" s="265"/>
    </row>
    <row r="606" spans="1:7" x14ac:dyDescent="0.25">
      <c r="A606" s="266" t="s">
        <v>477</v>
      </c>
      <c r="B606" s="267">
        <v>0</v>
      </c>
      <c r="C606" s="267">
        <v>0</v>
      </c>
      <c r="D606" s="267">
        <v>0</v>
      </c>
      <c r="E606" s="267">
        <v>0</v>
      </c>
      <c r="F606" s="267">
        <v>0</v>
      </c>
      <c r="G606" s="268">
        <v>0</v>
      </c>
    </row>
    <row r="607" spans="1:7" x14ac:dyDescent="0.25">
      <c r="A607" s="266" t="s">
        <v>476</v>
      </c>
      <c r="B607" s="267">
        <v>170</v>
      </c>
      <c r="C607" s="267">
        <v>0</v>
      </c>
      <c r="D607" s="267">
        <v>0</v>
      </c>
      <c r="E607" s="267">
        <v>0</v>
      </c>
      <c r="F607" s="267">
        <v>0</v>
      </c>
      <c r="G607" s="268">
        <v>170</v>
      </c>
    </row>
    <row r="608" spans="1:7" x14ac:dyDescent="0.25">
      <c r="A608" s="266" t="s">
        <v>475</v>
      </c>
      <c r="B608" s="267">
        <v>0</v>
      </c>
      <c r="C608" s="267">
        <v>0</v>
      </c>
      <c r="D608" s="267">
        <v>0</v>
      </c>
      <c r="E608" s="267">
        <v>0</v>
      </c>
      <c r="F608" s="267">
        <v>0</v>
      </c>
      <c r="G608" s="268">
        <v>0</v>
      </c>
    </row>
    <row r="609" spans="1:7" x14ac:dyDescent="0.25">
      <c r="A609" s="266" t="s">
        <v>231</v>
      </c>
      <c r="B609" s="267">
        <v>0</v>
      </c>
      <c r="C609" s="267">
        <v>0</v>
      </c>
      <c r="D609" s="267">
        <v>0</v>
      </c>
      <c r="E609" s="267">
        <v>0</v>
      </c>
      <c r="F609" s="267">
        <v>0</v>
      </c>
      <c r="G609" s="268">
        <v>0</v>
      </c>
    </row>
    <row r="610" spans="1:7" x14ac:dyDescent="0.25">
      <c r="A610" s="266" t="s">
        <v>33</v>
      </c>
      <c r="B610" s="267">
        <v>0</v>
      </c>
      <c r="C610" s="267">
        <v>0</v>
      </c>
      <c r="D610" s="267">
        <v>0</v>
      </c>
      <c r="E610" s="267">
        <v>0</v>
      </c>
      <c r="F610" s="267">
        <v>0</v>
      </c>
      <c r="G610" s="268">
        <v>0</v>
      </c>
    </row>
    <row r="611" spans="1:7" x14ac:dyDescent="0.25">
      <c r="A611" s="266" t="s">
        <v>435</v>
      </c>
      <c r="B611" s="267">
        <v>1730</v>
      </c>
      <c r="C611" s="267">
        <v>0</v>
      </c>
      <c r="D611" s="267">
        <v>0</v>
      </c>
      <c r="E611" s="267">
        <v>0</v>
      </c>
      <c r="F611" s="267">
        <v>0</v>
      </c>
      <c r="G611" s="268">
        <v>1730</v>
      </c>
    </row>
    <row r="612" spans="1:7" x14ac:dyDescent="0.25">
      <c r="A612" s="266" t="s">
        <v>434</v>
      </c>
      <c r="B612" s="267">
        <v>275</v>
      </c>
      <c r="C612" s="267">
        <v>0</v>
      </c>
      <c r="D612" s="267">
        <v>0</v>
      </c>
      <c r="E612" s="267">
        <v>0</v>
      </c>
      <c r="F612" s="267">
        <v>0</v>
      </c>
      <c r="G612" s="268">
        <v>275</v>
      </c>
    </row>
    <row r="613" spans="1:7" x14ac:dyDescent="0.25">
      <c r="A613" s="266" t="s">
        <v>433</v>
      </c>
      <c r="B613" s="267">
        <v>100</v>
      </c>
      <c r="C613" s="267">
        <v>0</v>
      </c>
      <c r="D613" s="267">
        <v>0</v>
      </c>
      <c r="E613" s="267">
        <v>0</v>
      </c>
      <c r="F613" s="267">
        <v>0</v>
      </c>
      <c r="G613" s="268">
        <v>100</v>
      </c>
    </row>
    <row r="614" spans="1:7" x14ac:dyDescent="0.25">
      <c r="A614" s="266" t="s">
        <v>432</v>
      </c>
      <c r="B614" s="267">
        <v>1783</v>
      </c>
      <c r="C614" s="267">
        <v>0</v>
      </c>
      <c r="D614" s="267">
        <v>0</v>
      </c>
      <c r="E614" s="267">
        <v>0</v>
      </c>
      <c r="F614" s="267">
        <v>0</v>
      </c>
      <c r="G614" s="268">
        <v>1783</v>
      </c>
    </row>
    <row r="615" spans="1:7" x14ac:dyDescent="0.25">
      <c r="A615" s="266" t="s">
        <v>431</v>
      </c>
      <c r="B615" s="267">
        <v>140</v>
      </c>
      <c r="C615" s="267">
        <v>0</v>
      </c>
      <c r="D615" s="267">
        <v>0</v>
      </c>
      <c r="E615" s="267">
        <v>0</v>
      </c>
      <c r="F615" s="267">
        <v>0</v>
      </c>
      <c r="G615" s="268">
        <v>140</v>
      </c>
    </row>
    <row r="616" spans="1:7" x14ac:dyDescent="0.25">
      <c r="A616" s="266" t="s">
        <v>403</v>
      </c>
      <c r="B616" s="267">
        <v>10950</v>
      </c>
      <c r="C616" s="267">
        <v>0</v>
      </c>
      <c r="D616" s="267">
        <v>0</v>
      </c>
      <c r="E616" s="267">
        <v>0</v>
      </c>
      <c r="F616" s="267">
        <v>0</v>
      </c>
      <c r="G616" s="268">
        <v>10950</v>
      </c>
    </row>
    <row r="617" spans="1:7" ht="15.6" x14ac:dyDescent="0.3">
      <c r="A617" s="269" t="s">
        <v>389</v>
      </c>
      <c r="B617" s="270">
        <v>15148</v>
      </c>
      <c r="C617" s="270">
        <v>0</v>
      </c>
      <c r="D617" s="270">
        <v>0</v>
      </c>
      <c r="E617" s="270">
        <v>0</v>
      </c>
      <c r="F617" s="270">
        <v>0</v>
      </c>
      <c r="G617" s="271">
        <v>15148</v>
      </c>
    </row>
    <row r="618" spans="1:7" x14ac:dyDescent="0.25">
      <c r="A618" s="272"/>
      <c r="B618" s="267"/>
      <c r="C618" s="267"/>
      <c r="D618" s="267"/>
      <c r="E618" s="267"/>
      <c r="F618" s="267"/>
      <c r="G618" s="268"/>
    </row>
    <row r="619" spans="1:7" x14ac:dyDescent="0.25">
      <c r="A619" s="263" t="s">
        <v>385</v>
      </c>
      <c r="B619" s="264"/>
      <c r="C619" s="264"/>
      <c r="D619" s="264"/>
      <c r="E619" s="264"/>
      <c r="F619" s="264"/>
      <c r="G619" s="265"/>
    </row>
    <row r="620" spans="1:7" x14ac:dyDescent="0.25">
      <c r="A620" s="266" t="s">
        <v>222</v>
      </c>
      <c r="B620" s="267">
        <v>0</v>
      </c>
      <c r="C620" s="267">
        <v>0</v>
      </c>
      <c r="D620" s="267">
        <v>0</v>
      </c>
      <c r="E620" s="267">
        <v>0</v>
      </c>
      <c r="F620" s="267">
        <v>0</v>
      </c>
      <c r="G620" s="268">
        <v>0</v>
      </c>
    </row>
    <row r="621" spans="1:7" x14ac:dyDescent="0.25">
      <c r="A621" s="266" t="s">
        <v>383</v>
      </c>
      <c r="B621" s="267">
        <v>670</v>
      </c>
      <c r="C621" s="267">
        <v>0</v>
      </c>
      <c r="D621" s="267">
        <v>0</v>
      </c>
      <c r="E621" s="267">
        <v>0</v>
      </c>
      <c r="F621" s="267">
        <v>0</v>
      </c>
      <c r="G621" s="268">
        <v>670</v>
      </c>
    </row>
    <row r="622" spans="1:7" x14ac:dyDescent="0.25">
      <c r="A622" s="266" t="s">
        <v>379</v>
      </c>
      <c r="B622" s="267">
        <v>0</v>
      </c>
      <c r="C622" s="267">
        <v>0</v>
      </c>
      <c r="D622" s="267">
        <v>0</v>
      </c>
      <c r="E622" s="267">
        <v>0</v>
      </c>
      <c r="F622" s="267">
        <v>0</v>
      </c>
      <c r="G622" s="268">
        <v>0</v>
      </c>
    </row>
    <row r="623" spans="1:7" x14ac:dyDescent="0.25">
      <c r="A623" s="266" t="s">
        <v>232</v>
      </c>
      <c r="B623" s="267">
        <v>5000</v>
      </c>
      <c r="C623" s="267">
        <v>0</v>
      </c>
      <c r="D623" s="267">
        <v>0</v>
      </c>
      <c r="E623" s="267">
        <v>0</v>
      </c>
      <c r="F623" s="267">
        <v>0</v>
      </c>
      <c r="G623" s="268">
        <v>5000</v>
      </c>
    </row>
    <row r="624" spans="1:7" x14ac:dyDescent="0.25">
      <c r="A624" s="266" t="s">
        <v>378</v>
      </c>
      <c r="B624" s="267">
        <v>1220</v>
      </c>
      <c r="C624" s="267">
        <v>0</v>
      </c>
      <c r="D624" s="267">
        <v>0</v>
      </c>
      <c r="E624" s="267">
        <v>0</v>
      </c>
      <c r="F624" s="267">
        <v>0</v>
      </c>
      <c r="G624" s="268">
        <v>1220</v>
      </c>
    </row>
    <row r="625" spans="1:7" x14ac:dyDescent="0.25">
      <c r="A625" s="266" t="s">
        <v>375</v>
      </c>
      <c r="B625" s="267">
        <v>21000</v>
      </c>
      <c r="C625" s="267">
        <v>0</v>
      </c>
      <c r="D625" s="267">
        <v>0</v>
      </c>
      <c r="E625" s="267">
        <v>0</v>
      </c>
      <c r="F625" s="267">
        <v>0</v>
      </c>
      <c r="G625" s="268">
        <v>21000</v>
      </c>
    </row>
    <row r="626" spans="1:7" x14ac:dyDescent="0.25">
      <c r="A626" s="266" t="s">
        <v>218</v>
      </c>
      <c r="B626" s="267">
        <v>800</v>
      </c>
      <c r="C626" s="267">
        <v>0</v>
      </c>
      <c r="D626" s="267">
        <v>0</v>
      </c>
      <c r="E626" s="267">
        <v>0</v>
      </c>
      <c r="F626" s="267">
        <v>0</v>
      </c>
      <c r="G626" s="268">
        <v>800</v>
      </c>
    </row>
    <row r="627" spans="1:7" x14ac:dyDescent="0.25">
      <c r="A627" s="266" t="s">
        <v>374</v>
      </c>
      <c r="B627" s="267">
        <v>0</v>
      </c>
      <c r="C627" s="267">
        <v>0</v>
      </c>
      <c r="D627" s="267">
        <v>0</v>
      </c>
      <c r="E627" s="267">
        <v>0</v>
      </c>
      <c r="F627" s="267">
        <v>0</v>
      </c>
      <c r="G627" s="268">
        <v>0</v>
      </c>
    </row>
    <row r="628" spans="1:7" x14ac:dyDescent="0.25">
      <c r="A628" s="266" t="s">
        <v>373</v>
      </c>
      <c r="B628" s="267">
        <v>4000</v>
      </c>
      <c r="C628" s="267">
        <v>0</v>
      </c>
      <c r="D628" s="267">
        <v>0</v>
      </c>
      <c r="E628" s="267">
        <v>0</v>
      </c>
      <c r="F628" s="267">
        <v>0</v>
      </c>
      <c r="G628" s="268">
        <v>4000</v>
      </c>
    </row>
    <row r="629" spans="1:7" x14ac:dyDescent="0.25">
      <c r="A629" s="266" t="s">
        <v>372</v>
      </c>
      <c r="B629" s="267">
        <v>1500</v>
      </c>
      <c r="C629" s="267">
        <v>0</v>
      </c>
      <c r="D629" s="267">
        <v>0</v>
      </c>
      <c r="E629" s="267">
        <v>0</v>
      </c>
      <c r="F629" s="267">
        <v>0</v>
      </c>
      <c r="G629" s="268">
        <v>1500</v>
      </c>
    </row>
    <row r="630" spans="1:7" x14ac:dyDescent="0.25">
      <c r="A630" s="266" t="s">
        <v>371</v>
      </c>
      <c r="B630" s="267">
        <v>6000</v>
      </c>
      <c r="C630" s="267">
        <v>0</v>
      </c>
      <c r="D630" s="267">
        <v>0</v>
      </c>
      <c r="E630" s="267">
        <v>0</v>
      </c>
      <c r="F630" s="267">
        <v>0</v>
      </c>
      <c r="G630" s="268">
        <v>6000</v>
      </c>
    </row>
    <row r="631" spans="1:7" x14ac:dyDescent="0.25">
      <c r="A631" s="266" t="s">
        <v>198</v>
      </c>
      <c r="B631" s="267">
        <v>0</v>
      </c>
      <c r="C631" s="267">
        <v>0</v>
      </c>
      <c r="D631" s="267">
        <v>3000</v>
      </c>
      <c r="E631" s="267">
        <v>0</v>
      </c>
      <c r="F631" s="267">
        <v>0</v>
      </c>
      <c r="G631" s="268">
        <v>3000</v>
      </c>
    </row>
    <row r="632" spans="1:7" x14ac:dyDescent="0.25">
      <c r="A632" s="266" t="s">
        <v>370</v>
      </c>
      <c r="B632" s="267">
        <v>0</v>
      </c>
      <c r="C632" s="267">
        <v>0</v>
      </c>
      <c r="D632" s="267">
        <v>0</v>
      </c>
      <c r="E632" s="267">
        <v>0</v>
      </c>
      <c r="F632" s="267">
        <v>0</v>
      </c>
      <c r="G632" s="268">
        <v>0</v>
      </c>
    </row>
    <row r="633" spans="1:7" x14ac:dyDescent="0.25">
      <c r="A633" s="266" t="s">
        <v>367</v>
      </c>
      <c r="B633" s="267">
        <v>4140</v>
      </c>
      <c r="C633" s="267">
        <v>0</v>
      </c>
      <c r="D633" s="267">
        <v>0</v>
      </c>
      <c r="E633" s="267">
        <v>0</v>
      </c>
      <c r="F633" s="267">
        <v>0</v>
      </c>
      <c r="G633" s="268">
        <v>4140</v>
      </c>
    </row>
    <row r="634" spans="1:7" x14ac:dyDescent="0.25">
      <c r="A634" s="266" t="s">
        <v>366</v>
      </c>
      <c r="B634" s="267">
        <v>105</v>
      </c>
      <c r="C634" s="267">
        <v>0</v>
      </c>
      <c r="D634" s="267">
        <v>0</v>
      </c>
      <c r="E634" s="267">
        <v>0</v>
      </c>
      <c r="F634" s="267">
        <v>0</v>
      </c>
      <c r="G634" s="268">
        <v>105</v>
      </c>
    </row>
    <row r="635" spans="1:7" x14ac:dyDescent="0.25">
      <c r="A635" s="266" t="s">
        <v>365</v>
      </c>
      <c r="B635" s="267">
        <v>380</v>
      </c>
      <c r="C635" s="267">
        <v>0</v>
      </c>
      <c r="D635" s="267">
        <v>0</v>
      </c>
      <c r="E635" s="267">
        <v>0</v>
      </c>
      <c r="F635" s="267">
        <v>0</v>
      </c>
      <c r="G635" s="268">
        <v>380</v>
      </c>
    </row>
    <row r="636" spans="1:7" x14ac:dyDescent="0.25">
      <c r="A636" s="266" t="s">
        <v>364</v>
      </c>
      <c r="B636" s="267">
        <v>1400</v>
      </c>
      <c r="C636" s="267">
        <v>0</v>
      </c>
      <c r="D636" s="267">
        <v>0</v>
      </c>
      <c r="E636" s="267">
        <v>0</v>
      </c>
      <c r="F636" s="267">
        <v>0</v>
      </c>
      <c r="G636" s="268">
        <v>1400</v>
      </c>
    </row>
    <row r="637" spans="1:7" x14ac:dyDescent="0.25">
      <c r="A637" s="266" t="s">
        <v>255</v>
      </c>
      <c r="B637" s="267">
        <v>420</v>
      </c>
      <c r="C637" s="267">
        <v>0</v>
      </c>
      <c r="D637" s="267">
        <v>0</v>
      </c>
      <c r="E637" s="267">
        <v>0</v>
      </c>
      <c r="F637" s="267">
        <v>0</v>
      </c>
      <c r="G637" s="268">
        <v>420</v>
      </c>
    </row>
    <row r="638" spans="1:7" x14ac:dyDescent="0.25">
      <c r="A638" s="266" t="s">
        <v>642</v>
      </c>
      <c r="B638" s="267">
        <v>150</v>
      </c>
      <c r="C638" s="267">
        <v>0</v>
      </c>
      <c r="D638" s="267">
        <v>0</v>
      </c>
      <c r="E638" s="267">
        <v>0</v>
      </c>
      <c r="F638" s="267">
        <v>0</v>
      </c>
      <c r="G638" s="268">
        <v>150</v>
      </c>
    </row>
    <row r="639" spans="1:7" x14ac:dyDescent="0.25">
      <c r="A639" s="266" t="s">
        <v>363</v>
      </c>
      <c r="B639" s="267">
        <v>0</v>
      </c>
      <c r="C639" s="267">
        <v>0</v>
      </c>
      <c r="D639" s="267">
        <v>0</v>
      </c>
      <c r="E639" s="267">
        <v>0</v>
      </c>
      <c r="F639" s="267">
        <v>0</v>
      </c>
      <c r="G639" s="268">
        <v>0</v>
      </c>
    </row>
    <row r="640" spans="1:7" x14ac:dyDescent="0.25">
      <c r="A640" s="266" t="s">
        <v>362</v>
      </c>
      <c r="B640" s="267">
        <v>2680</v>
      </c>
      <c r="C640" s="267">
        <v>0</v>
      </c>
      <c r="D640" s="267">
        <v>0</v>
      </c>
      <c r="E640" s="267">
        <v>0</v>
      </c>
      <c r="F640" s="267">
        <v>0</v>
      </c>
      <c r="G640" s="268">
        <v>2680</v>
      </c>
    </row>
    <row r="641" spans="1:7" x14ac:dyDescent="0.25">
      <c r="A641" s="266" t="s">
        <v>361</v>
      </c>
      <c r="B641" s="267">
        <v>500</v>
      </c>
      <c r="C641" s="267">
        <v>0</v>
      </c>
      <c r="D641" s="267">
        <v>0</v>
      </c>
      <c r="E641" s="267">
        <v>0</v>
      </c>
      <c r="F641" s="267">
        <v>0</v>
      </c>
      <c r="G641" s="268">
        <v>500</v>
      </c>
    </row>
    <row r="642" spans="1:7" x14ac:dyDescent="0.25">
      <c r="A642" s="266" t="s">
        <v>360</v>
      </c>
      <c r="B642" s="267">
        <v>1498</v>
      </c>
      <c r="C642" s="267">
        <v>0</v>
      </c>
      <c r="D642" s="267">
        <v>0</v>
      </c>
      <c r="E642" s="267">
        <v>0</v>
      </c>
      <c r="F642" s="267">
        <v>0</v>
      </c>
      <c r="G642" s="268">
        <v>1498</v>
      </c>
    </row>
    <row r="643" spans="1:7" x14ac:dyDescent="0.25">
      <c r="A643" s="266" t="s">
        <v>359</v>
      </c>
      <c r="B643" s="267">
        <v>350</v>
      </c>
      <c r="C643" s="267">
        <v>0</v>
      </c>
      <c r="D643" s="267">
        <v>0</v>
      </c>
      <c r="E643" s="267">
        <v>0</v>
      </c>
      <c r="F643" s="267">
        <v>0</v>
      </c>
      <c r="G643" s="268">
        <v>350</v>
      </c>
    </row>
    <row r="644" spans="1:7" x14ac:dyDescent="0.25">
      <c r="A644" s="266" t="s">
        <v>358</v>
      </c>
      <c r="B644" s="267">
        <v>400</v>
      </c>
      <c r="C644" s="267">
        <v>0</v>
      </c>
      <c r="D644" s="267">
        <v>0</v>
      </c>
      <c r="E644" s="267">
        <v>0</v>
      </c>
      <c r="F644" s="267">
        <v>0</v>
      </c>
      <c r="G644" s="268">
        <v>400</v>
      </c>
    </row>
    <row r="645" spans="1:7" x14ac:dyDescent="0.25">
      <c r="A645" s="266" t="s">
        <v>357</v>
      </c>
      <c r="B645" s="267">
        <v>300</v>
      </c>
      <c r="C645" s="267">
        <v>0</v>
      </c>
      <c r="D645" s="267">
        <v>0</v>
      </c>
      <c r="E645" s="267">
        <v>0</v>
      </c>
      <c r="F645" s="267">
        <v>0</v>
      </c>
      <c r="G645" s="268">
        <v>300</v>
      </c>
    </row>
    <row r="646" spans="1:7" x14ac:dyDescent="0.25">
      <c r="A646" s="266" t="s">
        <v>356</v>
      </c>
      <c r="B646" s="267">
        <v>300</v>
      </c>
      <c r="C646" s="267">
        <v>0</v>
      </c>
      <c r="D646" s="267">
        <v>0</v>
      </c>
      <c r="E646" s="267">
        <v>0</v>
      </c>
      <c r="F646" s="267">
        <v>0</v>
      </c>
      <c r="G646" s="268">
        <v>300</v>
      </c>
    </row>
    <row r="647" spans="1:7" x14ac:dyDescent="0.25">
      <c r="A647" s="266" t="s">
        <v>355</v>
      </c>
      <c r="B647" s="267">
        <v>2375</v>
      </c>
      <c r="C647" s="267">
        <v>0</v>
      </c>
      <c r="D647" s="267">
        <v>0</v>
      </c>
      <c r="E647" s="267">
        <v>0</v>
      </c>
      <c r="F647" s="267">
        <v>0</v>
      </c>
      <c r="G647" s="268">
        <v>2375</v>
      </c>
    </row>
    <row r="648" spans="1:7" x14ac:dyDescent="0.25">
      <c r="A648" s="266" t="s">
        <v>354</v>
      </c>
      <c r="B648" s="267">
        <v>1000</v>
      </c>
      <c r="C648" s="267">
        <v>0</v>
      </c>
      <c r="D648" s="267">
        <v>0</v>
      </c>
      <c r="E648" s="267">
        <v>0</v>
      </c>
      <c r="F648" s="267">
        <v>0</v>
      </c>
      <c r="G648" s="268">
        <v>1000</v>
      </c>
    </row>
    <row r="649" spans="1:7" x14ac:dyDescent="0.25">
      <c r="A649" s="266" t="s">
        <v>353</v>
      </c>
      <c r="B649" s="267">
        <v>400</v>
      </c>
      <c r="C649" s="267">
        <v>0</v>
      </c>
      <c r="D649" s="267">
        <v>0</v>
      </c>
      <c r="E649" s="267">
        <v>0</v>
      </c>
      <c r="F649" s="267">
        <v>0</v>
      </c>
      <c r="G649" s="268">
        <v>400</v>
      </c>
    </row>
    <row r="650" spans="1:7" x14ac:dyDescent="0.25">
      <c r="A650" s="266" t="s">
        <v>352</v>
      </c>
      <c r="B650" s="267">
        <v>7500</v>
      </c>
      <c r="C650" s="267">
        <v>0</v>
      </c>
      <c r="D650" s="267">
        <v>0</v>
      </c>
      <c r="E650" s="267">
        <v>0</v>
      </c>
      <c r="F650" s="267">
        <v>0</v>
      </c>
      <c r="G650" s="268">
        <v>7500</v>
      </c>
    </row>
    <row r="651" spans="1:7" x14ac:dyDescent="0.25">
      <c r="A651" s="266" t="s">
        <v>351</v>
      </c>
      <c r="B651" s="267">
        <v>800</v>
      </c>
      <c r="C651" s="267">
        <v>0</v>
      </c>
      <c r="D651" s="267">
        <v>0</v>
      </c>
      <c r="E651" s="267">
        <v>0</v>
      </c>
      <c r="F651" s="267">
        <v>0</v>
      </c>
      <c r="G651" s="268">
        <v>800</v>
      </c>
    </row>
    <row r="652" spans="1:7" x14ac:dyDescent="0.25">
      <c r="A652" s="266" t="s">
        <v>350</v>
      </c>
      <c r="B652" s="267">
        <v>1600</v>
      </c>
      <c r="C652" s="267">
        <v>0</v>
      </c>
      <c r="D652" s="267">
        <v>0</v>
      </c>
      <c r="E652" s="267">
        <v>0</v>
      </c>
      <c r="F652" s="267">
        <v>0</v>
      </c>
      <c r="G652" s="268">
        <v>1600</v>
      </c>
    </row>
    <row r="653" spans="1:7" x14ac:dyDescent="0.25">
      <c r="A653" s="266" t="s">
        <v>349</v>
      </c>
      <c r="B653" s="267">
        <v>1700</v>
      </c>
      <c r="C653" s="267">
        <v>0</v>
      </c>
      <c r="D653" s="267">
        <v>0</v>
      </c>
      <c r="E653" s="267">
        <v>0</v>
      </c>
      <c r="F653" s="267">
        <v>0</v>
      </c>
      <c r="G653" s="268">
        <v>1700</v>
      </c>
    </row>
    <row r="654" spans="1:7" x14ac:dyDescent="0.25">
      <c r="A654" s="266" t="s">
        <v>348</v>
      </c>
      <c r="B654" s="267">
        <v>700</v>
      </c>
      <c r="C654" s="267">
        <v>0</v>
      </c>
      <c r="D654" s="267">
        <v>0</v>
      </c>
      <c r="E654" s="267">
        <v>0</v>
      </c>
      <c r="F654" s="267">
        <v>0</v>
      </c>
      <c r="G654" s="268">
        <v>700</v>
      </c>
    </row>
    <row r="655" spans="1:7" x14ac:dyDescent="0.25">
      <c r="A655" s="266" t="s">
        <v>347</v>
      </c>
      <c r="B655" s="267">
        <v>0</v>
      </c>
      <c r="C655" s="267">
        <v>0</v>
      </c>
      <c r="D655" s="267">
        <v>0</v>
      </c>
      <c r="E655" s="267">
        <v>0</v>
      </c>
      <c r="F655" s="267">
        <v>0</v>
      </c>
      <c r="G655" s="268">
        <v>0</v>
      </c>
    </row>
    <row r="656" spans="1:7" x14ac:dyDescent="0.25">
      <c r="A656" s="266" t="s">
        <v>346</v>
      </c>
      <c r="B656" s="267">
        <v>0</v>
      </c>
      <c r="C656" s="267">
        <v>0</v>
      </c>
      <c r="D656" s="267">
        <v>0</v>
      </c>
      <c r="E656" s="267">
        <v>0</v>
      </c>
      <c r="F656" s="267">
        <v>0</v>
      </c>
      <c r="G656" s="268">
        <v>0</v>
      </c>
    </row>
    <row r="657" spans="1:7" x14ac:dyDescent="0.25">
      <c r="A657" s="266" t="s">
        <v>345</v>
      </c>
      <c r="B657" s="267">
        <v>2500</v>
      </c>
      <c r="C657" s="267">
        <v>0</v>
      </c>
      <c r="D657" s="267">
        <v>0</v>
      </c>
      <c r="E657" s="267">
        <v>0</v>
      </c>
      <c r="F657" s="267">
        <v>0</v>
      </c>
      <c r="G657" s="268">
        <v>2500</v>
      </c>
    </row>
    <row r="658" spans="1:7" x14ac:dyDescent="0.25">
      <c r="A658" s="266" t="s">
        <v>344</v>
      </c>
      <c r="B658" s="267">
        <v>0</v>
      </c>
      <c r="C658" s="267">
        <v>0</v>
      </c>
      <c r="D658" s="267">
        <v>0</v>
      </c>
      <c r="E658" s="267">
        <v>0</v>
      </c>
      <c r="F658" s="267">
        <v>0</v>
      </c>
      <c r="G658" s="268">
        <v>0</v>
      </c>
    </row>
    <row r="659" spans="1:7" x14ac:dyDescent="0.25">
      <c r="A659" s="266" t="s">
        <v>343</v>
      </c>
      <c r="B659" s="267">
        <v>75</v>
      </c>
      <c r="C659" s="267">
        <v>0</v>
      </c>
      <c r="D659" s="267">
        <v>0</v>
      </c>
      <c r="E659" s="267">
        <v>0</v>
      </c>
      <c r="F659" s="267">
        <v>0</v>
      </c>
      <c r="G659" s="268">
        <v>75</v>
      </c>
    </row>
    <row r="660" spans="1:7" x14ac:dyDescent="0.25">
      <c r="A660" s="266" t="s">
        <v>342</v>
      </c>
      <c r="B660" s="267">
        <v>380</v>
      </c>
      <c r="C660" s="267">
        <v>0</v>
      </c>
      <c r="D660" s="267">
        <v>0</v>
      </c>
      <c r="E660" s="267">
        <v>0</v>
      </c>
      <c r="F660" s="267">
        <v>0</v>
      </c>
      <c r="G660" s="268">
        <v>380</v>
      </c>
    </row>
    <row r="661" spans="1:7" x14ac:dyDescent="0.25">
      <c r="A661" s="266" t="s">
        <v>341</v>
      </c>
      <c r="B661" s="267">
        <v>1500</v>
      </c>
      <c r="C661" s="267">
        <v>0</v>
      </c>
      <c r="D661" s="267">
        <v>0</v>
      </c>
      <c r="E661" s="267">
        <v>0</v>
      </c>
      <c r="F661" s="267">
        <v>0</v>
      </c>
      <c r="G661" s="268">
        <v>1500</v>
      </c>
    </row>
    <row r="662" spans="1:7" x14ac:dyDescent="0.25">
      <c r="A662" s="266" t="s">
        <v>339</v>
      </c>
      <c r="B662" s="267">
        <v>750</v>
      </c>
      <c r="C662" s="267">
        <v>0</v>
      </c>
      <c r="D662" s="267">
        <v>0</v>
      </c>
      <c r="E662" s="267">
        <v>0</v>
      </c>
      <c r="F662" s="267">
        <v>0</v>
      </c>
      <c r="G662" s="268">
        <v>750</v>
      </c>
    </row>
    <row r="663" spans="1:7" x14ac:dyDescent="0.25">
      <c r="A663" s="266" t="s">
        <v>338</v>
      </c>
      <c r="B663" s="267">
        <v>1000</v>
      </c>
      <c r="C663" s="267">
        <v>0</v>
      </c>
      <c r="D663" s="267">
        <v>0</v>
      </c>
      <c r="E663" s="267">
        <v>0</v>
      </c>
      <c r="F663" s="267">
        <v>0</v>
      </c>
      <c r="G663" s="268">
        <v>1000</v>
      </c>
    </row>
    <row r="664" spans="1:7" x14ac:dyDescent="0.25">
      <c r="A664" s="266" t="s">
        <v>337</v>
      </c>
      <c r="B664" s="267">
        <v>550</v>
      </c>
      <c r="C664" s="267">
        <v>0</v>
      </c>
      <c r="D664" s="267">
        <v>0</v>
      </c>
      <c r="E664" s="267">
        <v>0</v>
      </c>
      <c r="F664" s="267">
        <v>0</v>
      </c>
      <c r="G664" s="268">
        <v>550</v>
      </c>
    </row>
    <row r="665" spans="1:7" x14ac:dyDescent="0.25">
      <c r="A665" s="266" t="s">
        <v>336</v>
      </c>
      <c r="B665" s="267">
        <v>180</v>
      </c>
      <c r="C665" s="267">
        <v>0</v>
      </c>
      <c r="D665" s="267">
        <v>0</v>
      </c>
      <c r="E665" s="267">
        <v>0</v>
      </c>
      <c r="F665" s="267">
        <v>0</v>
      </c>
      <c r="G665" s="268">
        <v>180</v>
      </c>
    </row>
    <row r="666" spans="1:7" x14ac:dyDescent="0.25">
      <c r="A666" s="266" t="s">
        <v>333</v>
      </c>
      <c r="B666" s="267">
        <v>0</v>
      </c>
      <c r="C666" s="267">
        <v>0</v>
      </c>
      <c r="D666" s="267">
        <v>3000</v>
      </c>
      <c r="E666" s="267">
        <v>0</v>
      </c>
      <c r="F666" s="267">
        <v>0</v>
      </c>
      <c r="G666" s="268">
        <v>3000</v>
      </c>
    </row>
    <row r="667" spans="1:7" x14ac:dyDescent="0.25">
      <c r="A667" s="266" t="s">
        <v>328</v>
      </c>
      <c r="B667" s="267">
        <v>0</v>
      </c>
      <c r="C667" s="267">
        <v>0</v>
      </c>
      <c r="D667" s="267">
        <v>12000</v>
      </c>
      <c r="E667" s="267">
        <v>0</v>
      </c>
      <c r="F667" s="267">
        <v>0</v>
      </c>
      <c r="G667" s="268">
        <v>12000</v>
      </c>
    </row>
    <row r="668" spans="1:7" x14ac:dyDescent="0.25">
      <c r="A668" s="266" t="s">
        <v>327</v>
      </c>
      <c r="B668" s="267">
        <v>0</v>
      </c>
      <c r="C668" s="267">
        <v>0</v>
      </c>
      <c r="D668" s="267">
        <v>3000</v>
      </c>
      <c r="E668" s="267">
        <v>0</v>
      </c>
      <c r="F668" s="267">
        <v>0</v>
      </c>
      <c r="G668" s="268">
        <v>3000</v>
      </c>
    </row>
    <row r="669" spans="1:7" x14ac:dyDescent="0.25">
      <c r="A669" s="266" t="s">
        <v>325</v>
      </c>
      <c r="B669" s="267">
        <v>2000</v>
      </c>
      <c r="C669" s="267">
        <v>0</v>
      </c>
      <c r="D669" s="267">
        <v>0</v>
      </c>
      <c r="E669" s="267">
        <v>0</v>
      </c>
      <c r="F669" s="267">
        <v>0</v>
      </c>
      <c r="G669" s="268">
        <v>2000</v>
      </c>
    </row>
    <row r="670" spans="1:7" x14ac:dyDescent="0.25">
      <c r="A670" s="266" t="s">
        <v>324</v>
      </c>
      <c r="B670" s="267">
        <v>1550</v>
      </c>
      <c r="C670" s="267">
        <v>0</v>
      </c>
      <c r="D670" s="267">
        <v>0</v>
      </c>
      <c r="E670" s="267">
        <v>0</v>
      </c>
      <c r="F670" s="267">
        <v>0</v>
      </c>
      <c r="G670" s="268">
        <v>1550</v>
      </c>
    </row>
    <row r="671" spans="1:7" x14ac:dyDescent="0.25">
      <c r="A671" s="266" t="s">
        <v>323</v>
      </c>
      <c r="B671" s="267">
        <v>1550</v>
      </c>
      <c r="C671" s="267">
        <v>0</v>
      </c>
      <c r="D671" s="267">
        <v>0</v>
      </c>
      <c r="E671" s="267">
        <v>0</v>
      </c>
      <c r="F671" s="267">
        <v>0</v>
      </c>
      <c r="G671" s="268">
        <v>1550</v>
      </c>
    </row>
    <row r="672" spans="1:7" x14ac:dyDescent="0.25">
      <c r="A672" s="266" t="s">
        <v>322</v>
      </c>
      <c r="B672" s="267">
        <v>3000</v>
      </c>
      <c r="C672" s="267">
        <v>0</v>
      </c>
      <c r="D672" s="267">
        <v>0</v>
      </c>
      <c r="E672" s="267">
        <v>0</v>
      </c>
      <c r="F672" s="267">
        <v>0</v>
      </c>
      <c r="G672" s="268">
        <v>3000</v>
      </c>
    </row>
    <row r="673" spans="1:7" x14ac:dyDescent="0.25">
      <c r="A673" s="266" t="s">
        <v>321</v>
      </c>
      <c r="B673" s="267">
        <v>550</v>
      </c>
      <c r="C673" s="267">
        <v>0</v>
      </c>
      <c r="D673" s="267">
        <v>0</v>
      </c>
      <c r="E673" s="267">
        <v>0</v>
      </c>
      <c r="F673" s="267">
        <v>0</v>
      </c>
      <c r="G673" s="268">
        <v>550</v>
      </c>
    </row>
    <row r="674" spans="1:7" x14ac:dyDescent="0.25">
      <c r="A674" s="266" t="s">
        <v>320</v>
      </c>
      <c r="B674" s="267">
        <v>650</v>
      </c>
      <c r="C674" s="267">
        <v>0</v>
      </c>
      <c r="D674" s="267">
        <v>0</v>
      </c>
      <c r="E674" s="267">
        <v>0</v>
      </c>
      <c r="F674" s="267">
        <v>0</v>
      </c>
      <c r="G674" s="268">
        <v>650</v>
      </c>
    </row>
    <row r="675" spans="1:7" x14ac:dyDescent="0.25">
      <c r="A675" s="266" t="s">
        <v>319</v>
      </c>
      <c r="B675" s="267">
        <v>550</v>
      </c>
      <c r="C675" s="267">
        <v>0</v>
      </c>
      <c r="D675" s="267">
        <v>0</v>
      </c>
      <c r="E675" s="267">
        <v>0</v>
      </c>
      <c r="F675" s="267">
        <v>0</v>
      </c>
      <c r="G675" s="268">
        <v>550</v>
      </c>
    </row>
    <row r="676" spans="1:7" x14ac:dyDescent="0.25">
      <c r="A676" s="266" t="s">
        <v>318</v>
      </c>
      <c r="B676" s="267">
        <v>800</v>
      </c>
      <c r="C676" s="267">
        <v>0</v>
      </c>
      <c r="D676" s="267">
        <v>0</v>
      </c>
      <c r="E676" s="267">
        <v>0</v>
      </c>
      <c r="F676" s="267">
        <v>0</v>
      </c>
      <c r="G676" s="268">
        <v>800</v>
      </c>
    </row>
    <row r="677" spans="1:7" x14ac:dyDescent="0.25">
      <c r="A677" s="266" t="s">
        <v>317</v>
      </c>
      <c r="B677" s="267">
        <v>1050</v>
      </c>
      <c r="C677" s="267">
        <v>0</v>
      </c>
      <c r="D677" s="267">
        <v>0</v>
      </c>
      <c r="E677" s="267">
        <v>0</v>
      </c>
      <c r="F677" s="267">
        <v>0</v>
      </c>
      <c r="G677" s="268">
        <v>1050</v>
      </c>
    </row>
    <row r="678" spans="1:7" x14ac:dyDescent="0.25">
      <c r="A678" s="266" t="s">
        <v>316</v>
      </c>
      <c r="B678" s="267">
        <v>200</v>
      </c>
      <c r="C678" s="267">
        <v>0</v>
      </c>
      <c r="D678" s="267">
        <v>0</v>
      </c>
      <c r="E678" s="267">
        <v>0</v>
      </c>
      <c r="F678" s="267">
        <v>0</v>
      </c>
      <c r="G678" s="268">
        <v>200</v>
      </c>
    </row>
    <row r="679" spans="1:7" x14ac:dyDescent="0.25">
      <c r="A679" s="266" t="s">
        <v>315</v>
      </c>
      <c r="B679" s="267">
        <v>4050</v>
      </c>
      <c r="C679" s="267">
        <v>0</v>
      </c>
      <c r="D679" s="267">
        <v>0</v>
      </c>
      <c r="E679" s="267">
        <v>0</v>
      </c>
      <c r="F679" s="267">
        <v>0</v>
      </c>
      <c r="G679" s="268">
        <v>4050</v>
      </c>
    </row>
    <row r="680" spans="1:7" x14ac:dyDescent="0.25">
      <c r="A680" s="266" t="s">
        <v>314</v>
      </c>
      <c r="B680" s="267">
        <v>350</v>
      </c>
      <c r="C680" s="267">
        <v>0</v>
      </c>
      <c r="D680" s="267">
        <v>0</v>
      </c>
      <c r="E680" s="267">
        <v>0</v>
      </c>
      <c r="F680" s="267">
        <v>0</v>
      </c>
      <c r="G680" s="268">
        <v>350</v>
      </c>
    </row>
    <row r="681" spans="1:7" x14ac:dyDescent="0.25">
      <c r="A681" s="266" t="s">
        <v>313</v>
      </c>
      <c r="B681" s="267">
        <v>1250</v>
      </c>
      <c r="C681" s="267">
        <v>0</v>
      </c>
      <c r="D681" s="267">
        <v>0</v>
      </c>
      <c r="E681" s="267">
        <v>0</v>
      </c>
      <c r="F681" s="267">
        <v>0</v>
      </c>
      <c r="G681" s="268">
        <v>1250</v>
      </c>
    </row>
    <row r="682" spans="1:7" x14ac:dyDescent="0.25">
      <c r="A682" s="266" t="s">
        <v>292</v>
      </c>
      <c r="B682" s="267">
        <v>0</v>
      </c>
      <c r="C682" s="267">
        <v>0</v>
      </c>
      <c r="D682" s="267">
        <v>8700</v>
      </c>
      <c r="E682" s="267">
        <v>0</v>
      </c>
      <c r="F682" s="267">
        <v>0</v>
      </c>
      <c r="G682" s="268">
        <v>8700</v>
      </c>
    </row>
    <row r="683" spans="1:7" x14ac:dyDescent="0.25">
      <c r="A683" s="266" t="s">
        <v>284</v>
      </c>
      <c r="B683" s="267">
        <v>0</v>
      </c>
      <c r="C683" s="267">
        <v>0</v>
      </c>
      <c r="D683" s="267">
        <v>200</v>
      </c>
      <c r="E683" s="267">
        <v>0</v>
      </c>
      <c r="F683" s="267">
        <v>0</v>
      </c>
      <c r="G683" s="268">
        <v>200</v>
      </c>
    </row>
    <row r="684" spans="1:7" x14ac:dyDescent="0.25">
      <c r="A684" s="266" t="s">
        <v>283</v>
      </c>
      <c r="B684" s="267">
        <v>2050</v>
      </c>
      <c r="C684" s="267">
        <v>0</v>
      </c>
      <c r="D684" s="267">
        <v>0</v>
      </c>
      <c r="E684" s="267">
        <v>0</v>
      </c>
      <c r="F684" s="267">
        <v>0</v>
      </c>
      <c r="G684" s="268">
        <v>2050</v>
      </c>
    </row>
    <row r="685" spans="1:7" x14ac:dyDescent="0.25">
      <c r="A685" s="266" t="s">
        <v>807</v>
      </c>
      <c r="B685" s="267">
        <v>150</v>
      </c>
      <c r="C685" s="267">
        <v>0</v>
      </c>
      <c r="D685" s="267">
        <v>0</v>
      </c>
      <c r="E685" s="267">
        <v>0</v>
      </c>
      <c r="F685" s="267">
        <v>0</v>
      </c>
      <c r="G685" s="268">
        <v>150</v>
      </c>
    </row>
    <row r="686" spans="1:7" x14ac:dyDescent="0.25">
      <c r="A686" s="266" t="s">
        <v>808</v>
      </c>
      <c r="B686" s="267">
        <v>500</v>
      </c>
      <c r="C686" s="267">
        <v>0</v>
      </c>
      <c r="D686" s="267">
        <v>0</v>
      </c>
      <c r="E686" s="267">
        <v>0</v>
      </c>
      <c r="F686" s="267">
        <v>0</v>
      </c>
      <c r="G686" s="268">
        <v>500</v>
      </c>
    </row>
    <row r="687" spans="1:7" x14ac:dyDescent="0.25">
      <c r="A687" s="266" t="s">
        <v>809</v>
      </c>
      <c r="B687" s="267">
        <v>2000</v>
      </c>
      <c r="C687" s="267">
        <v>0</v>
      </c>
      <c r="D687" s="267">
        <v>0</v>
      </c>
      <c r="E687" s="267">
        <v>0</v>
      </c>
      <c r="F687" s="267">
        <v>0</v>
      </c>
      <c r="G687" s="268">
        <v>2000</v>
      </c>
    </row>
    <row r="688" spans="1:7" ht="15.6" x14ac:dyDescent="0.3">
      <c r="A688" s="269" t="s">
        <v>282</v>
      </c>
      <c r="B688" s="270">
        <v>98073</v>
      </c>
      <c r="C688" s="270">
        <v>0</v>
      </c>
      <c r="D688" s="270">
        <v>29900</v>
      </c>
      <c r="E688" s="270">
        <v>0</v>
      </c>
      <c r="F688" s="270">
        <v>0</v>
      </c>
      <c r="G688" s="271">
        <v>127973</v>
      </c>
    </row>
    <row r="689" spans="1:7" x14ac:dyDescent="0.25">
      <c r="A689" s="272"/>
      <c r="B689" s="267"/>
      <c r="C689" s="267"/>
      <c r="D689" s="267"/>
      <c r="E689" s="267"/>
      <c r="F689" s="267"/>
      <c r="G689" s="268"/>
    </row>
    <row r="690" spans="1:7" ht="16.2" thickBot="1" x14ac:dyDescent="0.35">
      <c r="A690" s="279" t="s">
        <v>59</v>
      </c>
      <c r="B690" s="280">
        <v>214789</v>
      </c>
      <c r="C690" s="280">
        <v>74909</v>
      </c>
      <c r="D690" s="280">
        <v>32400</v>
      </c>
      <c r="E690" s="280">
        <v>0</v>
      </c>
      <c r="F690" s="280">
        <v>0</v>
      </c>
      <c r="G690" s="281">
        <v>322098</v>
      </c>
    </row>
    <row r="691" spans="1:7" ht="16.2" thickTop="1" x14ac:dyDescent="0.3">
      <c r="A691" s="228" t="s">
        <v>65</v>
      </c>
      <c r="B691" s="229">
        <v>420065</v>
      </c>
      <c r="C691" s="229">
        <v>279733</v>
      </c>
      <c r="D691" s="229">
        <v>159633</v>
      </c>
      <c r="E691" s="229">
        <v>3700</v>
      </c>
      <c r="F691" s="229">
        <v>20340</v>
      </c>
      <c r="G691" s="229">
        <v>883471</v>
      </c>
    </row>
  </sheetData>
  <pageMargins left="0.26" right="0.39" top="0.43" bottom="0.36" header="0.3" footer="0.3"/>
  <pageSetup orientation="landscape" r:id="rId1"/>
  <rowBreaks count="2" manualBreakCount="2">
    <brk id="345" max="6" man="1"/>
    <brk id="499"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68"/>
  <sheetViews>
    <sheetView topLeftCell="A2" workbookViewId="0">
      <selection activeCell="E20" sqref="E20"/>
    </sheetView>
  </sheetViews>
  <sheetFormatPr defaultColWidth="9.109375" defaultRowHeight="15" x14ac:dyDescent="0.25"/>
  <cols>
    <col min="1" max="1" width="65.88671875" style="1" customWidth="1"/>
    <col min="2" max="2" width="26" style="1" customWidth="1"/>
    <col min="3" max="16384" width="9.109375" style="1"/>
  </cols>
  <sheetData>
    <row r="1" spans="1:2" hidden="1" x14ac:dyDescent="0.25">
      <c r="A1" s="1" t="s">
        <v>954</v>
      </c>
    </row>
    <row r="2" spans="1:2" ht="15.6" x14ac:dyDescent="0.3">
      <c r="A2" s="208" t="s">
        <v>81</v>
      </c>
    </row>
    <row r="3" spans="1:2" ht="15.6" x14ac:dyDescent="0.3">
      <c r="A3" s="208" t="s">
        <v>955</v>
      </c>
    </row>
    <row r="4" spans="1:2" ht="15.6" x14ac:dyDescent="0.3">
      <c r="A4" s="208" t="s">
        <v>262</v>
      </c>
    </row>
    <row r="5" spans="1:2" x14ac:dyDescent="0.25">
      <c r="A5" s="128" t="s">
        <v>177</v>
      </c>
    </row>
    <row r="6" spans="1:2" ht="15.6" x14ac:dyDescent="0.25">
      <c r="A6" s="282" t="s">
        <v>817</v>
      </c>
      <c r="B6" s="283" t="s">
        <v>823</v>
      </c>
    </row>
    <row r="7" spans="1:2" x14ac:dyDescent="0.25">
      <c r="A7" s="284" t="s">
        <v>67</v>
      </c>
      <c r="B7" s="285"/>
    </row>
    <row r="8" spans="1:2" x14ac:dyDescent="0.25">
      <c r="A8" s="286" t="s">
        <v>824</v>
      </c>
      <c r="B8" s="287"/>
    </row>
    <row r="9" spans="1:2" x14ac:dyDescent="0.25">
      <c r="A9" s="288" t="s">
        <v>197</v>
      </c>
      <c r="B9" s="215">
        <v>22333</v>
      </c>
    </row>
    <row r="10" spans="1:2" x14ac:dyDescent="0.25">
      <c r="A10" s="288" t="s">
        <v>352</v>
      </c>
      <c r="B10" s="215">
        <v>2500</v>
      </c>
    </row>
    <row r="11" spans="1:2" ht="15.6" x14ac:dyDescent="0.3">
      <c r="A11" s="289" t="s">
        <v>825</v>
      </c>
      <c r="B11" s="290">
        <v>24833</v>
      </c>
    </row>
    <row r="12" spans="1:2" x14ac:dyDescent="0.25">
      <c r="A12" s="286" t="s">
        <v>826</v>
      </c>
      <c r="B12" s="287"/>
    </row>
    <row r="13" spans="1:2" x14ac:dyDescent="0.25">
      <c r="A13" s="288" t="s">
        <v>375</v>
      </c>
      <c r="B13" s="215">
        <v>10500</v>
      </c>
    </row>
    <row r="14" spans="1:2" x14ac:dyDescent="0.25">
      <c r="A14" s="288" t="s">
        <v>340</v>
      </c>
      <c r="B14" s="215">
        <v>1250</v>
      </c>
    </row>
    <row r="15" spans="1:2" x14ac:dyDescent="0.25">
      <c r="A15" s="288" t="s">
        <v>339</v>
      </c>
      <c r="B15" s="215">
        <v>375</v>
      </c>
    </row>
    <row r="16" spans="1:2" x14ac:dyDescent="0.25">
      <c r="A16" s="288" t="s">
        <v>338</v>
      </c>
      <c r="B16" s="215">
        <v>500</v>
      </c>
    </row>
    <row r="17" spans="1:2" x14ac:dyDescent="0.25">
      <c r="A17" s="288" t="s">
        <v>337</v>
      </c>
      <c r="B17" s="215">
        <v>275</v>
      </c>
    </row>
    <row r="18" spans="1:2" x14ac:dyDescent="0.25">
      <c r="A18" s="288" t="s">
        <v>504</v>
      </c>
      <c r="B18" s="215">
        <v>750</v>
      </c>
    </row>
    <row r="19" spans="1:2" x14ac:dyDescent="0.25">
      <c r="A19" s="288" t="s">
        <v>335</v>
      </c>
      <c r="B19" s="215">
        <v>1000</v>
      </c>
    </row>
    <row r="20" spans="1:2" x14ac:dyDescent="0.25">
      <c r="A20" s="288" t="s">
        <v>503</v>
      </c>
      <c r="B20" s="215">
        <v>1550</v>
      </c>
    </row>
    <row r="21" spans="1:2" x14ac:dyDescent="0.25">
      <c r="A21" s="288" t="s">
        <v>334</v>
      </c>
      <c r="B21" s="215">
        <v>750</v>
      </c>
    </row>
    <row r="22" spans="1:2" x14ac:dyDescent="0.25">
      <c r="A22" s="288" t="s">
        <v>502</v>
      </c>
      <c r="B22" s="215">
        <v>1250</v>
      </c>
    </row>
    <row r="23" spans="1:2" x14ac:dyDescent="0.25">
      <c r="A23" s="288" t="s">
        <v>333</v>
      </c>
      <c r="B23" s="215">
        <v>1500</v>
      </c>
    </row>
    <row r="24" spans="1:2" x14ac:dyDescent="0.25">
      <c r="A24" s="288" t="s">
        <v>501</v>
      </c>
      <c r="B24" s="215">
        <v>1500</v>
      </c>
    </row>
    <row r="25" spans="1:2" x14ac:dyDescent="0.25">
      <c r="A25" s="288" t="s">
        <v>328</v>
      </c>
      <c r="B25" s="215">
        <v>6000</v>
      </c>
    </row>
    <row r="26" spans="1:2" x14ac:dyDescent="0.25">
      <c r="A26" s="288" t="s">
        <v>327</v>
      </c>
      <c r="B26" s="215">
        <v>1500</v>
      </c>
    </row>
    <row r="27" spans="1:2" x14ac:dyDescent="0.25">
      <c r="A27" s="288" t="s">
        <v>326</v>
      </c>
      <c r="B27" s="215">
        <v>1500</v>
      </c>
    </row>
    <row r="28" spans="1:2" x14ac:dyDescent="0.25">
      <c r="A28" s="288" t="s">
        <v>325</v>
      </c>
      <c r="B28" s="215">
        <v>1000</v>
      </c>
    </row>
    <row r="29" spans="1:2" x14ac:dyDescent="0.25">
      <c r="A29" s="288" t="s">
        <v>324</v>
      </c>
      <c r="B29" s="215">
        <v>775</v>
      </c>
    </row>
    <row r="30" spans="1:2" x14ac:dyDescent="0.25">
      <c r="A30" s="288" t="s">
        <v>323</v>
      </c>
      <c r="B30" s="215">
        <v>775</v>
      </c>
    </row>
    <row r="31" spans="1:2" x14ac:dyDescent="0.25">
      <c r="A31" s="288" t="s">
        <v>322</v>
      </c>
      <c r="B31" s="215">
        <v>1500</v>
      </c>
    </row>
    <row r="32" spans="1:2" x14ac:dyDescent="0.25">
      <c r="A32" s="288" t="s">
        <v>500</v>
      </c>
      <c r="B32" s="215">
        <v>550</v>
      </c>
    </row>
    <row r="33" spans="1:2" x14ac:dyDescent="0.25">
      <c r="A33" s="288" t="s">
        <v>321</v>
      </c>
      <c r="B33" s="215">
        <v>275</v>
      </c>
    </row>
    <row r="34" spans="1:2" x14ac:dyDescent="0.25">
      <c r="A34" s="288" t="s">
        <v>320</v>
      </c>
      <c r="B34" s="215">
        <v>325</v>
      </c>
    </row>
    <row r="35" spans="1:2" x14ac:dyDescent="0.25">
      <c r="A35" s="288" t="s">
        <v>319</v>
      </c>
      <c r="B35" s="215">
        <v>275</v>
      </c>
    </row>
    <row r="36" spans="1:2" x14ac:dyDescent="0.25">
      <c r="A36" s="288" t="s">
        <v>318</v>
      </c>
      <c r="B36" s="215">
        <v>400</v>
      </c>
    </row>
    <row r="37" spans="1:2" x14ac:dyDescent="0.25">
      <c r="A37" s="288" t="s">
        <v>317</v>
      </c>
      <c r="B37" s="215">
        <v>525</v>
      </c>
    </row>
    <row r="38" spans="1:2" x14ac:dyDescent="0.25">
      <c r="A38" s="288" t="s">
        <v>316</v>
      </c>
      <c r="B38" s="215">
        <v>100</v>
      </c>
    </row>
    <row r="39" spans="1:2" x14ac:dyDescent="0.25">
      <c r="A39" s="288" t="s">
        <v>315</v>
      </c>
      <c r="B39" s="215">
        <v>2025</v>
      </c>
    </row>
    <row r="40" spans="1:2" x14ac:dyDescent="0.25">
      <c r="A40" s="288" t="s">
        <v>314</v>
      </c>
      <c r="B40" s="215">
        <v>175</v>
      </c>
    </row>
    <row r="41" spans="1:2" x14ac:dyDescent="0.25">
      <c r="A41" s="288" t="s">
        <v>313</v>
      </c>
      <c r="B41" s="215">
        <v>625</v>
      </c>
    </row>
    <row r="42" spans="1:2" x14ac:dyDescent="0.25">
      <c r="A42" s="288" t="s">
        <v>312</v>
      </c>
      <c r="B42" s="215">
        <v>500</v>
      </c>
    </row>
    <row r="43" spans="1:2" x14ac:dyDescent="0.25">
      <c r="A43" s="288" t="s">
        <v>301</v>
      </c>
      <c r="B43" s="215">
        <v>20000</v>
      </c>
    </row>
    <row r="44" spans="1:2" x14ac:dyDescent="0.25">
      <c r="A44" s="288" t="s">
        <v>499</v>
      </c>
      <c r="B44" s="215">
        <v>600</v>
      </c>
    </row>
    <row r="45" spans="1:2" x14ac:dyDescent="0.25">
      <c r="A45" s="288" t="s">
        <v>498</v>
      </c>
      <c r="B45" s="215">
        <v>2150</v>
      </c>
    </row>
    <row r="46" spans="1:2" x14ac:dyDescent="0.25">
      <c r="A46" s="288" t="s">
        <v>497</v>
      </c>
      <c r="B46" s="215">
        <v>1750</v>
      </c>
    </row>
    <row r="47" spans="1:2" x14ac:dyDescent="0.25">
      <c r="A47" s="288" t="s">
        <v>300</v>
      </c>
      <c r="B47" s="215">
        <v>2500</v>
      </c>
    </row>
    <row r="48" spans="1:2" x14ac:dyDescent="0.25">
      <c r="A48" s="288" t="s">
        <v>299</v>
      </c>
      <c r="B48" s="215">
        <v>200</v>
      </c>
    </row>
    <row r="49" spans="1:2" x14ac:dyDescent="0.25">
      <c r="A49" s="288" t="s">
        <v>298</v>
      </c>
      <c r="B49" s="215">
        <v>375</v>
      </c>
    </row>
    <row r="50" spans="1:2" x14ac:dyDescent="0.25">
      <c r="A50" s="288" t="s">
        <v>297</v>
      </c>
      <c r="B50" s="215">
        <v>175</v>
      </c>
    </row>
    <row r="51" spans="1:2" x14ac:dyDescent="0.25">
      <c r="A51" s="288" t="s">
        <v>296</v>
      </c>
      <c r="B51" s="215">
        <v>1000</v>
      </c>
    </row>
    <row r="52" spans="1:2" x14ac:dyDescent="0.25">
      <c r="A52" s="288" t="s">
        <v>295</v>
      </c>
      <c r="B52" s="215">
        <v>750</v>
      </c>
    </row>
    <row r="53" spans="1:2" x14ac:dyDescent="0.25">
      <c r="A53" s="288" t="s">
        <v>294</v>
      </c>
      <c r="B53" s="215">
        <v>875</v>
      </c>
    </row>
    <row r="54" spans="1:2" x14ac:dyDescent="0.25">
      <c r="A54" s="288" t="s">
        <v>293</v>
      </c>
      <c r="B54" s="215">
        <v>250</v>
      </c>
    </row>
    <row r="55" spans="1:2" x14ac:dyDescent="0.25">
      <c r="A55" s="288" t="s">
        <v>292</v>
      </c>
      <c r="B55" s="215">
        <v>4350</v>
      </c>
    </row>
    <row r="56" spans="1:2" x14ac:dyDescent="0.25">
      <c r="A56" s="288" t="s">
        <v>291</v>
      </c>
      <c r="B56" s="215">
        <v>1000</v>
      </c>
    </row>
    <row r="57" spans="1:2" x14ac:dyDescent="0.25">
      <c r="A57" s="288" t="s">
        <v>290</v>
      </c>
      <c r="B57" s="215">
        <v>2250</v>
      </c>
    </row>
    <row r="58" spans="1:2" x14ac:dyDescent="0.25">
      <c r="A58" s="288" t="s">
        <v>289</v>
      </c>
      <c r="B58" s="215">
        <v>15000</v>
      </c>
    </row>
    <row r="59" spans="1:2" x14ac:dyDescent="0.25">
      <c r="A59" s="288" t="s">
        <v>288</v>
      </c>
      <c r="B59" s="215">
        <v>5500</v>
      </c>
    </row>
    <row r="60" spans="1:2" x14ac:dyDescent="0.25">
      <c r="A60" s="288" t="s">
        <v>287</v>
      </c>
      <c r="B60" s="215">
        <v>1000</v>
      </c>
    </row>
    <row r="61" spans="1:2" x14ac:dyDescent="0.25">
      <c r="A61" s="288" t="s">
        <v>286</v>
      </c>
      <c r="B61" s="215">
        <v>9200</v>
      </c>
    </row>
    <row r="62" spans="1:2" x14ac:dyDescent="0.25">
      <c r="A62" s="288" t="s">
        <v>285</v>
      </c>
      <c r="B62" s="215">
        <v>1250</v>
      </c>
    </row>
    <row r="63" spans="1:2" x14ac:dyDescent="0.25">
      <c r="A63" s="288" t="s">
        <v>284</v>
      </c>
      <c r="B63" s="215">
        <v>100</v>
      </c>
    </row>
    <row r="64" spans="1:2" x14ac:dyDescent="0.25">
      <c r="A64" s="288" t="s">
        <v>283</v>
      </c>
      <c r="B64" s="215">
        <v>1025</v>
      </c>
    </row>
    <row r="65" spans="1:2" x14ac:dyDescent="0.25">
      <c r="A65" s="288" t="s">
        <v>480</v>
      </c>
      <c r="B65" s="215">
        <v>650</v>
      </c>
    </row>
    <row r="66" spans="1:2" x14ac:dyDescent="0.25">
      <c r="A66" s="288" t="s">
        <v>807</v>
      </c>
      <c r="B66" s="215">
        <v>75</v>
      </c>
    </row>
    <row r="67" spans="1:2" x14ac:dyDescent="0.25">
      <c r="A67" s="288" t="s">
        <v>808</v>
      </c>
      <c r="B67" s="215">
        <v>250</v>
      </c>
    </row>
    <row r="68" spans="1:2" x14ac:dyDescent="0.25">
      <c r="A68" s="288" t="s">
        <v>809</v>
      </c>
      <c r="B68" s="215">
        <v>1000</v>
      </c>
    </row>
    <row r="69" spans="1:2" ht="15.6" x14ac:dyDescent="0.3">
      <c r="A69" s="289" t="s">
        <v>827</v>
      </c>
      <c r="B69" s="290">
        <v>113300</v>
      </c>
    </row>
    <row r="70" spans="1:2" x14ac:dyDescent="0.25">
      <c r="A70" s="286" t="s">
        <v>828</v>
      </c>
      <c r="B70" s="287"/>
    </row>
    <row r="71" spans="1:2" x14ac:dyDescent="0.25">
      <c r="A71" s="288" t="s">
        <v>467</v>
      </c>
      <c r="B71" s="215">
        <v>1550</v>
      </c>
    </row>
    <row r="72" spans="1:2" x14ac:dyDescent="0.25">
      <c r="A72" s="288" t="s">
        <v>690</v>
      </c>
      <c r="B72" s="215">
        <v>4730</v>
      </c>
    </row>
    <row r="73" spans="1:2" x14ac:dyDescent="0.25">
      <c r="A73" s="288" t="s">
        <v>689</v>
      </c>
      <c r="B73" s="215">
        <v>2250</v>
      </c>
    </row>
    <row r="74" spans="1:2" x14ac:dyDescent="0.25">
      <c r="A74" s="288" t="s">
        <v>666</v>
      </c>
      <c r="B74" s="215">
        <v>4120</v>
      </c>
    </row>
    <row r="75" spans="1:2" x14ac:dyDescent="0.25">
      <c r="A75" s="288" t="s">
        <v>665</v>
      </c>
      <c r="B75" s="215">
        <v>520</v>
      </c>
    </row>
    <row r="76" spans="1:2" x14ac:dyDescent="0.25">
      <c r="A76" s="288" t="s">
        <v>660</v>
      </c>
      <c r="B76" s="215">
        <v>650</v>
      </c>
    </row>
    <row r="77" spans="1:2" x14ac:dyDescent="0.25">
      <c r="A77" s="288" t="s">
        <v>659</v>
      </c>
      <c r="B77" s="215">
        <v>560</v>
      </c>
    </row>
    <row r="78" spans="1:2" x14ac:dyDescent="0.25">
      <c r="A78" s="288" t="s">
        <v>656</v>
      </c>
      <c r="B78" s="215">
        <v>340</v>
      </c>
    </row>
    <row r="79" spans="1:2" x14ac:dyDescent="0.25">
      <c r="A79" s="288" t="s">
        <v>645</v>
      </c>
      <c r="B79" s="215">
        <v>480</v>
      </c>
    </row>
    <row r="80" spans="1:2" x14ac:dyDescent="0.25">
      <c r="A80" s="288" t="s">
        <v>644</v>
      </c>
      <c r="B80" s="215">
        <v>780</v>
      </c>
    </row>
    <row r="81" spans="1:2" x14ac:dyDescent="0.25">
      <c r="A81" s="288" t="s">
        <v>583</v>
      </c>
      <c r="B81" s="215">
        <v>230</v>
      </c>
    </row>
    <row r="82" spans="1:2" x14ac:dyDescent="0.25">
      <c r="A82" s="288" t="s">
        <v>552</v>
      </c>
      <c r="B82" s="215">
        <v>360</v>
      </c>
    </row>
    <row r="83" spans="1:2" x14ac:dyDescent="0.25">
      <c r="A83" s="288" t="s">
        <v>515</v>
      </c>
      <c r="B83" s="215">
        <v>790</v>
      </c>
    </row>
    <row r="84" spans="1:2" x14ac:dyDescent="0.25">
      <c r="A84" s="288" t="s">
        <v>496</v>
      </c>
      <c r="B84" s="215">
        <v>230</v>
      </c>
    </row>
    <row r="85" spans="1:2" x14ac:dyDescent="0.25">
      <c r="A85" s="288" t="s">
        <v>495</v>
      </c>
      <c r="B85" s="215">
        <v>230</v>
      </c>
    </row>
    <row r="86" spans="1:2" x14ac:dyDescent="0.25">
      <c r="A86" s="288" t="s">
        <v>494</v>
      </c>
      <c r="B86" s="215">
        <v>680</v>
      </c>
    </row>
    <row r="87" spans="1:2" x14ac:dyDescent="0.25">
      <c r="A87" s="288" t="s">
        <v>493</v>
      </c>
      <c r="B87" s="215">
        <v>3710</v>
      </c>
    </row>
    <row r="88" spans="1:2" x14ac:dyDescent="0.25">
      <c r="A88" s="288" t="s">
        <v>492</v>
      </c>
      <c r="B88" s="215">
        <v>680</v>
      </c>
    </row>
    <row r="89" spans="1:2" x14ac:dyDescent="0.25">
      <c r="A89" s="288" t="s">
        <v>491</v>
      </c>
      <c r="B89" s="215">
        <v>140</v>
      </c>
    </row>
    <row r="90" spans="1:2" x14ac:dyDescent="0.25">
      <c r="A90" s="288" t="s">
        <v>490</v>
      </c>
      <c r="B90" s="215">
        <v>180</v>
      </c>
    </row>
    <row r="91" spans="1:2" x14ac:dyDescent="0.25">
      <c r="A91" s="288" t="s">
        <v>489</v>
      </c>
      <c r="B91" s="215">
        <v>230</v>
      </c>
    </row>
    <row r="92" spans="1:2" x14ac:dyDescent="0.25">
      <c r="A92" s="288" t="s">
        <v>488</v>
      </c>
      <c r="B92" s="215">
        <v>680</v>
      </c>
    </row>
    <row r="93" spans="1:2" x14ac:dyDescent="0.25">
      <c r="A93" s="288" t="s">
        <v>487</v>
      </c>
      <c r="B93" s="215">
        <v>110</v>
      </c>
    </row>
    <row r="94" spans="1:2" x14ac:dyDescent="0.25">
      <c r="A94" s="288" t="s">
        <v>486</v>
      </c>
      <c r="B94" s="215">
        <v>1180</v>
      </c>
    </row>
    <row r="95" spans="1:2" x14ac:dyDescent="0.25">
      <c r="A95" s="288" t="s">
        <v>485</v>
      </c>
      <c r="B95" s="215">
        <v>790</v>
      </c>
    </row>
    <row r="96" spans="1:2" x14ac:dyDescent="0.25">
      <c r="A96" s="288" t="s">
        <v>484</v>
      </c>
      <c r="B96" s="215">
        <v>1440</v>
      </c>
    </row>
    <row r="97" spans="1:2" x14ac:dyDescent="0.25">
      <c r="A97" s="288" t="s">
        <v>483</v>
      </c>
      <c r="B97" s="215">
        <v>16</v>
      </c>
    </row>
    <row r="98" spans="1:2" x14ac:dyDescent="0.25">
      <c r="A98" s="288" t="s">
        <v>482</v>
      </c>
      <c r="B98" s="215">
        <v>11</v>
      </c>
    </row>
    <row r="99" spans="1:2" x14ac:dyDescent="0.25">
      <c r="A99" s="288" t="s">
        <v>403</v>
      </c>
      <c r="B99" s="215">
        <v>5475</v>
      </c>
    </row>
    <row r="100" spans="1:2" x14ac:dyDescent="0.25">
      <c r="A100" s="288" t="s">
        <v>402</v>
      </c>
      <c r="B100" s="215">
        <v>45</v>
      </c>
    </row>
    <row r="101" spans="1:2" x14ac:dyDescent="0.25">
      <c r="A101" s="288" t="s">
        <v>401</v>
      </c>
      <c r="B101" s="215">
        <v>113</v>
      </c>
    </row>
    <row r="102" spans="1:2" x14ac:dyDescent="0.25">
      <c r="A102" s="288" t="s">
        <v>400</v>
      </c>
      <c r="B102" s="215">
        <v>45</v>
      </c>
    </row>
    <row r="103" spans="1:2" x14ac:dyDescent="0.25">
      <c r="A103" s="288" t="s">
        <v>399</v>
      </c>
      <c r="B103" s="215">
        <v>23</v>
      </c>
    </row>
    <row r="104" spans="1:2" x14ac:dyDescent="0.25">
      <c r="A104" s="288" t="s">
        <v>398</v>
      </c>
      <c r="B104" s="215">
        <v>450</v>
      </c>
    </row>
    <row r="105" spans="1:2" x14ac:dyDescent="0.25">
      <c r="A105" s="288" t="s">
        <v>397</v>
      </c>
      <c r="B105" s="215">
        <v>563</v>
      </c>
    </row>
    <row r="106" spans="1:2" x14ac:dyDescent="0.25">
      <c r="A106" s="288" t="s">
        <v>396</v>
      </c>
      <c r="B106" s="215">
        <v>9000</v>
      </c>
    </row>
    <row r="107" spans="1:2" x14ac:dyDescent="0.25">
      <c r="A107" s="288" t="s">
        <v>395</v>
      </c>
      <c r="B107" s="215">
        <v>360</v>
      </c>
    </row>
    <row r="108" spans="1:2" x14ac:dyDescent="0.25">
      <c r="A108" s="288" t="s">
        <v>394</v>
      </c>
      <c r="B108" s="215">
        <v>450</v>
      </c>
    </row>
    <row r="109" spans="1:2" x14ac:dyDescent="0.25">
      <c r="A109" s="288" t="s">
        <v>393</v>
      </c>
      <c r="B109" s="215">
        <v>875</v>
      </c>
    </row>
    <row r="110" spans="1:2" x14ac:dyDescent="0.25">
      <c r="A110" s="288" t="s">
        <v>392</v>
      </c>
      <c r="B110" s="215">
        <v>135</v>
      </c>
    </row>
    <row r="111" spans="1:2" x14ac:dyDescent="0.25">
      <c r="A111" s="288" t="s">
        <v>391</v>
      </c>
      <c r="B111" s="215">
        <v>360</v>
      </c>
    </row>
    <row r="112" spans="1:2" x14ac:dyDescent="0.25">
      <c r="A112" s="288" t="s">
        <v>390</v>
      </c>
      <c r="B112" s="215">
        <v>675</v>
      </c>
    </row>
    <row r="113" spans="1:2" ht="15.6" x14ac:dyDescent="0.3">
      <c r="A113" s="289" t="s">
        <v>829</v>
      </c>
      <c r="B113" s="290">
        <v>46236</v>
      </c>
    </row>
    <row r="114" spans="1:2" x14ac:dyDescent="0.25">
      <c r="A114" s="286" t="s">
        <v>830</v>
      </c>
      <c r="B114" s="287"/>
    </row>
    <row r="115" spans="1:2" x14ac:dyDescent="0.25">
      <c r="A115" s="288" t="s">
        <v>764</v>
      </c>
      <c r="B115" s="215">
        <v>0</v>
      </c>
    </row>
    <row r="116" spans="1:2" x14ac:dyDescent="0.25">
      <c r="A116" s="288" t="s">
        <v>747</v>
      </c>
      <c r="B116" s="215">
        <v>0</v>
      </c>
    </row>
    <row r="117" spans="1:2" x14ac:dyDescent="0.25">
      <c r="A117" s="288" t="s">
        <v>228</v>
      </c>
      <c r="B117" s="215">
        <v>0</v>
      </c>
    </row>
    <row r="118" spans="1:2" x14ac:dyDescent="0.25">
      <c r="A118" s="288" t="s">
        <v>240</v>
      </c>
      <c r="B118" s="215">
        <v>16443</v>
      </c>
    </row>
    <row r="119" spans="1:2" x14ac:dyDescent="0.25">
      <c r="A119" s="288" t="s">
        <v>377</v>
      </c>
      <c r="B119" s="215">
        <v>0</v>
      </c>
    </row>
    <row r="120" spans="1:2" x14ac:dyDescent="0.25">
      <c r="A120" s="288" t="s">
        <v>685</v>
      </c>
      <c r="B120" s="215">
        <v>0</v>
      </c>
    </row>
    <row r="121" spans="1:2" x14ac:dyDescent="0.25">
      <c r="A121" s="288" t="s">
        <v>725</v>
      </c>
      <c r="B121" s="215">
        <v>0</v>
      </c>
    </row>
    <row r="122" spans="1:2" x14ac:dyDescent="0.25">
      <c r="A122" s="288" t="s">
        <v>180</v>
      </c>
      <c r="B122" s="215">
        <v>0</v>
      </c>
    </row>
    <row r="123" spans="1:2" x14ac:dyDescent="0.25">
      <c r="A123" s="288" t="s">
        <v>759</v>
      </c>
      <c r="B123" s="215">
        <v>0</v>
      </c>
    </row>
    <row r="124" spans="1:2" x14ac:dyDescent="0.25">
      <c r="A124" s="288" t="s">
        <v>197</v>
      </c>
      <c r="B124" s="215">
        <v>22334</v>
      </c>
    </row>
    <row r="125" spans="1:2" x14ac:dyDescent="0.25">
      <c r="A125" s="288" t="s">
        <v>33</v>
      </c>
      <c r="B125" s="215">
        <v>0</v>
      </c>
    </row>
    <row r="126" spans="1:2" x14ac:dyDescent="0.25">
      <c r="A126" s="288" t="s">
        <v>786</v>
      </c>
      <c r="B126" s="215">
        <v>0</v>
      </c>
    </row>
    <row r="127" spans="1:2" x14ac:dyDescent="0.25">
      <c r="A127" s="288" t="s">
        <v>793</v>
      </c>
      <c r="B127" s="215">
        <v>350</v>
      </c>
    </row>
    <row r="128" spans="1:2" x14ac:dyDescent="0.25">
      <c r="A128" s="288" t="s">
        <v>771</v>
      </c>
      <c r="B128" s="215">
        <v>100</v>
      </c>
    </row>
    <row r="129" spans="1:2" x14ac:dyDescent="0.25">
      <c r="A129" s="288" t="s">
        <v>352</v>
      </c>
      <c r="B129" s="215">
        <v>2500</v>
      </c>
    </row>
    <row r="130" spans="1:2" ht="15.6" x14ac:dyDescent="0.3">
      <c r="A130" s="289" t="s">
        <v>831</v>
      </c>
      <c r="B130" s="290">
        <v>41727</v>
      </c>
    </row>
    <row r="131" spans="1:2" x14ac:dyDescent="0.25">
      <c r="A131" s="286" t="s">
        <v>832</v>
      </c>
      <c r="B131" s="287"/>
    </row>
    <row r="132" spans="1:2" x14ac:dyDescent="0.25">
      <c r="A132" s="288" t="s">
        <v>375</v>
      </c>
      <c r="B132" s="215">
        <v>6900</v>
      </c>
    </row>
    <row r="133" spans="1:2" x14ac:dyDescent="0.25">
      <c r="A133" s="288" t="s">
        <v>503</v>
      </c>
      <c r="B133" s="215">
        <v>930</v>
      </c>
    </row>
    <row r="134" spans="1:2" x14ac:dyDescent="0.25">
      <c r="A134" s="288" t="s">
        <v>326</v>
      </c>
      <c r="B134" s="215">
        <v>900</v>
      </c>
    </row>
    <row r="135" spans="1:2" x14ac:dyDescent="0.25">
      <c r="A135" s="288" t="s">
        <v>325</v>
      </c>
      <c r="B135" s="215">
        <v>600</v>
      </c>
    </row>
    <row r="136" spans="1:2" x14ac:dyDescent="0.25">
      <c r="A136" s="288" t="s">
        <v>301</v>
      </c>
      <c r="B136" s="215">
        <v>12000</v>
      </c>
    </row>
    <row r="137" spans="1:2" x14ac:dyDescent="0.25">
      <c r="A137" s="288" t="s">
        <v>285</v>
      </c>
      <c r="B137" s="215">
        <v>750</v>
      </c>
    </row>
    <row r="138" spans="1:2" ht="15.6" x14ac:dyDescent="0.3">
      <c r="A138" s="289" t="s">
        <v>833</v>
      </c>
      <c r="B138" s="290">
        <v>22080</v>
      </c>
    </row>
    <row r="139" spans="1:2" x14ac:dyDescent="0.25">
      <c r="A139" s="286" t="s">
        <v>834</v>
      </c>
      <c r="B139" s="287"/>
    </row>
    <row r="140" spans="1:2" x14ac:dyDescent="0.25">
      <c r="A140" s="288" t="s">
        <v>467</v>
      </c>
      <c r="B140" s="215">
        <v>775</v>
      </c>
    </row>
    <row r="141" spans="1:2" x14ac:dyDescent="0.25">
      <c r="A141" s="288" t="s">
        <v>690</v>
      </c>
      <c r="B141" s="215">
        <v>2360</v>
      </c>
    </row>
    <row r="142" spans="1:2" x14ac:dyDescent="0.25">
      <c r="A142" s="288" t="s">
        <v>689</v>
      </c>
      <c r="B142" s="215">
        <v>1130</v>
      </c>
    </row>
    <row r="143" spans="1:2" x14ac:dyDescent="0.25">
      <c r="A143" s="288" t="s">
        <v>666</v>
      </c>
      <c r="B143" s="215">
        <v>2050</v>
      </c>
    </row>
    <row r="144" spans="1:2" x14ac:dyDescent="0.25">
      <c r="A144" s="288" t="s">
        <v>665</v>
      </c>
      <c r="B144" s="215">
        <v>250</v>
      </c>
    </row>
    <row r="145" spans="1:2" x14ac:dyDescent="0.25">
      <c r="A145" s="288" t="s">
        <v>660</v>
      </c>
      <c r="B145" s="215">
        <v>330</v>
      </c>
    </row>
    <row r="146" spans="1:2" x14ac:dyDescent="0.25">
      <c r="A146" s="288" t="s">
        <v>659</v>
      </c>
      <c r="B146" s="215">
        <v>280</v>
      </c>
    </row>
    <row r="147" spans="1:2" x14ac:dyDescent="0.25">
      <c r="A147" s="288" t="s">
        <v>656</v>
      </c>
      <c r="B147" s="215">
        <v>170</v>
      </c>
    </row>
    <row r="148" spans="1:2" x14ac:dyDescent="0.25">
      <c r="A148" s="288" t="s">
        <v>645</v>
      </c>
      <c r="B148" s="215">
        <v>230</v>
      </c>
    </row>
    <row r="149" spans="1:2" x14ac:dyDescent="0.25">
      <c r="A149" s="288" t="s">
        <v>644</v>
      </c>
      <c r="B149" s="215">
        <v>380</v>
      </c>
    </row>
    <row r="150" spans="1:2" x14ac:dyDescent="0.25">
      <c r="A150" s="288" t="s">
        <v>583</v>
      </c>
      <c r="B150" s="215">
        <v>110</v>
      </c>
    </row>
    <row r="151" spans="1:2" x14ac:dyDescent="0.25">
      <c r="A151" s="288" t="s">
        <v>552</v>
      </c>
      <c r="B151" s="215">
        <v>180</v>
      </c>
    </row>
    <row r="152" spans="1:2" x14ac:dyDescent="0.25">
      <c r="A152" s="288" t="s">
        <v>515</v>
      </c>
      <c r="B152" s="215">
        <v>390</v>
      </c>
    </row>
    <row r="153" spans="1:2" x14ac:dyDescent="0.25">
      <c r="A153" s="288" t="s">
        <v>496</v>
      </c>
      <c r="B153" s="215">
        <v>110</v>
      </c>
    </row>
    <row r="154" spans="1:2" x14ac:dyDescent="0.25">
      <c r="A154" s="288" t="s">
        <v>495</v>
      </c>
      <c r="B154" s="215">
        <v>110</v>
      </c>
    </row>
    <row r="155" spans="1:2" x14ac:dyDescent="0.25">
      <c r="A155" s="288" t="s">
        <v>494</v>
      </c>
      <c r="B155" s="215">
        <v>330</v>
      </c>
    </row>
    <row r="156" spans="1:2" x14ac:dyDescent="0.25">
      <c r="A156" s="288" t="s">
        <v>493</v>
      </c>
      <c r="B156" s="215">
        <v>1860</v>
      </c>
    </row>
    <row r="157" spans="1:2" x14ac:dyDescent="0.25">
      <c r="A157" s="288" t="s">
        <v>492</v>
      </c>
      <c r="B157" s="215">
        <v>330</v>
      </c>
    </row>
    <row r="158" spans="1:2" x14ac:dyDescent="0.25">
      <c r="A158" s="288" t="s">
        <v>491</v>
      </c>
      <c r="B158" s="215">
        <v>60</v>
      </c>
    </row>
    <row r="159" spans="1:2" x14ac:dyDescent="0.25">
      <c r="A159" s="288" t="s">
        <v>490</v>
      </c>
      <c r="B159" s="215">
        <v>90</v>
      </c>
    </row>
    <row r="160" spans="1:2" x14ac:dyDescent="0.25">
      <c r="A160" s="288" t="s">
        <v>489</v>
      </c>
      <c r="B160" s="215">
        <v>110</v>
      </c>
    </row>
    <row r="161" spans="1:2" x14ac:dyDescent="0.25">
      <c r="A161" s="288" t="s">
        <v>488</v>
      </c>
      <c r="B161" s="215">
        <v>350</v>
      </c>
    </row>
    <row r="162" spans="1:2" x14ac:dyDescent="0.25">
      <c r="A162" s="288" t="s">
        <v>487</v>
      </c>
      <c r="B162" s="215">
        <v>60</v>
      </c>
    </row>
    <row r="163" spans="1:2" x14ac:dyDescent="0.25">
      <c r="A163" s="288" t="s">
        <v>486</v>
      </c>
      <c r="B163" s="215">
        <v>580</v>
      </c>
    </row>
    <row r="164" spans="1:2" x14ac:dyDescent="0.25">
      <c r="A164" s="288" t="s">
        <v>485</v>
      </c>
      <c r="B164" s="215">
        <v>390</v>
      </c>
    </row>
    <row r="165" spans="1:2" x14ac:dyDescent="0.25">
      <c r="A165" s="288" t="s">
        <v>484</v>
      </c>
      <c r="B165" s="215">
        <v>720</v>
      </c>
    </row>
    <row r="166" spans="1:2" x14ac:dyDescent="0.25">
      <c r="A166" s="288" t="s">
        <v>483</v>
      </c>
      <c r="B166" s="215">
        <v>8</v>
      </c>
    </row>
    <row r="167" spans="1:2" x14ac:dyDescent="0.25">
      <c r="A167" s="288" t="s">
        <v>482</v>
      </c>
      <c r="B167" s="215">
        <v>6</v>
      </c>
    </row>
    <row r="168" spans="1:2" x14ac:dyDescent="0.25">
      <c r="A168" s="288" t="s">
        <v>403</v>
      </c>
      <c r="B168" s="215">
        <v>2738</v>
      </c>
    </row>
    <row r="169" spans="1:2" x14ac:dyDescent="0.25">
      <c r="A169" s="288" t="s">
        <v>402</v>
      </c>
      <c r="B169" s="215">
        <v>22</v>
      </c>
    </row>
    <row r="170" spans="1:2" x14ac:dyDescent="0.25">
      <c r="A170" s="288" t="s">
        <v>401</v>
      </c>
      <c r="B170" s="215">
        <v>56</v>
      </c>
    </row>
    <row r="171" spans="1:2" x14ac:dyDescent="0.25">
      <c r="A171" s="288" t="s">
        <v>400</v>
      </c>
      <c r="B171" s="215">
        <v>22</v>
      </c>
    </row>
    <row r="172" spans="1:2" x14ac:dyDescent="0.25">
      <c r="A172" s="288" t="s">
        <v>399</v>
      </c>
      <c r="B172" s="215">
        <v>11</v>
      </c>
    </row>
    <row r="173" spans="1:2" x14ac:dyDescent="0.25">
      <c r="A173" s="288" t="s">
        <v>398</v>
      </c>
      <c r="B173" s="215">
        <v>225</v>
      </c>
    </row>
    <row r="174" spans="1:2" x14ac:dyDescent="0.25">
      <c r="A174" s="288" t="s">
        <v>397</v>
      </c>
      <c r="B174" s="215">
        <v>281</v>
      </c>
    </row>
    <row r="175" spans="1:2" x14ac:dyDescent="0.25">
      <c r="A175" s="288" t="s">
        <v>396</v>
      </c>
      <c r="B175" s="215">
        <v>4500</v>
      </c>
    </row>
    <row r="176" spans="1:2" x14ac:dyDescent="0.25">
      <c r="A176" s="288" t="s">
        <v>395</v>
      </c>
      <c r="B176" s="215">
        <v>180</v>
      </c>
    </row>
    <row r="177" spans="1:2" x14ac:dyDescent="0.25">
      <c r="A177" s="288" t="s">
        <v>394</v>
      </c>
      <c r="B177" s="215">
        <v>225</v>
      </c>
    </row>
    <row r="178" spans="1:2" x14ac:dyDescent="0.25">
      <c r="A178" s="288" t="s">
        <v>393</v>
      </c>
      <c r="B178" s="215">
        <v>438</v>
      </c>
    </row>
    <row r="179" spans="1:2" x14ac:dyDescent="0.25">
      <c r="A179" s="288" t="s">
        <v>392</v>
      </c>
      <c r="B179" s="215">
        <v>67</v>
      </c>
    </row>
    <row r="180" spans="1:2" x14ac:dyDescent="0.25">
      <c r="A180" s="288" t="s">
        <v>391</v>
      </c>
      <c r="B180" s="215">
        <v>180</v>
      </c>
    </row>
    <row r="181" spans="1:2" x14ac:dyDescent="0.25">
      <c r="A181" s="288" t="s">
        <v>390</v>
      </c>
      <c r="B181" s="215">
        <v>338</v>
      </c>
    </row>
    <row r="182" spans="1:2" ht="15.6" x14ac:dyDescent="0.3">
      <c r="A182" s="289" t="s">
        <v>835</v>
      </c>
      <c r="B182" s="290">
        <v>23032</v>
      </c>
    </row>
    <row r="183" spans="1:2" x14ac:dyDescent="0.25">
      <c r="A183" s="286" t="s">
        <v>836</v>
      </c>
      <c r="B183" s="287"/>
    </row>
    <row r="184" spans="1:2" x14ac:dyDescent="0.25">
      <c r="A184" s="288" t="s">
        <v>441</v>
      </c>
      <c r="B184" s="215">
        <v>225</v>
      </c>
    </row>
    <row r="185" spans="1:2" x14ac:dyDescent="0.25">
      <c r="A185" s="288" t="s">
        <v>422</v>
      </c>
      <c r="B185" s="215">
        <v>970</v>
      </c>
    </row>
    <row r="186" spans="1:2" x14ac:dyDescent="0.25">
      <c r="A186" s="288" t="s">
        <v>754</v>
      </c>
      <c r="B186" s="215">
        <v>286</v>
      </c>
    </row>
    <row r="187" spans="1:2" ht="15.6" x14ac:dyDescent="0.3">
      <c r="A187" s="289" t="s">
        <v>837</v>
      </c>
      <c r="B187" s="290">
        <v>1481</v>
      </c>
    </row>
    <row r="188" spans="1:2" x14ac:dyDescent="0.25">
      <c r="A188" s="286" t="s">
        <v>838</v>
      </c>
      <c r="B188" s="287"/>
    </row>
    <row r="189" spans="1:2" x14ac:dyDescent="0.25">
      <c r="A189" s="288" t="s">
        <v>780</v>
      </c>
      <c r="B189" s="215">
        <v>64</v>
      </c>
    </row>
    <row r="190" spans="1:2" ht="15.6" x14ac:dyDescent="0.3">
      <c r="A190" s="289" t="s">
        <v>839</v>
      </c>
      <c r="B190" s="290">
        <v>64</v>
      </c>
    </row>
    <row r="191" spans="1:2" ht="15.6" x14ac:dyDescent="0.3">
      <c r="A191" s="216" t="s">
        <v>840</v>
      </c>
      <c r="B191" s="218">
        <v>272753</v>
      </c>
    </row>
    <row r="192" spans="1:2" x14ac:dyDescent="0.25">
      <c r="A192" s="219"/>
      <c r="B192" s="215"/>
    </row>
    <row r="193" spans="1:2" x14ac:dyDescent="0.25">
      <c r="A193" s="220" t="s">
        <v>186</v>
      </c>
      <c r="B193" s="222"/>
    </row>
    <row r="194" spans="1:2" x14ac:dyDescent="0.25">
      <c r="A194" s="286" t="s">
        <v>261</v>
      </c>
      <c r="B194" s="287"/>
    </row>
    <row r="195" spans="1:2" x14ac:dyDescent="0.25">
      <c r="A195" s="288" t="s">
        <v>731</v>
      </c>
      <c r="B195" s="215">
        <v>355</v>
      </c>
    </row>
    <row r="196" spans="1:2" x14ac:dyDescent="0.25">
      <c r="A196" s="288" t="s">
        <v>730</v>
      </c>
      <c r="B196" s="215">
        <v>0</v>
      </c>
    </row>
    <row r="197" spans="1:2" x14ac:dyDescent="0.25">
      <c r="A197" s="288" t="s">
        <v>729</v>
      </c>
      <c r="B197" s="215">
        <v>0</v>
      </c>
    </row>
    <row r="198" spans="1:2" x14ac:dyDescent="0.25">
      <c r="A198" s="288" t="s">
        <v>728</v>
      </c>
      <c r="B198" s="215">
        <v>0</v>
      </c>
    </row>
    <row r="199" spans="1:2" x14ac:dyDescent="0.25">
      <c r="A199" s="288" t="s">
        <v>477</v>
      </c>
      <c r="B199" s="215">
        <v>0</v>
      </c>
    </row>
    <row r="200" spans="1:2" x14ac:dyDescent="0.25">
      <c r="A200" s="288" t="s">
        <v>222</v>
      </c>
      <c r="B200" s="215">
        <v>0</v>
      </c>
    </row>
    <row r="201" spans="1:2" x14ac:dyDescent="0.25">
      <c r="A201" s="288" t="s">
        <v>700</v>
      </c>
      <c r="B201" s="215">
        <v>0</v>
      </c>
    </row>
    <row r="202" spans="1:2" x14ac:dyDescent="0.25">
      <c r="A202" s="288" t="s">
        <v>383</v>
      </c>
      <c r="B202" s="215">
        <v>59</v>
      </c>
    </row>
    <row r="203" spans="1:2" x14ac:dyDescent="0.25">
      <c r="A203" s="288" t="s">
        <v>221</v>
      </c>
      <c r="B203" s="215">
        <v>800</v>
      </c>
    </row>
    <row r="204" spans="1:2" x14ac:dyDescent="0.25">
      <c r="A204" s="288" t="s">
        <v>698</v>
      </c>
      <c r="B204" s="215">
        <v>0</v>
      </c>
    </row>
    <row r="205" spans="1:2" x14ac:dyDescent="0.25">
      <c r="A205" s="288" t="s">
        <v>476</v>
      </c>
      <c r="B205" s="215">
        <v>170</v>
      </c>
    </row>
    <row r="206" spans="1:2" x14ac:dyDescent="0.25">
      <c r="A206" s="288" t="s">
        <v>260</v>
      </c>
      <c r="B206" s="215">
        <v>250</v>
      </c>
    </row>
    <row r="207" spans="1:2" x14ac:dyDescent="0.25">
      <c r="A207" s="288" t="s">
        <v>379</v>
      </c>
      <c r="B207" s="215">
        <v>0</v>
      </c>
    </row>
    <row r="208" spans="1:2" x14ac:dyDescent="0.25">
      <c r="A208" s="288" t="s">
        <v>240</v>
      </c>
      <c r="B208" s="215">
        <v>1341</v>
      </c>
    </row>
    <row r="209" spans="1:2" x14ac:dyDescent="0.25">
      <c r="A209" s="288" t="s">
        <v>693</v>
      </c>
      <c r="B209" s="215">
        <v>30</v>
      </c>
    </row>
    <row r="210" spans="1:2" x14ac:dyDescent="0.25">
      <c r="A210" s="288" t="s">
        <v>692</v>
      </c>
      <c r="B210" s="215">
        <v>0</v>
      </c>
    </row>
    <row r="211" spans="1:2" x14ac:dyDescent="0.25">
      <c r="A211" s="288" t="s">
        <v>691</v>
      </c>
      <c r="B211" s="215">
        <v>320</v>
      </c>
    </row>
    <row r="212" spans="1:2" x14ac:dyDescent="0.25">
      <c r="A212" s="288" t="s">
        <v>205</v>
      </c>
      <c r="B212" s="215">
        <v>0</v>
      </c>
    </row>
    <row r="213" spans="1:2" x14ac:dyDescent="0.25">
      <c r="A213" s="288" t="s">
        <v>690</v>
      </c>
      <c r="B213" s="215">
        <v>2755</v>
      </c>
    </row>
    <row r="214" spans="1:2" x14ac:dyDescent="0.25">
      <c r="A214" s="288" t="s">
        <v>204</v>
      </c>
      <c r="B214" s="215">
        <v>0</v>
      </c>
    </row>
    <row r="215" spans="1:2" x14ac:dyDescent="0.25">
      <c r="A215" s="288" t="s">
        <v>689</v>
      </c>
      <c r="B215" s="215">
        <v>420</v>
      </c>
    </row>
    <row r="216" spans="1:2" x14ac:dyDescent="0.25">
      <c r="A216" s="288" t="s">
        <v>232</v>
      </c>
      <c r="B216" s="215">
        <v>250</v>
      </c>
    </row>
    <row r="217" spans="1:2" x14ac:dyDescent="0.25">
      <c r="A217" s="288" t="s">
        <v>688</v>
      </c>
      <c r="B217" s="215">
        <v>1400</v>
      </c>
    </row>
    <row r="218" spans="1:2" x14ac:dyDescent="0.25">
      <c r="A218" s="288" t="s">
        <v>259</v>
      </c>
      <c r="B218" s="215">
        <v>100</v>
      </c>
    </row>
    <row r="219" spans="1:2" x14ac:dyDescent="0.25">
      <c r="A219" s="288" t="s">
        <v>687</v>
      </c>
      <c r="B219" s="215">
        <v>0</v>
      </c>
    </row>
    <row r="220" spans="1:2" x14ac:dyDescent="0.25">
      <c r="A220" s="288" t="s">
        <v>686</v>
      </c>
      <c r="B220" s="215">
        <v>0</v>
      </c>
    </row>
    <row r="221" spans="1:2" x14ac:dyDescent="0.25">
      <c r="A221" s="288" t="s">
        <v>220</v>
      </c>
      <c r="B221" s="215">
        <v>0</v>
      </c>
    </row>
    <row r="222" spans="1:2" x14ac:dyDescent="0.25">
      <c r="A222" s="288" t="s">
        <v>685</v>
      </c>
      <c r="B222" s="215">
        <v>25</v>
      </c>
    </row>
    <row r="223" spans="1:2" x14ac:dyDescent="0.25">
      <c r="A223" s="288" t="s">
        <v>684</v>
      </c>
      <c r="B223" s="215">
        <v>200</v>
      </c>
    </row>
    <row r="224" spans="1:2" x14ac:dyDescent="0.25">
      <c r="A224" s="288" t="s">
        <v>683</v>
      </c>
      <c r="B224" s="215">
        <v>650</v>
      </c>
    </row>
    <row r="225" spans="1:2" x14ac:dyDescent="0.25">
      <c r="A225" s="288" t="s">
        <v>219</v>
      </c>
      <c r="B225" s="215">
        <v>170</v>
      </c>
    </row>
    <row r="226" spans="1:2" x14ac:dyDescent="0.25">
      <c r="A226" s="288" t="s">
        <v>375</v>
      </c>
      <c r="B226" s="215">
        <v>1849</v>
      </c>
    </row>
    <row r="227" spans="1:2" x14ac:dyDescent="0.25">
      <c r="A227" s="288" t="s">
        <v>218</v>
      </c>
      <c r="B227" s="215">
        <v>77</v>
      </c>
    </row>
    <row r="228" spans="1:2" x14ac:dyDescent="0.25">
      <c r="A228" s="288" t="s">
        <v>231</v>
      </c>
      <c r="B228" s="215">
        <v>0</v>
      </c>
    </row>
    <row r="229" spans="1:2" x14ac:dyDescent="0.25">
      <c r="A229" s="288" t="s">
        <v>678</v>
      </c>
      <c r="B229" s="215">
        <v>0</v>
      </c>
    </row>
    <row r="230" spans="1:2" x14ac:dyDescent="0.25">
      <c r="A230" s="288" t="s">
        <v>677</v>
      </c>
      <c r="B230" s="215">
        <v>0</v>
      </c>
    </row>
    <row r="231" spans="1:2" x14ac:dyDescent="0.25">
      <c r="A231" s="288" t="s">
        <v>374</v>
      </c>
      <c r="B231" s="215">
        <v>0</v>
      </c>
    </row>
    <row r="232" spans="1:2" x14ac:dyDescent="0.25">
      <c r="A232" s="288" t="s">
        <v>727</v>
      </c>
      <c r="B232" s="215">
        <v>0</v>
      </c>
    </row>
    <row r="233" spans="1:2" x14ac:dyDescent="0.25">
      <c r="A233" s="288" t="s">
        <v>373</v>
      </c>
      <c r="B233" s="215">
        <v>2040</v>
      </c>
    </row>
    <row r="234" spans="1:2" x14ac:dyDescent="0.25">
      <c r="A234" s="288" t="s">
        <v>372</v>
      </c>
      <c r="B234" s="215">
        <v>1125</v>
      </c>
    </row>
    <row r="235" spans="1:2" x14ac:dyDescent="0.25">
      <c r="A235" s="288" t="s">
        <v>370</v>
      </c>
      <c r="B235" s="215">
        <v>0</v>
      </c>
    </row>
    <row r="236" spans="1:2" x14ac:dyDescent="0.25">
      <c r="A236" s="288" t="s">
        <v>667</v>
      </c>
      <c r="B236" s="215">
        <v>0</v>
      </c>
    </row>
    <row r="237" spans="1:2" x14ac:dyDescent="0.25">
      <c r="A237" s="288" t="s">
        <v>666</v>
      </c>
      <c r="B237" s="215">
        <v>170</v>
      </c>
    </row>
    <row r="238" spans="1:2" x14ac:dyDescent="0.25">
      <c r="A238" s="288" t="s">
        <v>208</v>
      </c>
      <c r="B238" s="215">
        <v>3205</v>
      </c>
    </row>
    <row r="239" spans="1:2" x14ac:dyDescent="0.25">
      <c r="A239" s="288" t="s">
        <v>726</v>
      </c>
      <c r="B239" s="215">
        <v>0</v>
      </c>
    </row>
    <row r="240" spans="1:2" x14ac:dyDescent="0.25">
      <c r="A240" s="288" t="s">
        <v>258</v>
      </c>
      <c r="B240" s="215">
        <v>0</v>
      </c>
    </row>
    <row r="241" spans="1:2" x14ac:dyDescent="0.25">
      <c r="A241" s="288" t="s">
        <v>257</v>
      </c>
      <c r="B241" s="215">
        <v>0</v>
      </c>
    </row>
    <row r="242" spans="1:2" x14ac:dyDescent="0.25">
      <c r="A242" s="288" t="s">
        <v>724</v>
      </c>
      <c r="B242" s="215">
        <v>0</v>
      </c>
    </row>
    <row r="243" spans="1:2" x14ac:dyDescent="0.25">
      <c r="A243" s="288" t="s">
        <v>367</v>
      </c>
      <c r="B243" s="215">
        <v>4140</v>
      </c>
    </row>
    <row r="244" spans="1:2" x14ac:dyDescent="0.25">
      <c r="A244" s="288" t="s">
        <v>256</v>
      </c>
      <c r="B244" s="215">
        <v>350</v>
      </c>
    </row>
    <row r="245" spans="1:2" x14ac:dyDescent="0.25">
      <c r="A245" s="288" t="s">
        <v>366</v>
      </c>
      <c r="B245" s="215">
        <v>105</v>
      </c>
    </row>
    <row r="246" spans="1:2" x14ac:dyDescent="0.25">
      <c r="A246" s="288" t="s">
        <v>365</v>
      </c>
      <c r="B246" s="215">
        <v>380</v>
      </c>
    </row>
    <row r="247" spans="1:2" x14ac:dyDescent="0.25">
      <c r="A247" s="288" t="s">
        <v>364</v>
      </c>
      <c r="B247" s="215">
        <v>1400</v>
      </c>
    </row>
    <row r="248" spans="1:2" x14ac:dyDescent="0.25">
      <c r="A248" s="288" t="s">
        <v>723</v>
      </c>
      <c r="B248" s="215">
        <v>1000</v>
      </c>
    </row>
    <row r="249" spans="1:2" x14ac:dyDescent="0.25">
      <c r="A249" s="288" t="s">
        <v>217</v>
      </c>
      <c r="B249" s="215">
        <v>500</v>
      </c>
    </row>
    <row r="250" spans="1:2" x14ac:dyDescent="0.25">
      <c r="A250" s="288" t="s">
        <v>777</v>
      </c>
      <c r="B250" s="215">
        <v>0</v>
      </c>
    </row>
    <row r="251" spans="1:2" x14ac:dyDescent="0.25">
      <c r="A251" s="288" t="s">
        <v>255</v>
      </c>
      <c r="B251" s="215">
        <v>420</v>
      </c>
    </row>
    <row r="252" spans="1:2" x14ac:dyDescent="0.25">
      <c r="A252" s="288" t="s">
        <v>783</v>
      </c>
      <c r="B252" s="215">
        <v>100</v>
      </c>
    </row>
    <row r="253" spans="1:2" x14ac:dyDescent="0.25">
      <c r="A253" s="288" t="s">
        <v>661</v>
      </c>
      <c r="B253" s="215">
        <v>0</v>
      </c>
    </row>
    <row r="254" spans="1:2" x14ac:dyDescent="0.25">
      <c r="A254" s="288" t="s">
        <v>207</v>
      </c>
      <c r="B254" s="215">
        <v>60</v>
      </c>
    </row>
    <row r="255" spans="1:2" x14ac:dyDescent="0.25">
      <c r="A255" s="288" t="s">
        <v>202</v>
      </c>
      <c r="B255" s="215">
        <v>110</v>
      </c>
    </row>
    <row r="256" spans="1:2" x14ac:dyDescent="0.25">
      <c r="A256" s="288" t="s">
        <v>660</v>
      </c>
      <c r="B256" s="215">
        <v>20</v>
      </c>
    </row>
    <row r="257" spans="1:2" x14ac:dyDescent="0.25">
      <c r="A257" s="288" t="s">
        <v>659</v>
      </c>
      <c r="B257" s="215">
        <v>110</v>
      </c>
    </row>
    <row r="258" spans="1:2" x14ac:dyDescent="0.25">
      <c r="A258" s="288" t="s">
        <v>201</v>
      </c>
      <c r="B258" s="215">
        <v>110</v>
      </c>
    </row>
    <row r="259" spans="1:2" x14ac:dyDescent="0.25">
      <c r="A259" s="288" t="s">
        <v>658</v>
      </c>
      <c r="B259" s="215">
        <v>0</v>
      </c>
    </row>
    <row r="260" spans="1:2" x14ac:dyDescent="0.25">
      <c r="A260" s="288" t="s">
        <v>657</v>
      </c>
      <c r="B260" s="215">
        <v>100</v>
      </c>
    </row>
    <row r="261" spans="1:2" x14ac:dyDescent="0.25">
      <c r="A261" s="288" t="s">
        <v>656</v>
      </c>
      <c r="B261" s="215">
        <v>120</v>
      </c>
    </row>
    <row r="262" spans="1:2" x14ac:dyDescent="0.25">
      <c r="A262" s="288" t="s">
        <v>655</v>
      </c>
      <c r="B262" s="215">
        <v>40</v>
      </c>
    </row>
    <row r="263" spans="1:2" x14ac:dyDescent="0.25">
      <c r="A263" s="288" t="s">
        <v>654</v>
      </c>
      <c r="B263" s="215">
        <v>0</v>
      </c>
    </row>
    <row r="264" spans="1:2" x14ac:dyDescent="0.25">
      <c r="A264" s="288" t="s">
        <v>653</v>
      </c>
      <c r="B264" s="215">
        <v>100</v>
      </c>
    </row>
    <row r="265" spans="1:2" x14ac:dyDescent="0.25">
      <c r="A265" s="288" t="s">
        <v>652</v>
      </c>
      <c r="B265" s="215">
        <v>100</v>
      </c>
    </row>
    <row r="266" spans="1:2" x14ac:dyDescent="0.25">
      <c r="A266" s="288" t="s">
        <v>216</v>
      </c>
      <c r="B266" s="215">
        <v>1600</v>
      </c>
    </row>
    <row r="267" spans="1:2" x14ac:dyDescent="0.25">
      <c r="A267" s="288" t="s">
        <v>215</v>
      </c>
      <c r="B267" s="215">
        <v>330</v>
      </c>
    </row>
    <row r="268" spans="1:2" x14ac:dyDescent="0.25">
      <c r="A268" s="288" t="s">
        <v>651</v>
      </c>
      <c r="B268" s="215">
        <v>100</v>
      </c>
    </row>
    <row r="269" spans="1:2" x14ac:dyDescent="0.25">
      <c r="A269" s="288" t="s">
        <v>650</v>
      </c>
      <c r="B269" s="215">
        <v>25</v>
      </c>
    </row>
    <row r="270" spans="1:2" x14ac:dyDescent="0.25">
      <c r="A270" s="288" t="s">
        <v>649</v>
      </c>
      <c r="B270" s="215">
        <v>0</v>
      </c>
    </row>
    <row r="271" spans="1:2" x14ac:dyDescent="0.25">
      <c r="A271" s="288" t="s">
        <v>648</v>
      </c>
      <c r="B271" s="215">
        <v>0</v>
      </c>
    </row>
    <row r="272" spans="1:2" x14ac:dyDescent="0.25">
      <c r="A272" s="288" t="s">
        <v>647</v>
      </c>
      <c r="B272" s="215">
        <v>0</v>
      </c>
    </row>
    <row r="273" spans="1:2" x14ac:dyDescent="0.25">
      <c r="A273" s="288" t="s">
        <v>646</v>
      </c>
      <c r="B273" s="215">
        <v>0</v>
      </c>
    </row>
    <row r="274" spans="1:2" x14ac:dyDescent="0.25">
      <c r="A274" s="288" t="s">
        <v>642</v>
      </c>
      <c r="B274" s="215">
        <v>8</v>
      </c>
    </row>
    <row r="275" spans="1:2" x14ac:dyDescent="0.25">
      <c r="A275" s="288" t="s">
        <v>363</v>
      </c>
      <c r="B275" s="215">
        <v>0</v>
      </c>
    </row>
    <row r="276" spans="1:2" x14ac:dyDescent="0.25">
      <c r="A276" s="288" t="s">
        <v>214</v>
      </c>
      <c r="B276" s="215">
        <v>430</v>
      </c>
    </row>
    <row r="277" spans="1:2" x14ac:dyDescent="0.25">
      <c r="A277" s="288" t="s">
        <v>254</v>
      </c>
      <c r="B277" s="215">
        <v>50</v>
      </c>
    </row>
    <row r="278" spans="1:2" x14ac:dyDescent="0.25">
      <c r="A278" s="288" t="s">
        <v>640</v>
      </c>
      <c r="B278" s="215">
        <v>30</v>
      </c>
    </row>
    <row r="279" spans="1:2" x14ac:dyDescent="0.25">
      <c r="A279" s="288" t="s">
        <v>387</v>
      </c>
      <c r="B279" s="215">
        <v>1200</v>
      </c>
    </row>
    <row r="280" spans="1:2" x14ac:dyDescent="0.25">
      <c r="A280" s="288" t="s">
        <v>722</v>
      </c>
      <c r="B280" s="215">
        <v>570</v>
      </c>
    </row>
    <row r="281" spans="1:2" x14ac:dyDescent="0.25">
      <c r="A281" s="288" t="s">
        <v>362</v>
      </c>
      <c r="B281" s="215">
        <v>2144</v>
      </c>
    </row>
    <row r="282" spans="1:2" x14ac:dyDescent="0.25">
      <c r="A282" s="288" t="s">
        <v>361</v>
      </c>
      <c r="B282" s="215">
        <v>400</v>
      </c>
    </row>
    <row r="283" spans="1:2" x14ac:dyDescent="0.25">
      <c r="A283" s="288" t="s">
        <v>360</v>
      </c>
      <c r="B283" s="215">
        <v>1498</v>
      </c>
    </row>
    <row r="284" spans="1:2" x14ac:dyDescent="0.25">
      <c r="A284" s="288" t="s">
        <v>359</v>
      </c>
      <c r="B284" s="215">
        <v>280</v>
      </c>
    </row>
    <row r="285" spans="1:2" x14ac:dyDescent="0.25">
      <c r="A285" s="288" t="s">
        <v>358</v>
      </c>
      <c r="B285" s="215">
        <v>80</v>
      </c>
    </row>
    <row r="286" spans="1:2" x14ac:dyDescent="0.25">
      <c r="A286" s="288" t="s">
        <v>357</v>
      </c>
      <c r="B286" s="215">
        <v>240</v>
      </c>
    </row>
    <row r="287" spans="1:2" x14ac:dyDescent="0.25">
      <c r="A287" s="288" t="s">
        <v>356</v>
      </c>
      <c r="B287" s="215">
        <v>300</v>
      </c>
    </row>
    <row r="288" spans="1:2" x14ac:dyDescent="0.25">
      <c r="A288" s="288" t="s">
        <v>431</v>
      </c>
      <c r="B288" s="215">
        <v>140</v>
      </c>
    </row>
    <row r="289" spans="1:2" x14ac:dyDescent="0.25">
      <c r="A289" s="288" t="s">
        <v>355</v>
      </c>
      <c r="B289" s="215">
        <v>475</v>
      </c>
    </row>
    <row r="290" spans="1:2" x14ac:dyDescent="0.25">
      <c r="A290" s="288" t="s">
        <v>354</v>
      </c>
      <c r="B290" s="215">
        <v>500</v>
      </c>
    </row>
    <row r="291" spans="1:2" x14ac:dyDescent="0.25">
      <c r="A291" s="288" t="s">
        <v>353</v>
      </c>
      <c r="B291" s="215">
        <v>80</v>
      </c>
    </row>
    <row r="292" spans="1:2" x14ac:dyDescent="0.25">
      <c r="A292" s="288" t="s">
        <v>776</v>
      </c>
      <c r="B292" s="215">
        <v>100</v>
      </c>
    </row>
    <row r="293" spans="1:2" x14ac:dyDescent="0.25">
      <c r="A293" s="288" t="s">
        <v>775</v>
      </c>
      <c r="B293" s="215">
        <v>325</v>
      </c>
    </row>
    <row r="294" spans="1:2" x14ac:dyDescent="0.25">
      <c r="A294" s="288" t="s">
        <v>774</v>
      </c>
      <c r="B294" s="215">
        <v>200</v>
      </c>
    </row>
    <row r="295" spans="1:2" x14ac:dyDescent="0.25">
      <c r="A295" s="288" t="s">
        <v>773</v>
      </c>
      <c r="B295" s="215">
        <v>350</v>
      </c>
    </row>
    <row r="296" spans="1:2" x14ac:dyDescent="0.25">
      <c r="A296" s="288" t="s">
        <v>772</v>
      </c>
      <c r="B296" s="215">
        <v>150</v>
      </c>
    </row>
    <row r="297" spans="1:2" x14ac:dyDescent="0.25">
      <c r="A297" s="288" t="s">
        <v>721</v>
      </c>
      <c r="B297" s="215">
        <v>550</v>
      </c>
    </row>
    <row r="298" spans="1:2" x14ac:dyDescent="0.25">
      <c r="A298" s="288" t="s">
        <v>637</v>
      </c>
      <c r="B298" s="215">
        <v>2400</v>
      </c>
    </row>
    <row r="299" spans="1:2" x14ac:dyDescent="0.25">
      <c r="A299" s="288" t="s">
        <v>636</v>
      </c>
      <c r="B299" s="215">
        <v>80</v>
      </c>
    </row>
    <row r="300" spans="1:2" x14ac:dyDescent="0.25">
      <c r="A300" s="288" t="s">
        <v>635</v>
      </c>
      <c r="B300" s="215">
        <v>415</v>
      </c>
    </row>
    <row r="301" spans="1:2" x14ac:dyDescent="0.25">
      <c r="A301" s="288" t="s">
        <v>634</v>
      </c>
      <c r="B301" s="215">
        <v>350</v>
      </c>
    </row>
    <row r="302" spans="1:2" x14ac:dyDescent="0.25">
      <c r="A302" s="288" t="s">
        <v>633</v>
      </c>
      <c r="B302" s="215">
        <v>80</v>
      </c>
    </row>
    <row r="303" spans="1:2" x14ac:dyDescent="0.25">
      <c r="A303" s="288" t="s">
        <v>632</v>
      </c>
      <c r="B303" s="215">
        <v>1925</v>
      </c>
    </row>
    <row r="304" spans="1:2" x14ac:dyDescent="0.25">
      <c r="A304" s="288" t="s">
        <v>631</v>
      </c>
      <c r="B304" s="215">
        <v>60</v>
      </c>
    </row>
    <row r="305" spans="1:2" x14ac:dyDescent="0.25">
      <c r="A305" s="288" t="s">
        <v>630</v>
      </c>
      <c r="B305" s="215">
        <v>120</v>
      </c>
    </row>
    <row r="306" spans="1:2" x14ac:dyDescent="0.25">
      <c r="A306" s="288" t="s">
        <v>629</v>
      </c>
      <c r="B306" s="215">
        <v>235</v>
      </c>
    </row>
    <row r="307" spans="1:2" x14ac:dyDescent="0.25">
      <c r="A307" s="288" t="s">
        <v>628</v>
      </c>
      <c r="B307" s="215">
        <v>1720</v>
      </c>
    </row>
    <row r="308" spans="1:2" x14ac:dyDescent="0.25">
      <c r="A308" s="288" t="s">
        <v>627</v>
      </c>
      <c r="B308" s="215">
        <v>775</v>
      </c>
    </row>
    <row r="309" spans="1:2" x14ac:dyDescent="0.25">
      <c r="A309" s="288" t="s">
        <v>626</v>
      </c>
      <c r="B309" s="215">
        <v>1370</v>
      </c>
    </row>
    <row r="310" spans="1:2" x14ac:dyDescent="0.25">
      <c r="A310" s="288" t="s">
        <v>625</v>
      </c>
      <c r="B310" s="215">
        <v>450</v>
      </c>
    </row>
    <row r="311" spans="1:2" x14ac:dyDescent="0.25">
      <c r="A311" s="288" t="s">
        <v>624</v>
      </c>
      <c r="B311" s="215">
        <v>1610</v>
      </c>
    </row>
    <row r="312" spans="1:2" x14ac:dyDescent="0.25">
      <c r="A312" s="288" t="s">
        <v>623</v>
      </c>
      <c r="B312" s="215">
        <v>13710</v>
      </c>
    </row>
    <row r="313" spans="1:2" x14ac:dyDescent="0.25">
      <c r="A313" s="288" t="s">
        <v>622</v>
      </c>
      <c r="B313" s="215">
        <v>1410</v>
      </c>
    </row>
    <row r="314" spans="1:2" x14ac:dyDescent="0.25">
      <c r="A314" s="288" t="s">
        <v>621</v>
      </c>
      <c r="B314" s="215">
        <v>460</v>
      </c>
    </row>
    <row r="315" spans="1:2" x14ac:dyDescent="0.25">
      <c r="A315" s="288" t="s">
        <v>618</v>
      </c>
      <c r="B315" s="215">
        <v>5000</v>
      </c>
    </row>
    <row r="316" spans="1:2" x14ac:dyDescent="0.25">
      <c r="A316" s="288" t="s">
        <v>617</v>
      </c>
      <c r="B316" s="215">
        <v>825</v>
      </c>
    </row>
    <row r="317" spans="1:2" x14ac:dyDescent="0.25">
      <c r="A317" s="288" t="s">
        <v>616</v>
      </c>
      <c r="B317" s="215">
        <v>90</v>
      </c>
    </row>
    <row r="318" spans="1:2" x14ac:dyDescent="0.25">
      <c r="A318" s="288" t="s">
        <v>615</v>
      </c>
      <c r="B318" s="215">
        <v>100</v>
      </c>
    </row>
    <row r="319" spans="1:2" x14ac:dyDescent="0.25">
      <c r="A319" s="288" t="s">
        <v>614</v>
      </c>
      <c r="B319" s="215">
        <v>50</v>
      </c>
    </row>
    <row r="320" spans="1:2" x14ac:dyDescent="0.25">
      <c r="A320" s="288" t="s">
        <v>613</v>
      </c>
      <c r="B320" s="215">
        <v>90</v>
      </c>
    </row>
    <row r="321" spans="1:2" x14ac:dyDescent="0.25">
      <c r="A321" s="288" t="s">
        <v>609</v>
      </c>
      <c r="B321" s="215">
        <v>0</v>
      </c>
    </row>
    <row r="322" spans="1:2" x14ac:dyDescent="0.25">
      <c r="A322" s="288" t="s">
        <v>608</v>
      </c>
      <c r="B322" s="215">
        <v>2000</v>
      </c>
    </row>
    <row r="323" spans="1:2" x14ac:dyDescent="0.25">
      <c r="A323" s="288" t="s">
        <v>607</v>
      </c>
      <c r="B323" s="215">
        <v>1860</v>
      </c>
    </row>
    <row r="324" spans="1:2" x14ac:dyDescent="0.25">
      <c r="A324" s="288" t="s">
        <v>606</v>
      </c>
      <c r="B324" s="215">
        <v>812</v>
      </c>
    </row>
    <row r="325" spans="1:2" x14ac:dyDescent="0.25">
      <c r="A325" s="288" t="s">
        <v>605</v>
      </c>
      <c r="B325" s="215">
        <v>200</v>
      </c>
    </row>
    <row r="326" spans="1:2" x14ac:dyDescent="0.25">
      <c r="A326" s="288" t="s">
        <v>604</v>
      </c>
      <c r="B326" s="215">
        <v>13630</v>
      </c>
    </row>
    <row r="327" spans="1:2" x14ac:dyDescent="0.25">
      <c r="A327" s="288" t="s">
        <v>603</v>
      </c>
      <c r="B327" s="215">
        <v>200</v>
      </c>
    </row>
    <row r="328" spans="1:2" x14ac:dyDescent="0.25">
      <c r="A328" s="288" t="s">
        <v>602</v>
      </c>
      <c r="B328" s="215">
        <v>500</v>
      </c>
    </row>
    <row r="329" spans="1:2" x14ac:dyDescent="0.25">
      <c r="A329" s="288" t="s">
        <v>601</v>
      </c>
      <c r="B329" s="215">
        <v>830</v>
      </c>
    </row>
    <row r="330" spans="1:2" x14ac:dyDescent="0.25">
      <c r="A330" s="288" t="s">
        <v>781</v>
      </c>
      <c r="B330" s="215">
        <v>3485</v>
      </c>
    </row>
    <row r="331" spans="1:2" x14ac:dyDescent="0.25">
      <c r="A331" s="288" t="s">
        <v>770</v>
      </c>
      <c r="B331" s="215">
        <v>55</v>
      </c>
    </row>
    <row r="332" spans="1:2" x14ac:dyDescent="0.25">
      <c r="A332" s="288" t="s">
        <v>352</v>
      </c>
      <c r="B332" s="215">
        <v>2500</v>
      </c>
    </row>
    <row r="333" spans="1:2" x14ac:dyDescent="0.25">
      <c r="A333" s="288" t="s">
        <v>351</v>
      </c>
      <c r="B333" s="215">
        <v>40</v>
      </c>
    </row>
    <row r="334" spans="1:2" x14ac:dyDescent="0.25">
      <c r="A334" s="288" t="s">
        <v>581</v>
      </c>
      <c r="B334" s="215">
        <v>180</v>
      </c>
    </row>
    <row r="335" spans="1:2" x14ac:dyDescent="0.25">
      <c r="A335" s="288" t="s">
        <v>580</v>
      </c>
      <c r="B335" s="215">
        <v>250</v>
      </c>
    </row>
    <row r="336" spans="1:2" x14ac:dyDescent="0.25">
      <c r="A336" s="288" t="s">
        <v>346</v>
      </c>
      <c r="B336" s="215">
        <v>0</v>
      </c>
    </row>
    <row r="337" spans="1:2" x14ac:dyDescent="0.25">
      <c r="A337" s="288" t="s">
        <v>344</v>
      </c>
      <c r="B337" s="215">
        <v>0</v>
      </c>
    </row>
    <row r="338" spans="1:2" x14ac:dyDescent="0.25">
      <c r="A338" s="288" t="s">
        <v>343</v>
      </c>
      <c r="B338" s="215">
        <v>75</v>
      </c>
    </row>
    <row r="339" spans="1:2" x14ac:dyDescent="0.25">
      <c r="A339" s="288" t="s">
        <v>342</v>
      </c>
      <c r="B339" s="215">
        <v>190</v>
      </c>
    </row>
    <row r="340" spans="1:2" x14ac:dyDescent="0.25">
      <c r="A340" s="288" t="s">
        <v>568</v>
      </c>
      <c r="B340" s="215">
        <v>32</v>
      </c>
    </row>
    <row r="341" spans="1:2" x14ac:dyDescent="0.25">
      <c r="A341" s="288" t="s">
        <v>567</v>
      </c>
      <c r="B341" s="215">
        <v>500</v>
      </c>
    </row>
    <row r="342" spans="1:2" x14ac:dyDescent="0.25">
      <c r="A342" s="288" t="s">
        <v>566</v>
      </c>
      <c r="B342" s="215">
        <v>90</v>
      </c>
    </row>
    <row r="343" spans="1:2" x14ac:dyDescent="0.25">
      <c r="A343" s="288" t="s">
        <v>565</v>
      </c>
      <c r="B343" s="215">
        <v>0</v>
      </c>
    </row>
    <row r="344" spans="1:2" x14ac:dyDescent="0.25">
      <c r="A344" s="288" t="s">
        <v>564</v>
      </c>
      <c r="B344" s="215">
        <v>80</v>
      </c>
    </row>
    <row r="345" spans="1:2" x14ac:dyDescent="0.25">
      <c r="A345" s="288" t="s">
        <v>563</v>
      </c>
      <c r="B345" s="215">
        <v>90</v>
      </c>
    </row>
    <row r="346" spans="1:2" x14ac:dyDescent="0.25">
      <c r="A346" s="288" t="s">
        <v>562</v>
      </c>
      <c r="B346" s="215">
        <v>0</v>
      </c>
    </row>
    <row r="347" spans="1:2" x14ac:dyDescent="0.25">
      <c r="A347" s="288" t="s">
        <v>561</v>
      </c>
      <c r="B347" s="215">
        <v>0</v>
      </c>
    </row>
    <row r="348" spans="1:2" x14ac:dyDescent="0.25">
      <c r="A348" s="288" t="s">
        <v>560</v>
      </c>
      <c r="B348" s="215">
        <v>10</v>
      </c>
    </row>
    <row r="349" spans="1:2" x14ac:dyDescent="0.25">
      <c r="A349" s="288" t="s">
        <v>559</v>
      </c>
      <c r="B349" s="215">
        <v>80</v>
      </c>
    </row>
    <row r="350" spans="1:2" x14ac:dyDescent="0.25">
      <c r="A350" s="288" t="s">
        <v>558</v>
      </c>
      <c r="B350" s="215">
        <v>0</v>
      </c>
    </row>
    <row r="351" spans="1:2" x14ac:dyDescent="0.25">
      <c r="A351" s="288" t="s">
        <v>557</v>
      </c>
      <c r="B351" s="215">
        <v>0</v>
      </c>
    </row>
    <row r="352" spans="1:2" x14ac:dyDescent="0.25">
      <c r="A352" s="288" t="s">
        <v>555</v>
      </c>
      <c r="B352" s="215">
        <v>50</v>
      </c>
    </row>
    <row r="353" spans="1:2" x14ac:dyDescent="0.25">
      <c r="A353" s="288" t="s">
        <v>554</v>
      </c>
      <c r="B353" s="215">
        <v>0</v>
      </c>
    </row>
    <row r="354" spans="1:2" x14ac:dyDescent="0.25">
      <c r="A354" s="288" t="s">
        <v>553</v>
      </c>
      <c r="B354" s="215">
        <v>0</v>
      </c>
    </row>
    <row r="355" spans="1:2" x14ac:dyDescent="0.25">
      <c r="A355" s="288" t="s">
        <v>550</v>
      </c>
      <c r="B355" s="215">
        <v>70</v>
      </c>
    </row>
    <row r="356" spans="1:2" x14ac:dyDescent="0.25">
      <c r="A356" s="288" t="s">
        <v>549</v>
      </c>
      <c r="B356" s="215">
        <v>0</v>
      </c>
    </row>
    <row r="357" spans="1:2" x14ac:dyDescent="0.25">
      <c r="A357" s="288" t="s">
        <v>548</v>
      </c>
      <c r="B357" s="215">
        <v>30</v>
      </c>
    </row>
    <row r="358" spans="1:2" x14ac:dyDescent="0.25">
      <c r="A358" s="288" t="s">
        <v>547</v>
      </c>
      <c r="B358" s="215">
        <v>0</v>
      </c>
    </row>
    <row r="359" spans="1:2" x14ac:dyDescent="0.25">
      <c r="A359" s="288" t="s">
        <v>546</v>
      </c>
      <c r="B359" s="215">
        <v>0</v>
      </c>
    </row>
    <row r="360" spans="1:2" x14ac:dyDescent="0.25">
      <c r="A360" s="288" t="s">
        <v>545</v>
      </c>
      <c r="B360" s="215">
        <v>0</v>
      </c>
    </row>
    <row r="361" spans="1:2" x14ac:dyDescent="0.25">
      <c r="A361" s="288" t="s">
        <v>544</v>
      </c>
      <c r="B361" s="215">
        <v>0</v>
      </c>
    </row>
    <row r="362" spans="1:2" x14ac:dyDescent="0.25">
      <c r="A362" s="288" t="s">
        <v>543</v>
      </c>
      <c r="B362" s="215">
        <v>0</v>
      </c>
    </row>
    <row r="363" spans="1:2" x14ac:dyDescent="0.25">
      <c r="A363" s="288" t="s">
        <v>542</v>
      </c>
      <c r="B363" s="215">
        <v>0</v>
      </c>
    </row>
    <row r="364" spans="1:2" x14ac:dyDescent="0.25">
      <c r="A364" s="288" t="s">
        <v>541</v>
      </c>
      <c r="B364" s="215">
        <v>0</v>
      </c>
    </row>
    <row r="365" spans="1:2" x14ac:dyDescent="0.25">
      <c r="A365" s="288" t="s">
        <v>540</v>
      </c>
      <c r="B365" s="215">
        <v>0</v>
      </c>
    </row>
    <row r="366" spans="1:2" x14ac:dyDescent="0.25">
      <c r="A366" s="288" t="s">
        <v>539</v>
      </c>
      <c r="B366" s="215">
        <v>0</v>
      </c>
    </row>
    <row r="367" spans="1:2" x14ac:dyDescent="0.25">
      <c r="A367" s="288" t="s">
        <v>538</v>
      </c>
      <c r="B367" s="215">
        <v>0</v>
      </c>
    </row>
    <row r="368" spans="1:2" x14ac:dyDescent="0.25">
      <c r="A368" s="288" t="s">
        <v>537</v>
      </c>
      <c r="B368" s="215">
        <v>0</v>
      </c>
    </row>
    <row r="369" spans="1:2" x14ac:dyDescent="0.25">
      <c r="A369" s="288" t="s">
        <v>536</v>
      </c>
      <c r="B369" s="215">
        <v>50</v>
      </c>
    </row>
    <row r="370" spans="1:2" x14ac:dyDescent="0.25">
      <c r="A370" s="288" t="s">
        <v>535</v>
      </c>
      <c r="B370" s="215">
        <v>0</v>
      </c>
    </row>
    <row r="371" spans="1:2" x14ac:dyDescent="0.25">
      <c r="A371" s="288" t="s">
        <v>534</v>
      </c>
      <c r="B371" s="215">
        <v>0</v>
      </c>
    </row>
    <row r="372" spans="1:2" x14ac:dyDescent="0.25">
      <c r="A372" s="288" t="s">
        <v>533</v>
      </c>
      <c r="B372" s="215">
        <v>0</v>
      </c>
    </row>
    <row r="373" spans="1:2" x14ac:dyDescent="0.25">
      <c r="A373" s="288" t="s">
        <v>532</v>
      </c>
      <c r="B373" s="215">
        <v>0</v>
      </c>
    </row>
    <row r="374" spans="1:2" x14ac:dyDescent="0.25">
      <c r="A374" s="288" t="s">
        <v>531</v>
      </c>
      <c r="B374" s="215">
        <v>50</v>
      </c>
    </row>
    <row r="375" spans="1:2" x14ac:dyDescent="0.25">
      <c r="A375" s="288" t="s">
        <v>530</v>
      </c>
      <c r="B375" s="215">
        <v>10</v>
      </c>
    </row>
    <row r="376" spans="1:2" x14ac:dyDescent="0.25">
      <c r="A376" s="288" t="s">
        <v>529</v>
      </c>
      <c r="B376" s="215">
        <v>0</v>
      </c>
    </row>
    <row r="377" spans="1:2" x14ac:dyDescent="0.25">
      <c r="A377" s="288" t="s">
        <v>528</v>
      </c>
      <c r="B377" s="215">
        <v>0</v>
      </c>
    </row>
    <row r="378" spans="1:2" x14ac:dyDescent="0.25">
      <c r="A378" s="288" t="s">
        <v>527</v>
      </c>
      <c r="B378" s="215">
        <v>0</v>
      </c>
    </row>
    <row r="379" spans="1:2" x14ac:dyDescent="0.25">
      <c r="A379" s="288" t="s">
        <v>526</v>
      </c>
      <c r="B379" s="215">
        <v>0</v>
      </c>
    </row>
    <row r="380" spans="1:2" x14ac:dyDescent="0.25">
      <c r="A380" s="288" t="s">
        <v>525</v>
      </c>
      <c r="B380" s="215">
        <v>0</v>
      </c>
    </row>
    <row r="381" spans="1:2" x14ac:dyDescent="0.25">
      <c r="A381" s="288" t="s">
        <v>524</v>
      </c>
      <c r="B381" s="215">
        <v>0</v>
      </c>
    </row>
    <row r="382" spans="1:2" x14ac:dyDescent="0.25">
      <c r="A382" s="288" t="s">
        <v>523</v>
      </c>
      <c r="B382" s="215">
        <v>0</v>
      </c>
    </row>
    <row r="383" spans="1:2" x14ac:dyDescent="0.25">
      <c r="A383" s="288" t="s">
        <v>521</v>
      </c>
      <c r="B383" s="215">
        <v>0</v>
      </c>
    </row>
    <row r="384" spans="1:2" x14ac:dyDescent="0.25">
      <c r="A384" s="288" t="s">
        <v>339</v>
      </c>
      <c r="B384" s="215">
        <v>375</v>
      </c>
    </row>
    <row r="385" spans="1:2" x14ac:dyDescent="0.25">
      <c r="A385" s="288" t="s">
        <v>769</v>
      </c>
      <c r="B385" s="215">
        <v>650</v>
      </c>
    </row>
    <row r="386" spans="1:2" x14ac:dyDescent="0.25">
      <c r="A386" s="288" t="s">
        <v>768</v>
      </c>
      <c r="B386" s="215">
        <v>93</v>
      </c>
    </row>
    <row r="387" spans="1:2" x14ac:dyDescent="0.25">
      <c r="A387" s="288" t="s">
        <v>767</v>
      </c>
      <c r="B387" s="215">
        <v>67</v>
      </c>
    </row>
    <row r="388" spans="1:2" x14ac:dyDescent="0.25">
      <c r="A388" s="288" t="s">
        <v>796</v>
      </c>
      <c r="B388" s="215">
        <v>40</v>
      </c>
    </row>
    <row r="389" spans="1:2" x14ac:dyDescent="0.25">
      <c r="A389" s="288" t="s">
        <v>720</v>
      </c>
      <c r="B389" s="215">
        <v>2000</v>
      </c>
    </row>
    <row r="390" spans="1:2" x14ac:dyDescent="0.25">
      <c r="A390" s="288" t="s">
        <v>719</v>
      </c>
      <c r="B390" s="215">
        <v>230</v>
      </c>
    </row>
    <row r="391" spans="1:2" x14ac:dyDescent="0.25">
      <c r="A391" s="288" t="s">
        <v>507</v>
      </c>
      <c r="B391" s="215">
        <v>0</v>
      </c>
    </row>
    <row r="392" spans="1:2" x14ac:dyDescent="0.25">
      <c r="A392" s="288" t="s">
        <v>717</v>
      </c>
      <c r="B392" s="215">
        <v>730</v>
      </c>
    </row>
    <row r="393" spans="1:2" x14ac:dyDescent="0.25">
      <c r="A393" s="288" t="s">
        <v>716</v>
      </c>
      <c r="B393" s="215">
        <v>300</v>
      </c>
    </row>
    <row r="394" spans="1:2" x14ac:dyDescent="0.25">
      <c r="A394" s="288" t="s">
        <v>714</v>
      </c>
      <c r="B394" s="215">
        <v>75</v>
      </c>
    </row>
    <row r="395" spans="1:2" x14ac:dyDescent="0.25">
      <c r="A395" s="288" t="s">
        <v>336</v>
      </c>
      <c r="B395" s="215">
        <v>180</v>
      </c>
    </row>
    <row r="396" spans="1:2" x14ac:dyDescent="0.25">
      <c r="A396" s="288" t="s">
        <v>506</v>
      </c>
      <c r="B396" s="215">
        <v>60</v>
      </c>
    </row>
    <row r="397" spans="1:2" x14ac:dyDescent="0.25">
      <c r="A397" s="288" t="s">
        <v>505</v>
      </c>
      <c r="B397" s="215">
        <v>0</v>
      </c>
    </row>
    <row r="398" spans="1:2" x14ac:dyDescent="0.25">
      <c r="A398" s="288" t="s">
        <v>780</v>
      </c>
      <c r="B398" s="215">
        <v>4136</v>
      </c>
    </row>
    <row r="399" spans="1:2" x14ac:dyDescent="0.25">
      <c r="A399" s="288" t="s">
        <v>500</v>
      </c>
      <c r="B399" s="215">
        <v>171</v>
      </c>
    </row>
    <row r="400" spans="1:2" x14ac:dyDescent="0.25">
      <c r="A400" s="288" t="s">
        <v>766</v>
      </c>
      <c r="B400" s="215">
        <v>0</v>
      </c>
    </row>
    <row r="401" spans="1:2" x14ac:dyDescent="0.25">
      <c r="A401" s="288" t="s">
        <v>481</v>
      </c>
      <c r="B401" s="215">
        <v>0</v>
      </c>
    </row>
    <row r="402" spans="1:2" ht="15.6" x14ac:dyDescent="0.3">
      <c r="A402" s="289" t="s">
        <v>253</v>
      </c>
      <c r="B402" s="290">
        <v>109562</v>
      </c>
    </row>
    <row r="403" spans="1:2" x14ac:dyDescent="0.25">
      <c r="A403" s="286" t="s">
        <v>841</v>
      </c>
      <c r="B403" s="287"/>
    </row>
    <row r="404" spans="1:2" x14ac:dyDescent="0.25">
      <c r="A404" s="288" t="s">
        <v>715</v>
      </c>
      <c r="B404" s="215">
        <v>60</v>
      </c>
    </row>
    <row r="405" spans="1:2" ht="15.6" x14ac:dyDescent="0.3">
      <c r="A405" s="289" t="s">
        <v>842</v>
      </c>
      <c r="B405" s="290">
        <v>60</v>
      </c>
    </row>
    <row r="406" spans="1:2" x14ac:dyDescent="0.25">
      <c r="A406" s="286" t="s">
        <v>843</v>
      </c>
      <c r="B406" s="287"/>
    </row>
    <row r="407" spans="1:2" x14ac:dyDescent="0.25">
      <c r="A407" s="288" t="s">
        <v>384</v>
      </c>
      <c r="B407" s="215">
        <v>0</v>
      </c>
    </row>
    <row r="408" spans="1:2" x14ac:dyDescent="0.25">
      <c r="A408" s="288" t="s">
        <v>382</v>
      </c>
      <c r="B408" s="215">
        <v>0</v>
      </c>
    </row>
    <row r="409" spans="1:2" x14ac:dyDescent="0.25">
      <c r="A409" s="288" t="s">
        <v>695</v>
      </c>
      <c r="B409" s="215">
        <v>0</v>
      </c>
    </row>
    <row r="410" spans="1:2" x14ac:dyDescent="0.25">
      <c r="A410" s="288" t="s">
        <v>241</v>
      </c>
      <c r="B410" s="215">
        <v>3005</v>
      </c>
    </row>
    <row r="411" spans="1:2" x14ac:dyDescent="0.25">
      <c r="A411" s="288" t="s">
        <v>381</v>
      </c>
      <c r="B411" s="215">
        <v>0</v>
      </c>
    </row>
    <row r="412" spans="1:2" x14ac:dyDescent="0.25">
      <c r="A412" s="288" t="s">
        <v>380</v>
      </c>
      <c r="B412" s="215">
        <v>0</v>
      </c>
    </row>
    <row r="413" spans="1:2" x14ac:dyDescent="0.25">
      <c r="A413" s="288" t="s">
        <v>693</v>
      </c>
      <c r="B413" s="215">
        <v>0</v>
      </c>
    </row>
    <row r="414" spans="1:2" x14ac:dyDescent="0.25">
      <c r="A414" s="288" t="s">
        <v>691</v>
      </c>
      <c r="B414" s="215">
        <v>0</v>
      </c>
    </row>
    <row r="415" spans="1:2" x14ac:dyDescent="0.25">
      <c r="A415" s="288" t="s">
        <v>378</v>
      </c>
      <c r="B415" s="215">
        <v>80</v>
      </c>
    </row>
    <row r="416" spans="1:2" x14ac:dyDescent="0.25">
      <c r="A416" s="288" t="s">
        <v>377</v>
      </c>
      <c r="B416" s="215">
        <v>0</v>
      </c>
    </row>
    <row r="417" spans="1:2" x14ac:dyDescent="0.25">
      <c r="A417" s="288" t="s">
        <v>376</v>
      </c>
      <c r="B417" s="215">
        <v>0</v>
      </c>
    </row>
    <row r="418" spans="1:2" x14ac:dyDescent="0.25">
      <c r="A418" s="288" t="s">
        <v>679</v>
      </c>
      <c r="B418" s="215">
        <v>0</v>
      </c>
    </row>
    <row r="419" spans="1:2" x14ac:dyDescent="0.25">
      <c r="A419" s="288" t="s">
        <v>371</v>
      </c>
      <c r="B419" s="215">
        <v>206</v>
      </c>
    </row>
    <row r="420" spans="1:2" x14ac:dyDescent="0.25">
      <c r="A420" s="288" t="s">
        <v>369</v>
      </c>
      <c r="B420" s="215">
        <v>0</v>
      </c>
    </row>
    <row r="421" spans="1:2" x14ac:dyDescent="0.25">
      <c r="A421" s="288" t="s">
        <v>368</v>
      </c>
      <c r="B421" s="215">
        <v>0</v>
      </c>
    </row>
    <row r="422" spans="1:2" x14ac:dyDescent="0.25">
      <c r="A422" s="288" t="s">
        <v>197</v>
      </c>
      <c r="B422" s="215">
        <v>3048</v>
      </c>
    </row>
    <row r="423" spans="1:2" x14ac:dyDescent="0.25">
      <c r="A423" s="288" t="s">
        <v>201</v>
      </c>
      <c r="B423" s="215">
        <v>0</v>
      </c>
    </row>
    <row r="424" spans="1:2" x14ac:dyDescent="0.25">
      <c r="A424" s="288" t="s">
        <v>658</v>
      </c>
      <c r="B424" s="215">
        <v>0</v>
      </c>
    </row>
    <row r="425" spans="1:2" x14ac:dyDescent="0.25">
      <c r="A425" s="288" t="s">
        <v>643</v>
      </c>
      <c r="B425" s="215">
        <v>0</v>
      </c>
    </row>
    <row r="426" spans="1:2" x14ac:dyDescent="0.25">
      <c r="A426" s="288" t="s">
        <v>196</v>
      </c>
      <c r="B426" s="215">
        <v>0</v>
      </c>
    </row>
    <row r="427" spans="1:2" x14ac:dyDescent="0.25">
      <c r="A427" s="288" t="s">
        <v>195</v>
      </c>
      <c r="B427" s="215">
        <v>0</v>
      </c>
    </row>
    <row r="428" spans="1:2" x14ac:dyDescent="0.25">
      <c r="A428" s="288" t="s">
        <v>194</v>
      </c>
      <c r="B428" s="215">
        <v>0</v>
      </c>
    </row>
    <row r="429" spans="1:2" x14ac:dyDescent="0.25">
      <c r="A429" s="288" t="s">
        <v>640</v>
      </c>
      <c r="B429" s="215">
        <v>90</v>
      </c>
    </row>
    <row r="430" spans="1:2" x14ac:dyDescent="0.25">
      <c r="A430" s="288" t="s">
        <v>620</v>
      </c>
      <c r="B430" s="215">
        <v>3600</v>
      </c>
    </row>
    <row r="431" spans="1:2" x14ac:dyDescent="0.25">
      <c r="A431" s="288" t="s">
        <v>616</v>
      </c>
      <c r="B431" s="215">
        <v>10</v>
      </c>
    </row>
    <row r="432" spans="1:2" x14ac:dyDescent="0.25">
      <c r="A432" s="288" t="s">
        <v>594</v>
      </c>
      <c r="B432" s="215">
        <v>780</v>
      </c>
    </row>
    <row r="433" spans="1:2" x14ac:dyDescent="0.25">
      <c r="A433" s="288" t="s">
        <v>593</v>
      </c>
      <c r="B433" s="215">
        <v>200</v>
      </c>
    </row>
    <row r="434" spans="1:2" x14ac:dyDescent="0.25">
      <c r="A434" s="288" t="s">
        <v>592</v>
      </c>
      <c r="B434" s="215">
        <v>0</v>
      </c>
    </row>
    <row r="435" spans="1:2" x14ac:dyDescent="0.25">
      <c r="A435" s="288" t="s">
        <v>591</v>
      </c>
      <c r="B435" s="215">
        <v>300</v>
      </c>
    </row>
    <row r="436" spans="1:2" x14ac:dyDescent="0.25">
      <c r="A436" s="288" t="s">
        <v>590</v>
      </c>
      <c r="B436" s="215">
        <v>100</v>
      </c>
    </row>
    <row r="437" spans="1:2" x14ac:dyDescent="0.25">
      <c r="A437" s="288" t="s">
        <v>589</v>
      </c>
      <c r="B437" s="215">
        <v>200</v>
      </c>
    </row>
    <row r="438" spans="1:2" x14ac:dyDescent="0.25">
      <c r="A438" s="288" t="s">
        <v>588</v>
      </c>
      <c r="B438" s="215">
        <v>150</v>
      </c>
    </row>
    <row r="439" spans="1:2" x14ac:dyDescent="0.25">
      <c r="A439" s="288" t="s">
        <v>350</v>
      </c>
      <c r="B439" s="215">
        <v>488</v>
      </c>
    </row>
    <row r="440" spans="1:2" x14ac:dyDescent="0.25">
      <c r="A440" s="288" t="s">
        <v>349</v>
      </c>
      <c r="B440" s="215">
        <v>550</v>
      </c>
    </row>
    <row r="441" spans="1:2" x14ac:dyDescent="0.25">
      <c r="A441" s="288" t="s">
        <v>348</v>
      </c>
      <c r="B441" s="215">
        <v>700</v>
      </c>
    </row>
    <row r="442" spans="1:2" x14ac:dyDescent="0.25">
      <c r="A442" s="288" t="s">
        <v>347</v>
      </c>
      <c r="B442" s="215">
        <v>0</v>
      </c>
    </row>
    <row r="443" spans="1:2" x14ac:dyDescent="0.25">
      <c r="A443" s="288" t="s">
        <v>345</v>
      </c>
      <c r="B443" s="215">
        <v>1544</v>
      </c>
    </row>
    <row r="444" spans="1:2" x14ac:dyDescent="0.25">
      <c r="A444" s="288" t="s">
        <v>341</v>
      </c>
      <c r="B444" s="215">
        <v>927</v>
      </c>
    </row>
    <row r="445" spans="1:2" x14ac:dyDescent="0.25">
      <c r="A445" s="288" t="s">
        <v>780</v>
      </c>
      <c r="B445" s="215">
        <v>299</v>
      </c>
    </row>
    <row r="446" spans="1:2" x14ac:dyDescent="0.25">
      <c r="A446" s="288" t="s">
        <v>332</v>
      </c>
      <c r="B446" s="215">
        <v>250</v>
      </c>
    </row>
    <row r="447" spans="1:2" x14ac:dyDescent="0.25">
      <c r="A447" s="288" t="s">
        <v>331</v>
      </c>
      <c r="B447" s="215">
        <v>4000</v>
      </c>
    </row>
    <row r="448" spans="1:2" x14ac:dyDescent="0.25">
      <c r="A448" s="288" t="s">
        <v>330</v>
      </c>
      <c r="B448" s="215">
        <v>500</v>
      </c>
    </row>
    <row r="449" spans="1:2" x14ac:dyDescent="0.25">
      <c r="A449" s="288" t="s">
        <v>329</v>
      </c>
      <c r="B449" s="215">
        <v>1000</v>
      </c>
    </row>
    <row r="450" spans="1:2" x14ac:dyDescent="0.25">
      <c r="A450" s="288" t="s">
        <v>500</v>
      </c>
      <c r="B450" s="215">
        <v>240</v>
      </c>
    </row>
    <row r="451" spans="1:2" x14ac:dyDescent="0.25">
      <c r="A451" s="288" t="s">
        <v>311</v>
      </c>
      <c r="B451" s="215">
        <v>250</v>
      </c>
    </row>
    <row r="452" spans="1:2" x14ac:dyDescent="0.25">
      <c r="A452" s="288" t="s">
        <v>310</v>
      </c>
      <c r="B452" s="215">
        <v>1450</v>
      </c>
    </row>
    <row r="453" spans="1:2" x14ac:dyDescent="0.25">
      <c r="A453" s="288" t="s">
        <v>309</v>
      </c>
      <c r="B453" s="215">
        <v>0</v>
      </c>
    </row>
    <row r="454" spans="1:2" x14ac:dyDescent="0.25">
      <c r="A454" s="288" t="s">
        <v>308</v>
      </c>
      <c r="B454" s="215">
        <v>700</v>
      </c>
    </row>
    <row r="455" spans="1:2" x14ac:dyDescent="0.25">
      <c r="A455" s="288" t="s">
        <v>307</v>
      </c>
      <c r="B455" s="215">
        <v>1000</v>
      </c>
    </row>
    <row r="456" spans="1:2" x14ac:dyDescent="0.25">
      <c r="A456" s="288" t="s">
        <v>306</v>
      </c>
      <c r="B456" s="215">
        <v>1300</v>
      </c>
    </row>
    <row r="457" spans="1:2" x14ac:dyDescent="0.25">
      <c r="A457" s="288" t="s">
        <v>305</v>
      </c>
      <c r="B457" s="215">
        <v>0</v>
      </c>
    </row>
    <row r="458" spans="1:2" x14ac:dyDescent="0.25">
      <c r="A458" s="288" t="s">
        <v>304</v>
      </c>
      <c r="B458" s="215">
        <v>400</v>
      </c>
    </row>
    <row r="459" spans="1:2" x14ac:dyDescent="0.25">
      <c r="A459" s="288" t="s">
        <v>303</v>
      </c>
      <c r="B459" s="215">
        <v>0</v>
      </c>
    </row>
    <row r="460" spans="1:2" x14ac:dyDescent="0.25">
      <c r="A460" s="288" t="s">
        <v>302</v>
      </c>
      <c r="B460" s="215">
        <v>1500</v>
      </c>
    </row>
    <row r="461" spans="1:2" ht="15.6" x14ac:dyDescent="0.3">
      <c r="A461" s="289" t="s">
        <v>844</v>
      </c>
      <c r="B461" s="290">
        <v>28867</v>
      </c>
    </row>
    <row r="462" spans="1:2" x14ac:dyDescent="0.25">
      <c r="A462" s="286" t="s">
        <v>845</v>
      </c>
      <c r="B462" s="287"/>
    </row>
    <row r="463" spans="1:2" x14ac:dyDescent="0.25">
      <c r="A463" s="288" t="s">
        <v>790</v>
      </c>
      <c r="B463" s="215">
        <v>435</v>
      </c>
    </row>
    <row r="464" spans="1:2" x14ac:dyDescent="0.25">
      <c r="A464" s="288" t="s">
        <v>252</v>
      </c>
      <c r="B464" s="215">
        <v>500</v>
      </c>
    </row>
    <row r="465" spans="1:2" x14ac:dyDescent="0.25">
      <c r="A465" s="288" t="s">
        <v>789</v>
      </c>
      <c r="B465" s="215">
        <v>3580</v>
      </c>
    </row>
    <row r="466" spans="1:2" x14ac:dyDescent="0.25">
      <c r="A466" s="288" t="s">
        <v>788</v>
      </c>
      <c r="B466" s="215">
        <v>263</v>
      </c>
    </row>
    <row r="467" spans="1:2" x14ac:dyDescent="0.25">
      <c r="A467" s="288" t="s">
        <v>787</v>
      </c>
      <c r="B467" s="215">
        <v>3320</v>
      </c>
    </row>
    <row r="468" spans="1:2" x14ac:dyDescent="0.25">
      <c r="A468" s="288" t="s">
        <v>786</v>
      </c>
      <c r="B468" s="215">
        <v>435</v>
      </c>
    </row>
    <row r="469" spans="1:2" x14ac:dyDescent="0.25">
      <c r="A469" s="288" t="s">
        <v>785</v>
      </c>
      <c r="B469" s="215">
        <v>205</v>
      </c>
    </row>
    <row r="470" spans="1:2" x14ac:dyDescent="0.25">
      <c r="A470" s="288" t="s">
        <v>784</v>
      </c>
      <c r="B470" s="215">
        <v>465</v>
      </c>
    </row>
    <row r="471" spans="1:2" x14ac:dyDescent="0.25">
      <c r="A471" s="288" t="s">
        <v>782</v>
      </c>
      <c r="B471" s="215">
        <v>16498</v>
      </c>
    </row>
    <row r="472" spans="1:2" x14ac:dyDescent="0.25">
      <c r="A472" s="288" t="s">
        <v>404</v>
      </c>
      <c r="B472" s="215">
        <v>0</v>
      </c>
    </row>
    <row r="473" spans="1:2" ht="15.6" x14ac:dyDescent="0.3">
      <c r="A473" s="289" t="s">
        <v>846</v>
      </c>
      <c r="B473" s="290">
        <v>25701</v>
      </c>
    </row>
    <row r="474" spans="1:2" x14ac:dyDescent="0.25">
      <c r="A474" s="286" t="s">
        <v>847</v>
      </c>
      <c r="B474" s="287"/>
    </row>
    <row r="475" spans="1:2" x14ac:dyDescent="0.25">
      <c r="A475" s="288" t="s">
        <v>757</v>
      </c>
      <c r="B475" s="215">
        <v>1657</v>
      </c>
    </row>
    <row r="476" spans="1:2" x14ac:dyDescent="0.25">
      <c r="A476" s="288" t="s">
        <v>756</v>
      </c>
      <c r="B476" s="215">
        <v>600</v>
      </c>
    </row>
    <row r="477" spans="1:2" x14ac:dyDescent="0.25">
      <c r="A477" s="288" t="s">
        <v>755</v>
      </c>
      <c r="B477" s="215">
        <v>6830</v>
      </c>
    </row>
    <row r="478" spans="1:2" x14ac:dyDescent="0.25">
      <c r="A478" s="288" t="s">
        <v>753</v>
      </c>
      <c r="B478" s="215">
        <v>2200</v>
      </c>
    </row>
    <row r="479" spans="1:2" x14ac:dyDescent="0.25">
      <c r="A479" s="288" t="s">
        <v>752</v>
      </c>
      <c r="B479" s="215">
        <v>200</v>
      </c>
    </row>
    <row r="480" spans="1:2" x14ac:dyDescent="0.25">
      <c r="A480" s="288" t="s">
        <v>750</v>
      </c>
      <c r="B480" s="215">
        <v>200</v>
      </c>
    </row>
    <row r="481" spans="1:2" x14ac:dyDescent="0.25">
      <c r="A481" s="288" t="s">
        <v>749</v>
      </c>
      <c r="B481" s="215">
        <v>0</v>
      </c>
    </row>
    <row r="482" spans="1:2" ht="15.6" x14ac:dyDescent="0.3">
      <c r="A482" s="289" t="s">
        <v>848</v>
      </c>
      <c r="B482" s="290">
        <v>11687</v>
      </c>
    </row>
    <row r="483" spans="1:2" x14ac:dyDescent="0.25">
      <c r="A483" s="286" t="s">
        <v>849</v>
      </c>
      <c r="B483" s="287"/>
    </row>
    <row r="484" spans="1:2" x14ac:dyDescent="0.25">
      <c r="A484" s="288" t="s">
        <v>754</v>
      </c>
      <c r="B484" s="215">
        <v>2980</v>
      </c>
    </row>
    <row r="485" spans="1:2" ht="15.6" x14ac:dyDescent="0.3">
      <c r="A485" s="289" t="s">
        <v>850</v>
      </c>
      <c r="B485" s="290">
        <v>2980</v>
      </c>
    </row>
    <row r="486" spans="1:2" x14ac:dyDescent="0.25">
      <c r="A486" s="286" t="s">
        <v>251</v>
      </c>
      <c r="B486" s="287"/>
    </row>
    <row r="487" spans="1:2" x14ac:dyDescent="0.25">
      <c r="A487" s="288" t="s">
        <v>474</v>
      </c>
      <c r="B487" s="215">
        <v>0</v>
      </c>
    </row>
    <row r="488" spans="1:2" x14ac:dyDescent="0.25">
      <c r="A488" s="288" t="s">
        <v>464</v>
      </c>
      <c r="B488" s="215">
        <v>0</v>
      </c>
    </row>
    <row r="489" spans="1:2" x14ac:dyDescent="0.25">
      <c r="A489" s="288" t="s">
        <v>462</v>
      </c>
      <c r="B489" s="215">
        <v>0</v>
      </c>
    </row>
    <row r="490" spans="1:2" x14ac:dyDescent="0.25">
      <c r="A490" s="288" t="s">
        <v>244</v>
      </c>
      <c r="B490" s="215">
        <v>1500</v>
      </c>
    </row>
    <row r="491" spans="1:2" x14ac:dyDescent="0.25">
      <c r="A491" s="288" t="s">
        <v>452</v>
      </c>
      <c r="B491" s="215">
        <v>0</v>
      </c>
    </row>
    <row r="492" spans="1:2" x14ac:dyDescent="0.25">
      <c r="A492" s="288" t="s">
        <v>448</v>
      </c>
      <c r="B492" s="215">
        <v>0</v>
      </c>
    </row>
    <row r="493" spans="1:2" x14ac:dyDescent="0.25">
      <c r="A493" s="288" t="s">
        <v>243</v>
      </c>
      <c r="B493" s="215">
        <v>250</v>
      </c>
    </row>
    <row r="494" spans="1:2" x14ac:dyDescent="0.25">
      <c r="A494" s="288" t="s">
        <v>242</v>
      </c>
      <c r="B494" s="215">
        <v>500</v>
      </c>
    </row>
    <row r="495" spans="1:2" x14ac:dyDescent="0.25">
      <c r="A495" s="288" t="s">
        <v>405</v>
      </c>
      <c r="B495" s="215">
        <v>0</v>
      </c>
    </row>
    <row r="496" spans="1:2" ht="15.6" x14ac:dyDescent="0.3">
      <c r="A496" s="289" t="s">
        <v>250</v>
      </c>
      <c r="B496" s="290">
        <v>2250</v>
      </c>
    </row>
    <row r="497" spans="1:2" x14ac:dyDescent="0.25">
      <c r="A497" s="286" t="s">
        <v>851</v>
      </c>
      <c r="B497" s="287"/>
    </row>
    <row r="498" spans="1:2" x14ac:dyDescent="0.25">
      <c r="A498" s="288" t="s">
        <v>234</v>
      </c>
      <c r="B498" s="215">
        <v>152</v>
      </c>
    </row>
    <row r="499" spans="1:2" x14ac:dyDescent="0.25">
      <c r="A499" s="288" t="s">
        <v>676</v>
      </c>
      <c r="B499" s="215">
        <v>0</v>
      </c>
    </row>
    <row r="500" spans="1:2" x14ac:dyDescent="0.25">
      <c r="A500" s="288" t="s">
        <v>662</v>
      </c>
      <c r="B500" s="215">
        <v>14</v>
      </c>
    </row>
    <row r="501" spans="1:2" x14ac:dyDescent="0.25">
      <c r="A501" s="288" t="s">
        <v>639</v>
      </c>
      <c r="B501" s="215">
        <v>0</v>
      </c>
    </row>
    <row r="502" spans="1:2" x14ac:dyDescent="0.25">
      <c r="A502" s="288" t="s">
        <v>579</v>
      </c>
      <c r="B502" s="215">
        <v>0</v>
      </c>
    </row>
    <row r="503" spans="1:2" x14ac:dyDescent="0.25">
      <c r="A503" s="288" t="s">
        <v>578</v>
      </c>
      <c r="B503" s="215">
        <v>0</v>
      </c>
    </row>
    <row r="504" spans="1:2" x14ac:dyDescent="0.25">
      <c r="A504" s="288" t="s">
        <v>577</v>
      </c>
      <c r="B504" s="215">
        <v>0</v>
      </c>
    </row>
    <row r="505" spans="1:2" x14ac:dyDescent="0.25">
      <c r="A505" s="288" t="s">
        <v>576</v>
      </c>
      <c r="B505" s="215">
        <v>20</v>
      </c>
    </row>
    <row r="506" spans="1:2" x14ac:dyDescent="0.25">
      <c r="A506" s="288" t="s">
        <v>575</v>
      </c>
      <c r="B506" s="215">
        <v>30</v>
      </c>
    </row>
    <row r="507" spans="1:2" x14ac:dyDescent="0.25">
      <c r="A507" s="288" t="s">
        <v>574</v>
      </c>
      <c r="B507" s="215">
        <v>0</v>
      </c>
    </row>
    <row r="508" spans="1:2" x14ac:dyDescent="0.25">
      <c r="A508" s="288" t="s">
        <v>573</v>
      </c>
      <c r="B508" s="215">
        <v>0</v>
      </c>
    </row>
    <row r="509" spans="1:2" x14ac:dyDescent="0.25">
      <c r="A509" s="288" t="s">
        <v>572</v>
      </c>
      <c r="B509" s="215">
        <v>0</v>
      </c>
    </row>
    <row r="510" spans="1:2" x14ac:dyDescent="0.25">
      <c r="A510" s="288" t="s">
        <v>571</v>
      </c>
      <c r="B510" s="215">
        <v>0</v>
      </c>
    </row>
    <row r="511" spans="1:2" x14ac:dyDescent="0.25">
      <c r="A511" s="288" t="s">
        <v>718</v>
      </c>
      <c r="B511" s="215">
        <v>355</v>
      </c>
    </row>
    <row r="512" spans="1:2" ht="15.6" x14ac:dyDescent="0.3">
      <c r="A512" s="289" t="s">
        <v>852</v>
      </c>
      <c r="B512" s="290">
        <v>571</v>
      </c>
    </row>
    <row r="513" spans="1:2" x14ac:dyDescent="0.25">
      <c r="A513" s="286" t="s">
        <v>239</v>
      </c>
      <c r="B513" s="287"/>
    </row>
    <row r="514" spans="1:2" x14ac:dyDescent="0.25">
      <c r="A514" s="288" t="s">
        <v>747</v>
      </c>
      <c r="B514" s="215">
        <v>0</v>
      </c>
    </row>
    <row r="515" spans="1:2" x14ac:dyDescent="0.25">
      <c r="A515" s="288" t="s">
        <v>746</v>
      </c>
      <c r="B515" s="215">
        <v>95</v>
      </c>
    </row>
    <row r="516" spans="1:2" x14ac:dyDescent="0.25">
      <c r="A516" s="288" t="s">
        <v>745</v>
      </c>
      <c r="B516" s="215">
        <v>0</v>
      </c>
    </row>
    <row r="517" spans="1:2" x14ac:dyDescent="0.25">
      <c r="A517" s="288" t="s">
        <v>237</v>
      </c>
      <c r="B517" s="215">
        <v>500</v>
      </c>
    </row>
    <row r="518" spans="1:2" x14ac:dyDescent="0.25">
      <c r="A518" s="288" t="s">
        <v>744</v>
      </c>
      <c r="B518" s="215">
        <v>0</v>
      </c>
    </row>
    <row r="519" spans="1:2" x14ac:dyDescent="0.25">
      <c r="A519" s="288" t="s">
        <v>743</v>
      </c>
      <c r="B519" s="215">
        <v>0</v>
      </c>
    </row>
    <row r="520" spans="1:2" x14ac:dyDescent="0.25">
      <c r="A520" s="288" t="s">
        <v>742</v>
      </c>
      <c r="B520" s="215">
        <v>100</v>
      </c>
    </row>
    <row r="521" spans="1:2" x14ac:dyDescent="0.25">
      <c r="A521" s="288" t="s">
        <v>741</v>
      </c>
      <c r="B521" s="215">
        <v>70</v>
      </c>
    </row>
    <row r="522" spans="1:2" x14ac:dyDescent="0.25">
      <c r="A522" s="288" t="s">
        <v>740</v>
      </c>
      <c r="B522" s="215">
        <v>0</v>
      </c>
    </row>
    <row r="523" spans="1:2" x14ac:dyDescent="0.25">
      <c r="A523" s="288" t="s">
        <v>739</v>
      </c>
      <c r="B523" s="215">
        <v>0</v>
      </c>
    </row>
    <row r="524" spans="1:2" x14ac:dyDescent="0.25">
      <c r="A524" s="288" t="s">
        <v>236</v>
      </c>
      <c r="B524" s="215">
        <v>0</v>
      </c>
    </row>
    <row r="525" spans="1:2" x14ac:dyDescent="0.25">
      <c r="A525" s="288" t="s">
        <v>235</v>
      </c>
      <c r="B525" s="215">
        <v>85</v>
      </c>
    </row>
    <row r="526" spans="1:2" x14ac:dyDescent="0.25">
      <c r="A526" s="288" t="s">
        <v>780</v>
      </c>
      <c r="B526" s="215">
        <v>247</v>
      </c>
    </row>
    <row r="527" spans="1:2" x14ac:dyDescent="0.25">
      <c r="A527" s="288" t="s">
        <v>738</v>
      </c>
      <c r="B527" s="215">
        <v>0</v>
      </c>
    </row>
    <row r="528" spans="1:2" x14ac:dyDescent="0.25">
      <c r="A528" s="288" t="s">
        <v>737</v>
      </c>
      <c r="B528" s="215">
        <v>0</v>
      </c>
    </row>
    <row r="529" spans="1:2" x14ac:dyDescent="0.25">
      <c r="A529" s="288" t="s">
        <v>736</v>
      </c>
      <c r="B529" s="215">
        <v>0</v>
      </c>
    </row>
    <row r="530" spans="1:2" x14ac:dyDescent="0.25">
      <c r="A530" s="288" t="s">
        <v>735</v>
      </c>
      <c r="B530" s="215">
        <v>0</v>
      </c>
    </row>
    <row r="531" spans="1:2" x14ac:dyDescent="0.25">
      <c r="A531" s="288" t="s">
        <v>734</v>
      </c>
      <c r="B531" s="215">
        <v>0</v>
      </c>
    </row>
    <row r="532" spans="1:2" x14ac:dyDescent="0.25">
      <c r="A532" s="288" t="s">
        <v>733</v>
      </c>
      <c r="B532" s="215">
        <v>0</v>
      </c>
    </row>
    <row r="533" spans="1:2" ht="15.6" x14ac:dyDescent="0.3">
      <c r="A533" s="289" t="s">
        <v>238</v>
      </c>
      <c r="B533" s="290">
        <v>1097</v>
      </c>
    </row>
    <row r="534" spans="1:2" x14ac:dyDescent="0.25">
      <c r="A534" s="286" t="s">
        <v>853</v>
      </c>
      <c r="B534" s="287"/>
    </row>
    <row r="535" spans="1:2" x14ac:dyDescent="0.25">
      <c r="A535" s="288" t="s">
        <v>433</v>
      </c>
      <c r="B535" s="215">
        <v>80</v>
      </c>
    </row>
    <row r="536" spans="1:2" ht="15.6" x14ac:dyDescent="0.3">
      <c r="A536" s="289" t="s">
        <v>854</v>
      </c>
      <c r="B536" s="290">
        <v>80</v>
      </c>
    </row>
    <row r="537" spans="1:2" x14ac:dyDescent="0.25">
      <c r="A537" s="286" t="s">
        <v>855</v>
      </c>
      <c r="B537" s="287"/>
    </row>
    <row r="538" spans="1:2" x14ac:dyDescent="0.25">
      <c r="A538" s="288" t="s">
        <v>475</v>
      </c>
      <c r="B538" s="215">
        <v>0</v>
      </c>
    </row>
    <row r="539" spans="1:2" x14ac:dyDescent="0.25">
      <c r="A539" s="288" t="s">
        <v>435</v>
      </c>
      <c r="B539" s="215">
        <v>1730</v>
      </c>
    </row>
    <row r="540" spans="1:2" x14ac:dyDescent="0.25">
      <c r="A540" s="288" t="s">
        <v>434</v>
      </c>
      <c r="B540" s="215">
        <v>275</v>
      </c>
    </row>
    <row r="541" spans="1:2" x14ac:dyDescent="0.25">
      <c r="A541" s="288" t="s">
        <v>432</v>
      </c>
      <c r="B541" s="215">
        <v>1783</v>
      </c>
    </row>
    <row r="542" spans="1:2" x14ac:dyDescent="0.25">
      <c r="A542" s="288" t="s">
        <v>780</v>
      </c>
      <c r="B542" s="215">
        <v>7</v>
      </c>
    </row>
    <row r="543" spans="1:2" ht="15.6" x14ac:dyDescent="0.3">
      <c r="A543" s="289" t="s">
        <v>856</v>
      </c>
      <c r="B543" s="290">
        <v>3795</v>
      </c>
    </row>
    <row r="544" spans="1:2" x14ac:dyDescent="0.25">
      <c r="A544" s="286" t="s">
        <v>857</v>
      </c>
      <c r="B544" s="287"/>
    </row>
    <row r="545" spans="1:2" x14ac:dyDescent="0.25">
      <c r="A545" s="288" t="s">
        <v>763</v>
      </c>
      <c r="B545" s="215">
        <v>0</v>
      </c>
    </row>
    <row r="546" spans="1:2" x14ac:dyDescent="0.25">
      <c r="A546" s="288" t="s">
        <v>762</v>
      </c>
      <c r="B546" s="215">
        <v>847</v>
      </c>
    </row>
    <row r="547" spans="1:2" x14ac:dyDescent="0.25">
      <c r="A547" s="288" t="s">
        <v>761</v>
      </c>
      <c r="B547" s="215">
        <v>0</v>
      </c>
    </row>
    <row r="548" spans="1:2" x14ac:dyDescent="0.25">
      <c r="A548" s="288" t="s">
        <v>760</v>
      </c>
      <c r="B548" s="215">
        <v>140</v>
      </c>
    </row>
    <row r="549" spans="1:2" x14ac:dyDescent="0.25">
      <c r="A549" s="288" t="s">
        <v>749</v>
      </c>
      <c r="B549" s="215">
        <v>0</v>
      </c>
    </row>
    <row r="550" spans="1:2" x14ac:dyDescent="0.25">
      <c r="A550" s="288" t="s">
        <v>748</v>
      </c>
      <c r="B550" s="215">
        <v>0</v>
      </c>
    </row>
    <row r="551" spans="1:2" ht="15.6" x14ac:dyDescent="0.3">
      <c r="A551" s="289" t="s">
        <v>858</v>
      </c>
      <c r="B551" s="290">
        <v>987</v>
      </c>
    </row>
    <row r="552" spans="1:2" ht="15.6" x14ac:dyDescent="0.3">
      <c r="A552" s="216" t="s">
        <v>859</v>
      </c>
      <c r="B552" s="218">
        <v>187637</v>
      </c>
    </row>
    <row r="553" spans="1:2" x14ac:dyDescent="0.25">
      <c r="A553" s="219"/>
      <c r="B553" s="215"/>
    </row>
    <row r="554" spans="1:2" x14ac:dyDescent="0.25">
      <c r="A554" s="220" t="s">
        <v>100</v>
      </c>
      <c r="B554" s="222"/>
    </row>
    <row r="555" spans="1:2" x14ac:dyDescent="0.25">
      <c r="A555" s="286" t="s">
        <v>246</v>
      </c>
      <c r="B555" s="287"/>
    </row>
    <row r="556" spans="1:2" x14ac:dyDescent="0.25">
      <c r="A556" s="288" t="s">
        <v>711</v>
      </c>
      <c r="B556" s="215">
        <v>2211</v>
      </c>
    </row>
    <row r="557" spans="1:2" x14ac:dyDescent="0.25">
      <c r="A557" s="288" t="s">
        <v>710</v>
      </c>
      <c r="B557" s="215">
        <v>0</v>
      </c>
    </row>
    <row r="558" spans="1:2" x14ac:dyDescent="0.25">
      <c r="A558" s="288" t="s">
        <v>709</v>
      </c>
      <c r="B558" s="215">
        <v>0</v>
      </c>
    </row>
    <row r="559" spans="1:2" x14ac:dyDescent="0.25">
      <c r="A559" s="288" t="s">
        <v>227</v>
      </c>
      <c r="B559" s="215">
        <v>3136</v>
      </c>
    </row>
    <row r="560" spans="1:2" x14ac:dyDescent="0.25">
      <c r="A560" s="288" t="s">
        <v>206</v>
      </c>
      <c r="B560" s="215">
        <v>0</v>
      </c>
    </row>
    <row r="561" spans="1:2" x14ac:dyDescent="0.25">
      <c r="A561" s="288" t="s">
        <v>707</v>
      </c>
      <c r="B561" s="215">
        <v>0</v>
      </c>
    </row>
    <row r="562" spans="1:2" x14ac:dyDescent="0.25">
      <c r="A562" s="288" t="s">
        <v>706</v>
      </c>
      <c r="B562" s="215">
        <v>0</v>
      </c>
    </row>
    <row r="563" spans="1:2" x14ac:dyDescent="0.25">
      <c r="A563" s="288" t="s">
        <v>701</v>
      </c>
      <c r="B563" s="215">
        <v>100</v>
      </c>
    </row>
    <row r="564" spans="1:2" x14ac:dyDescent="0.25">
      <c r="A564" s="288" t="s">
        <v>698</v>
      </c>
      <c r="B564" s="215">
        <v>0</v>
      </c>
    </row>
    <row r="565" spans="1:2" x14ac:dyDescent="0.25">
      <c r="A565" s="288" t="s">
        <v>697</v>
      </c>
      <c r="B565" s="215">
        <v>0</v>
      </c>
    </row>
    <row r="566" spans="1:2" x14ac:dyDescent="0.25">
      <c r="A566" s="288" t="s">
        <v>473</v>
      </c>
      <c r="B566" s="215">
        <v>0</v>
      </c>
    </row>
    <row r="567" spans="1:2" x14ac:dyDescent="0.25">
      <c r="A567" s="288" t="s">
        <v>468</v>
      </c>
      <c r="B567" s="215">
        <v>0</v>
      </c>
    </row>
    <row r="568" spans="1:2" x14ac:dyDescent="0.25">
      <c r="A568" s="288" t="s">
        <v>467</v>
      </c>
      <c r="B568" s="215">
        <v>1075</v>
      </c>
    </row>
    <row r="569" spans="1:2" x14ac:dyDescent="0.25">
      <c r="A569" s="288" t="s">
        <v>466</v>
      </c>
      <c r="B569" s="215">
        <v>9075</v>
      </c>
    </row>
    <row r="570" spans="1:2" x14ac:dyDescent="0.25">
      <c r="A570" s="288" t="s">
        <v>693</v>
      </c>
      <c r="B570" s="215">
        <v>965</v>
      </c>
    </row>
    <row r="571" spans="1:2" x14ac:dyDescent="0.25">
      <c r="A571" s="288" t="s">
        <v>692</v>
      </c>
      <c r="B571" s="215">
        <v>0</v>
      </c>
    </row>
    <row r="572" spans="1:2" x14ac:dyDescent="0.25">
      <c r="A572" s="288" t="s">
        <v>691</v>
      </c>
      <c r="B572" s="215">
        <v>905</v>
      </c>
    </row>
    <row r="573" spans="1:2" x14ac:dyDescent="0.25">
      <c r="A573" s="288" t="s">
        <v>205</v>
      </c>
      <c r="B573" s="215">
        <v>0</v>
      </c>
    </row>
    <row r="574" spans="1:2" x14ac:dyDescent="0.25">
      <c r="A574" s="288" t="s">
        <v>690</v>
      </c>
      <c r="B574" s="215">
        <v>4020</v>
      </c>
    </row>
    <row r="575" spans="1:2" x14ac:dyDescent="0.25">
      <c r="A575" s="288" t="s">
        <v>204</v>
      </c>
      <c r="B575" s="215">
        <v>0</v>
      </c>
    </row>
    <row r="576" spans="1:2" x14ac:dyDescent="0.25">
      <c r="A576" s="288" t="s">
        <v>689</v>
      </c>
      <c r="B576" s="215">
        <v>1605</v>
      </c>
    </row>
    <row r="577" spans="1:2" x14ac:dyDescent="0.25">
      <c r="A577" s="288" t="s">
        <v>226</v>
      </c>
      <c r="B577" s="215">
        <v>0</v>
      </c>
    </row>
    <row r="578" spans="1:2" x14ac:dyDescent="0.25">
      <c r="A578" s="288" t="s">
        <v>682</v>
      </c>
      <c r="B578" s="215">
        <v>0</v>
      </c>
    </row>
    <row r="579" spans="1:2" x14ac:dyDescent="0.25">
      <c r="A579" s="288" t="s">
        <v>678</v>
      </c>
      <c r="B579" s="215">
        <v>0</v>
      </c>
    </row>
    <row r="580" spans="1:2" x14ac:dyDescent="0.25">
      <c r="A580" s="288" t="s">
        <v>675</v>
      </c>
      <c r="B580" s="215">
        <v>0</v>
      </c>
    </row>
    <row r="581" spans="1:2" x14ac:dyDescent="0.25">
      <c r="A581" s="288" t="s">
        <v>203</v>
      </c>
      <c r="B581" s="215">
        <v>53</v>
      </c>
    </row>
    <row r="582" spans="1:2" x14ac:dyDescent="0.25">
      <c r="A582" s="288" t="s">
        <v>674</v>
      </c>
      <c r="B582" s="215">
        <v>75</v>
      </c>
    </row>
    <row r="583" spans="1:2" x14ac:dyDescent="0.25">
      <c r="A583" s="288" t="s">
        <v>671</v>
      </c>
      <c r="B583" s="215">
        <v>88</v>
      </c>
    </row>
    <row r="584" spans="1:2" x14ac:dyDescent="0.25">
      <c r="A584" s="288" t="s">
        <v>454</v>
      </c>
      <c r="B584" s="215">
        <v>1245</v>
      </c>
    </row>
    <row r="585" spans="1:2" x14ac:dyDescent="0.25">
      <c r="A585" s="288" t="s">
        <v>453</v>
      </c>
      <c r="B585" s="215">
        <v>2350</v>
      </c>
    </row>
    <row r="586" spans="1:2" x14ac:dyDescent="0.25">
      <c r="A586" s="288" t="s">
        <v>666</v>
      </c>
      <c r="B586" s="215">
        <v>1005</v>
      </c>
    </row>
    <row r="587" spans="1:2" x14ac:dyDescent="0.25">
      <c r="A587" s="288" t="s">
        <v>208</v>
      </c>
      <c r="B587" s="215">
        <v>7150</v>
      </c>
    </row>
    <row r="588" spans="1:2" x14ac:dyDescent="0.25">
      <c r="A588" s="288" t="s">
        <v>665</v>
      </c>
      <c r="B588" s="215">
        <v>10</v>
      </c>
    </row>
    <row r="589" spans="1:2" x14ac:dyDescent="0.25">
      <c r="A589" s="288" t="s">
        <v>449</v>
      </c>
      <c r="B589" s="215">
        <v>0</v>
      </c>
    </row>
    <row r="590" spans="1:2" x14ac:dyDescent="0.25">
      <c r="A590" s="288" t="s">
        <v>664</v>
      </c>
      <c r="B590" s="215">
        <v>0</v>
      </c>
    </row>
    <row r="591" spans="1:2" x14ac:dyDescent="0.25">
      <c r="A591" s="288" t="s">
        <v>446</v>
      </c>
      <c r="B591" s="215">
        <v>0</v>
      </c>
    </row>
    <row r="592" spans="1:2" x14ac:dyDescent="0.25">
      <c r="A592" s="288" t="s">
        <v>445</v>
      </c>
      <c r="B592" s="215">
        <v>1212</v>
      </c>
    </row>
    <row r="593" spans="1:2" x14ac:dyDescent="0.25">
      <c r="A593" s="288" t="s">
        <v>444</v>
      </c>
      <c r="B593" s="215">
        <v>0</v>
      </c>
    </row>
    <row r="594" spans="1:2" x14ac:dyDescent="0.25">
      <c r="A594" s="288" t="s">
        <v>443</v>
      </c>
      <c r="B594" s="215">
        <v>0</v>
      </c>
    </row>
    <row r="595" spans="1:2" x14ac:dyDescent="0.25">
      <c r="A595" s="288" t="s">
        <v>442</v>
      </c>
      <c r="B595" s="215">
        <v>250</v>
      </c>
    </row>
    <row r="596" spans="1:2" x14ac:dyDescent="0.25">
      <c r="A596" s="288" t="s">
        <v>441</v>
      </c>
      <c r="B596" s="215">
        <v>1000</v>
      </c>
    </row>
    <row r="597" spans="1:2" x14ac:dyDescent="0.25">
      <c r="A597" s="288" t="s">
        <v>440</v>
      </c>
      <c r="B597" s="215">
        <v>0</v>
      </c>
    </row>
    <row r="598" spans="1:2" x14ac:dyDescent="0.25">
      <c r="A598" s="288" t="s">
        <v>207</v>
      </c>
      <c r="B598" s="215">
        <v>90</v>
      </c>
    </row>
    <row r="599" spans="1:2" x14ac:dyDescent="0.25">
      <c r="A599" s="288" t="s">
        <v>202</v>
      </c>
      <c r="B599" s="215">
        <v>1525</v>
      </c>
    </row>
    <row r="600" spans="1:2" x14ac:dyDescent="0.25">
      <c r="A600" s="288" t="s">
        <v>660</v>
      </c>
      <c r="B600" s="215">
        <v>85</v>
      </c>
    </row>
    <row r="601" spans="1:2" x14ac:dyDescent="0.25">
      <c r="A601" s="288" t="s">
        <v>659</v>
      </c>
      <c r="B601" s="215">
        <v>95</v>
      </c>
    </row>
    <row r="602" spans="1:2" x14ac:dyDescent="0.25">
      <c r="A602" s="288" t="s">
        <v>201</v>
      </c>
      <c r="B602" s="215">
        <v>845</v>
      </c>
    </row>
    <row r="603" spans="1:2" x14ac:dyDescent="0.25">
      <c r="A603" s="288" t="s">
        <v>658</v>
      </c>
      <c r="B603" s="215">
        <v>0</v>
      </c>
    </row>
    <row r="604" spans="1:2" x14ac:dyDescent="0.25">
      <c r="A604" s="288" t="s">
        <v>657</v>
      </c>
      <c r="B604" s="215">
        <v>705</v>
      </c>
    </row>
    <row r="605" spans="1:2" x14ac:dyDescent="0.25">
      <c r="A605" s="288" t="s">
        <v>656</v>
      </c>
      <c r="B605" s="215">
        <v>60</v>
      </c>
    </row>
    <row r="606" spans="1:2" x14ac:dyDescent="0.25">
      <c r="A606" s="288" t="s">
        <v>655</v>
      </c>
      <c r="B606" s="215">
        <v>315</v>
      </c>
    </row>
    <row r="607" spans="1:2" x14ac:dyDescent="0.25">
      <c r="A607" s="288" t="s">
        <v>654</v>
      </c>
      <c r="B607" s="215">
        <v>0</v>
      </c>
    </row>
    <row r="608" spans="1:2" x14ac:dyDescent="0.25">
      <c r="A608" s="288" t="s">
        <v>200</v>
      </c>
      <c r="B608" s="215">
        <v>125</v>
      </c>
    </row>
    <row r="609" spans="1:2" x14ac:dyDescent="0.25">
      <c r="A609" s="288" t="s">
        <v>645</v>
      </c>
      <c r="B609" s="215">
        <v>265</v>
      </c>
    </row>
    <row r="610" spans="1:2" x14ac:dyDescent="0.25">
      <c r="A610" s="288" t="s">
        <v>644</v>
      </c>
      <c r="B610" s="215">
        <v>1015</v>
      </c>
    </row>
    <row r="611" spans="1:2" x14ac:dyDescent="0.25">
      <c r="A611" s="288" t="s">
        <v>225</v>
      </c>
      <c r="B611" s="215">
        <v>30</v>
      </c>
    </row>
    <row r="612" spans="1:2" x14ac:dyDescent="0.25">
      <c r="A612" s="288" t="s">
        <v>640</v>
      </c>
      <c r="B612" s="215">
        <v>95</v>
      </c>
    </row>
    <row r="613" spans="1:2" x14ac:dyDescent="0.25">
      <c r="A613" s="288" t="s">
        <v>806</v>
      </c>
      <c r="B613" s="215">
        <v>3100</v>
      </c>
    </row>
    <row r="614" spans="1:2" x14ac:dyDescent="0.25">
      <c r="A614" s="288" t="s">
        <v>430</v>
      </c>
      <c r="B614" s="215">
        <v>1166</v>
      </c>
    </row>
    <row r="615" spans="1:2" x14ac:dyDescent="0.25">
      <c r="A615" s="288" t="s">
        <v>429</v>
      </c>
      <c r="B615" s="215">
        <v>875</v>
      </c>
    </row>
    <row r="616" spans="1:2" x14ac:dyDescent="0.25">
      <c r="A616" s="288" t="s">
        <v>428</v>
      </c>
      <c r="B616" s="215">
        <v>0</v>
      </c>
    </row>
    <row r="617" spans="1:2" x14ac:dyDescent="0.25">
      <c r="A617" s="288" t="s">
        <v>427</v>
      </c>
      <c r="B617" s="215">
        <v>150</v>
      </c>
    </row>
    <row r="618" spans="1:2" x14ac:dyDescent="0.25">
      <c r="A618" s="288" t="s">
        <v>426</v>
      </c>
      <c r="B618" s="215">
        <v>0</v>
      </c>
    </row>
    <row r="619" spans="1:2" x14ac:dyDescent="0.25">
      <c r="A619" s="288" t="s">
        <v>619</v>
      </c>
      <c r="B619" s="215">
        <v>50</v>
      </c>
    </row>
    <row r="620" spans="1:2" x14ac:dyDescent="0.25">
      <c r="A620" s="288" t="s">
        <v>616</v>
      </c>
      <c r="B620" s="215">
        <v>375</v>
      </c>
    </row>
    <row r="621" spans="1:2" x14ac:dyDescent="0.25">
      <c r="A621" s="288" t="s">
        <v>615</v>
      </c>
      <c r="B621" s="215">
        <v>100</v>
      </c>
    </row>
    <row r="622" spans="1:2" x14ac:dyDescent="0.25">
      <c r="A622" s="288" t="s">
        <v>614</v>
      </c>
      <c r="B622" s="215">
        <v>335</v>
      </c>
    </row>
    <row r="623" spans="1:2" x14ac:dyDescent="0.25">
      <c r="A623" s="288" t="s">
        <v>613</v>
      </c>
      <c r="B623" s="215">
        <v>90</v>
      </c>
    </row>
    <row r="624" spans="1:2" x14ac:dyDescent="0.25">
      <c r="A624" s="288" t="s">
        <v>612</v>
      </c>
      <c r="B624" s="215">
        <v>1475</v>
      </c>
    </row>
    <row r="625" spans="1:2" x14ac:dyDescent="0.25">
      <c r="A625" s="288" t="s">
        <v>609</v>
      </c>
      <c r="B625" s="215">
        <v>0</v>
      </c>
    </row>
    <row r="626" spans="1:2" x14ac:dyDescent="0.25">
      <c r="A626" s="288" t="s">
        <v>587</v>
      </c>
      <c r="B626" s="215">
        <v>975</v>
      </c>
    </row>
    <row r="627" spans="1:2" x14ac:dyDescent="0.25">
      <c r="A627" s="288" t="s">
        <v>586</v>
      </c>
      <c r="B627" s="215">
        <v>0</v>
      </c>
    </row>
    <row r="628" spans="1:2" x14ac:dyDescent="0.25">
      <c r="A628" s="288" t="s">
        <v>585</v>
      </c>
      <c r="B628" s="215">
        <v>3611</v>
      </c>
    </row>
    <row r="629" spans="1:2" x14ac:dyDescent="0.25">
      <c r="A629" s="288" t="s">
        <v>565</v>
      </c>
      <c r="B629" s="215">
        <v>0</v>
      </c>
    </row>
    <row r="630" spans="1:2" x14ac:dyDescent="0.25">
      <c r="A630" s="288" t="s">
        <v>564</v>
      </c>
      <c r="B630" s="215">
        <v>415</v>
      </c>
    </row>
    <row r="631" spans="1:2" x14ac:dyDescent="0.25">
      <c r="A631" s="288" t="s">
        <v>563</v>
      </c>
      <c r="B631" s="215">
        <v>195</v>
      </c>
    </row>
    <row r="632" spans="1:2" x14ac:dyDescent="0.25">
      <c r="A632" s="288" t="s">
        <v>562</v>
      </c>
      <c r="B632" s="215">
        <v>0</v>
      </c>
    </row>
    <row r="633" spans="1:2" x14ac:dyDescent="0.25">
      <c r="A633" s="288" t="s">
        <v>561</v>
      </c>
      <c r="B633" s="215">
        <v>0</v>
      </c>
    </row>
    <row r="634" spans="1:2" x14ac:dyDescent="0.25">
      <c r="A634" s="288" t="s">
        <v>560</v>
      </c>
      <c r="B634" s="215">
        <v>245</v>
      </c>
    </row>
    <row r="635" spans="1:2" x14ac:dyDescent="0.25">
      <c r="A635" s="288" t="s">
        <v>559</v>
      </c>
      <c r="B635" s="215">
        <v>175</v>
      </c>
    </row>
    <row r="636" spans="1:2" x14ac:dyDescent="0.25">
      <c r="A636" s="288" t="s">
        <v>558</v>
      </c>
      <c r="B636" s="215">
        <v>0</v>
      </c>
    </row>
    <row r="637" spans="1:2" x14ac:dyDescent="0.25">
      <c r="A637" s="288" t="s">
        <v>557</v>
      </c>
      <c r="B637" s="215">
        <v>0</v>
      </c>
    </row>
    <row r="638" spans="1:2" x14ac:dyDescent="0.25">
      <c r="A638" s="288" t="s">
        <v>555</v>
      </c>
      <c r="B638" s="215">
        <v>85</v>
      </c>
    </row>
    <row r="639" spans="1:2" x14ac:dyDescent="0.25">
      <c r="A639" s="288" t="s">
        <v>554</v>
      </c>
      <c r="B639" s="215">
        <v>0</v>
      </c>
    </row>
    <row r="640" spans="1:2" x14ac:dyDescent="0.25">
      <c r="A640" s="288" t="s">
        <v>553</v>
      </c>
      <c r="B640" s="215">
        <v>0</v>
      </c>
    </row>
    <row r="641" spans="1:2" x14ac:dyDescent="0.25">
      <c r="A641" s="288" t="s">
        <v>550</v>
      </c>
      <c r="B641" s="215">
        <v>145</v>
      </c>
    </row>
    <row r="642" spans="1:2" x14ac:dyDescent="0.25">
      <c r="A642" s="288" t="s">
        <v>520</v>
      </c>
      <c r="B642" s="215">
        <v>975</v>
      </c>
    </row>
    <row r="643" spans="1:2" x14ac:dyDescent="0.25">
      <c r="A643" s="288" t="s">
        <v>519</v>
      </c>
      <c r="B643" s="215">
        <v>0</v>
      </c>
    </row>
    <row r="644" spans="1:2" x14ac:dyDescent="0.25">
      <c r="A644" s="288" t="s">
        <v>518</v>
      </c>
      <c r="B644" s="215">
        <v>975</v>
      </c>
    </row>
    <row r="645" spans="1:2" x14ac:dyDescent="0.25">
      <c r="A645" s="288" t="s">
        <v>517</v>
      </c>
      <c r="B645" s="215">
        <v>125</v>
      </c>
    </row>
    <row r="646" spans="1:2" x14ac:dyDescent="0.25">
      <c r="A646" s="288" t="s">
        <v>516</v>
      </c>
      <c r="B646" s="215">
        <v>75</v>
      </c>
    </row>
    <row r="647" spans="1:2" x14ac:dyDescent="0.25">
      <c r="A647" s="288" t="s">
        <v>513</v>
      </c>
      <c r="B647" s="215">
        <v>133</v>
      </c>
    </row>
    <row r="648" spans="1:2" x14ac:dyDescent="0.25">
      <c r="A648" s="288" t="s">
        <v>512</v>
      </c>
      <c r="B648" s="215">
        <v>223</v>
      </c>
    </row>
    <row r="649" spans="1:2" x14ac:dyDescent="0.25">
      <c r="A649" s="288" t="s">
        <v>511</v>
      </c>
      <c r="B649" s="215">
        <v>100</v>
      </c>
    </row>
    <row r="650" spans="1:2" x14ac:dyDescent="0.25">
      <c r="A650" s="288" t="s">
        <v>510</v>
      </c>
      <c r="B650" s="215">
        <v>50</v>
      </c>
    </row>
    <row r="651" spans="1:2" x14ac:dyDescent="0.25">
      <c r="A651" s="288" t="s">
        <v>409</v>
      </c>
      <c r="B651" s="215">
        <v>0</v>
      </c>
    </row>
    <row r="652" spans="1:2" x14ac:dyDescent="0.25">
      <c r="A652" s="288" t="s">
        <v>408</v>
      </c>
      <c r="B652" s="215">
        <v>250</v>
      </c>
    </row>
    <row r="653" spans="1:2" x14ac:dyDescent="0.25">
      <c r="A653" s="288" t="s">
        <v>506</v>
      </c>
      <c r="B653" s="215">
        <v>310</v>
      </c>
    </row>
    <row r="654" spans="1:2" x14ac:dyDescent="0.25">
      <c r="A654" s="288" t="s">
        <v>505</v>
      </c>
      <c r="B654" s="215">
        <v>0</v>
      </c>
    </row>
    <row r="655" spans="1:2" x14ac:dyDescent="0.25">
      <c r="A655" s="288" t="s">
        <v>780</v>
      </c>
      <c r="B655" s="215">
        <v>129</v>
      </c>
    </row>
    <row r="656" spans="1:2" x14ac:dyDescent="0.25">
      <c r="A656" s="288" t="s">
        <v>500</v>
      </c>
      <c r="B656" s="215">
        <v>30</v>
      </c>
    </row>
    <row r="657" spans="1:2" x14ac:dyDescent="0.25">
      <c r="A657" s="288" t="s">
        <v>395</v>
      </c>
      <c r="B657" s="215">
        <v>260</v>
      </c>
    </row>
    <row r="658" spans="1:2" x14ac:dyDescent="0.25">
      <c r="A658" s="288" t="s">
        <v>394</v>
      </c>
      <c r="B658" s="215">
        <v>325</v>
      </c>
    </row>
    <row r="659" spans="1:2" x14ac:dyDescent="0.25">
      <c r="A659" s="288" t="s">
        <v>393</v>
      </c>
      <c r="B659" s="215">
        <v>587</v>
      </c>
    </row>
    <row r="660" spans="1:2" x14ac:dyDescent="0.25">
      <c r="A660" s="288" t="s">
        <v>392</v>
      </c>
      <c r="B660" s="215">
        <v>98</v>
      </c>
    </row>
    <row r="661" spans="1:2" x14ac:dyDescent="0.25">
      <c r="A661" s="288" t="s">
        <v>391</v>
      </c>
      <c r="B661" s="215">
        <v>260</v>
      </c>
    </row>
    <row r="662" spans="1:2" x14ac:dyDescent="0.25">
      <c r="A662" s="288" t="s">
        <v>390</v>
      </c>
      <c r="B662" s="215">
        <v>487</v>
      </c>
    </row>
    <row r="663" spans="1:2" ht="15.6" x14ac:dyDescent="0.3">
      <c r="A663" s="289" t="s">
        <v>245</v>
      </c>
      <c r="B663" s="290">
        <v>61734</v>
      </c>
    </row>
    <row r="664" spans="1:2" x14ac:dyDescent="0.25">
      <c r="A664" s="286" t="s">
        <v>860</v>
      </c>
      <c r="B664" s="287"/>
    </row>
    <row r="665" spans="1:2" x14ac:dyDescent="0.25">
      <c r="A665" s="288" t="s">
        <v>212</v>
      </c>
      <c r="B665" s="215">
        <v>0</v>
      </c>
    </row>
    <row r="666" spans="1:2" x14ac:dyDescent="0.25">
      <c r="A666" s="288" t="s">
        <v>708</v>
      </c>
      <c r="B666" s="215">
        <v>900</v>
      </c>
    </row>
    <row r="667" spans="1:2" x14ac:dyDescent="0.25">
      <c r="A667" s="288" t="s">
        <v>211</v>
      </c>
      <c r="B667" s="215">
        <v>1407</v>
      </c>
    </row>
    <row r="668" spans="1:2" x14ac:dyDescent="0.25">
      <c r="A668" s="288" t="s">
        <v>704</v>
      </c>
      <c r="B668" s="215">
        <v>0</v>
      </c>
    </row>
    <row r="669" spans="1:2" x14ac:dyDescent="0.25">
      <c r="A669" s="288" t="s">
        <v>230</v>
      </c>
      <c r="B669" s="215">
        <v>50</v>
      </c>
    </row>
    <row r="670" spans="1:2" x14ac:dyDescent="0.25">
      <c r="A670" s="288" t="s">
        <v>699</v>
      </c>
      <c r="B670" s="215">
        <v>10</v>
      </c>
    </row>
    <row r="671" spans="1:2" x14ac:dyDescent="0.25">
      <c r="A671" s="288" t="s">
        <v>249</v>
      </c>
      <c r="B671" s="215">
        <v>0</v>
      </c>
    </row>
    <row r="672" spans="1:2" x14ac:dyDescent="0.25">
      <c r="A672" s="288" t="s">
        <v>698</v>
      </c>
      <c r="B672" s="215">
        <v>0</v>
      </c>
    </row>
    <row r="673" spans="1:2" x14ac:dyDescent="0.25">
      <c r="A673" s="288" t="s">
        <v>210</v>
      </c>
      <c r="B673" s="215">
        <v>0</v>
      </c>
    </row>
    <row r="674" spans="1:2" x14ac:dyDescent="0.25">
      <c r="A674" s="288" t="s">
        <v>696</v>
      </c>
      <c r="B674" s="215">
        <v>0</v>
      </c>
    </row>
    <row r="675" spans="1:2" x14ac:dyDescent="0.25">
      <c r="A675" s="288" t="s">
        <v>694</v>
      </c>
      <c r="B675" s="215">
        <v>275</v>
      </c>
    </row>
    <row r="676" spans="1:2" x14ac:dyDescent="0.25">
      <c r="A676" s="288" t="s">
        <v>472</v>
      </c>
      <c r="B676" s="215">
        <v>0</v>
      </c>
    </row>
    <row r="677" spans="1:2" x14ac:dyDescent="0.25">
      <c r="A677" s="288" t="s">
        <v>471</v>
      </c>
      <c r="B677" s="215">
        <v>0</v>
      </c>
    </row>
    <row r="678" spans="1:2" x14ac:dyDescent="0.25">
      <c r="A678" s="288" t="s">
        <v>470</v>
      </c>
      <c r="B678" s="215">
        <v>0</v>
      </c>
    </row>
    <row r="679" spans="1:2" x14ac:dyDescent="0.25">
      <c r="A679" s="288" t="s">
        <v>469</v>
      </c>
      <c r="B679" s="215">
        <v>0</v>
      </c>
    </row>
    <row r="680" spans="1:2" x14ac:dyDescent="0.25">
      <c r="A680" s="288" t="s">
        <v>465</v>
      </c>
      <c r="B680" s="215">
        <v>0</v>
      </c>
    </row>
    <row r="681" spans="1:2" x14ac:dyDescent="0.25">
      <c r="A681" s="288" t="s">
        <v>693</v>
      </c>
      <c r="B681" s="215">
        <v>363</v>
      </c>
    </row>
    <row r="682" spans="1:2" x14ac:dyDescent="0.25">
      <c r="A682" s="288" t="s">
        <v>692</v>
      </c>
      <c r="B682" s="215">
        <v>0</v>
      </c>
    </row>
    <row r="683" spans="1:2" x14ac:dyDescent="0.25">
      <c r="A683" s="288" t="s">
        <v>691</v>
      </c>
      <c r="B683" s="215">
        <v>413</v>
      </c>
    </row>
    <row r="684" spans="1:2" x14ac:dyDescent="0.25">
      <c r="A684" s="288" t="s">
        <v>205</v>
      </c>
      <c r="B684" s="215">
        <v>0</v>
      </c>
    </row>
    <row r="685" spans="1:2" x14ac:dyDescent="0.25">
      <c r="A685" s="288" t="s">
        <v>690</v>
      </c>
      <c r="B685" s="215">
        <v>610</v>
      </c>
    </row>
    <row r="686" spans="1:2" x14ac:dyDescent="0.25">
      <c r="A686" s="288" t="s">
        <v>204</v>
      </c>
      <c r="B686" s="215">
        <v>0</v>
      </c>
    </row>
    <row r="687" spans="1:2" x14ac:dyDescent="0.25">
      <c r="A687" s="288" t="s">
        <v>689</v>
      </c>
      <c r="B687" s="215">
        <v>881</v>
      </c>
    </row>
    <row r="688" spans="1:2" x14ac:dyDescent="0.25">
      <c r="A688" s="288" t="s">
        <v>209</v>
      </c>
      <c r="B688" s="215">
        <v>0</v>
      </c>
    </row>
    <row r="689" spans="1:2" x14ac:dyDescent="0.25">
      <c r="A689" s="288" t="s">
        <v>680</v>
      </c>
      <c r="B689" s="215">
        <v>0</v>
      </c>
    </row>
    <row r="690" spans="1:2" x14ac:dyDescent="0.25">
      <c r="A690" s="288" t="s">
        <v>224</v>
      </c>
      <c r="B690" s="215">
        <v>450</v>
      </c>
    </row>
    <row r="691" spans="1:2" x14ac:dyDescent="0.25">
      <c r="A691" s="288" t="s">
        <v>678</v>
      </c>
      <c r="B691" s="215">
        <v>0</v>
      </c>
    </row>
    <row r="692" spans="1:2" x14ac:dyDescent="0.25">
      <c r="A692" s="288" t="s">
        <v>461</v>
      </c>
      <c r="B692" s="215">
        <v>0</v>
      </c>
    </row>
    <row r="693" spans="1:2" x14ac:dyDescent="0.25">
      <c r="A693" s="288" t="s">
        <v>460</v>
      </c>
      <c r="B693" s="215">
        <v>0</v>
      </c>
    </row>
    <row r="694" spans="1:2" x14ac:dyDescent="0.25">
      <c r="A694" s="288" t="s">
        <v>459</v>
      </c>
      <c r="B694" s="215">
        <v>0</v>
      </c>
    </row>
    <row r="695" spans="1:2" x14ac:dyDescent="0.25">
      <c r="A695" s="288" t="s">
        <v>458</v>
      </c>
      <c r="B695" s="215">
        <v>0</v>
      </c>
    </row>
    <row r="696" spans="1:2" x14ac:dyDescent="0.25">
      <c r="A696" s="288" t="s">
        <v>672</v>
      </c>
      <c r="B696" s="215">
        <v>0</v>
      </c>
    </row>
    <row r="697" spans="1:2" x14ac:dyDescent="0.25">
      <c r="A697" s="288" t="s">
        <v>670</v>
      </c>
      <c r="B697" s="215">
        <v>0</v>
      </c>
    </row>
    <row r="698" spans="1:2" x14ac:dyDescent="0.25">
      <c r="A698" s="288" t="s">
        <v>457</v>
      </c>
      <c r="B698" s="215">
        <v>240</v>
      </c>
    </row>
    <row r="699" spans="1:2" x14ac:dyDescent="0.25">
      <c r="A699" s="288" t="s">
        <v>456</v>
      </c>
      <c r="B699" s="215">
        <v>0</v>
      </c>
    </row>
    <row r="700" spans="1:2" x14ac:dyDescent="0.25">
      <c r="A700" s="288" t="s">
        <v>455</v>
      </c>
      <c r="B700" s="215">
        <v>250</v>
      </c>
    </row>
    <row r="701" spans="1:2" x14ac:dyDescent="0.25">
      <c r="A701" s="288" t="s">
        <v>451</v>
      </c>
      <c r="B701" s="215">
        <v>0</v>
      </c>
    </row>
    <row r="702" spans="1:2" x14ac:dyDescent="0.25">
      <c r="A702" s="288" t="s">
        <v>450</v>
      </c>
      <c r="B702" s="215">
        <v>2000</v>
      </c>
    </row>
    <row r="703" spans="1:2" x14ac:dyDescent="0.25">
      <c r="A703" s="288" t="s">
        <v>666</v>
      </c>
      <c r="B703" s="215">
        <v>700</v>
      </c>
    </row>
    <row r="704" spans="1:2" x14ac:dyDescent="0.25">
      <c r="A704" s="288" t="s">
        <v>208</v>
      </c>
      <c r="B704" s="215">
        <v>620</v>
      </c>
    </row>
    <row r="705" spans="1:2" x14ac:dyDescent="0.25">
      <c r="A705" s="288" t="s">
        <v>663</v>
      </c>
      <c r="B705" s="215">
        <v>0</v>
      </c>
    </row>
    <row r="706" spans="1:2" x14ac:dyDescent="0.25">
      <c r="A706" s="288" t="s">
        <v>447</v>
      </c>
      <c r="B706" s="215">
        <v>0</v>
      </c>
    </row>
    <row r="707" spans="1:2" x14ac:dyDescent="0.25">
      <c r="A707" s="288" t="s">
        <v>439</v>
      </c>
      <c r="B707" s="215">
        <v>0</v>
      </c>
    </row>
    <row r="708" spans="1:2" x14ac:dyDescent="0.25">
      <c r="A708" s="288" t="s">
        <v>438</v>
      </c>
      <c r="B708" s="215">
        <v>0</v>
      </c>
    </row>
    <row r="709" spans="1:2" x14ac:dyDescent="0.25">
      <c r="A709" s="288" t="s">
        <v>437</v>
      </c>
      <c r="B709" s="215">
        <v>0</v>
      </c>
    </row>
    <row r="710" spans="1:2" x14ac:dyDescent="0.25">
      <c r="A710" s="288" t="s">
        <v>436</v>
      </c>
      <c r="B710" s="215">
        <v>500</v>
      </c>
    </row>
    <row r="711" spans="1:2" x14ac:dyDescent="0.25">
      <c r="A711" s="288" t="s">
        <v>207</v>
      </c>
      <c r="B711" s="215">
        <v>90</v>
      </c>
    </row>
    <row r="712" spans="1:2" x14ac:dyDescent="0.25">
      <c r="A712" s="288" t="s">
        <v>202</v>
      </c>
      <c r="B712" s="215">
        <v>440</v>
      </c>
    </row>
    <row r="713" spans="1:2" x14ac:dyDescent="0.25">
      <c r="A713" s="288" t="s">
        <v>660</v>
      </c>
      <c r="B713" s="215">
        <v>200</v>
      </c>
    </row>
    <row r="714" spans="1:2" x14ac:dyDescent="0.25">
      <c r="A714" s="288" t="s">
        <v>659</v>
      </c>
      <c r="B714" s="215">
        <v>160</v>
      </c>
    </row>
    <row r="715" spans="1:2" x14ac:dyDescent="0.25">
      <c r="A715" s="288" t="s">
        <v>201</v>
      </c>
      <c r="B715" s="215">
        <v>17</v>
      </c>
    </row>
    <row r="716" spans="1:2" x14ac:dyDescent="0.25">
      <c r="A716" s="288" t="s">
        <v>658</v>
      </c>
      <c r="B716" s="215">
        <v>0</v>
      </c>
    </row>
    <row r="717" spans="1:2" x14ac:dyDescent="0.25">
      <c r="A717" s="288" t="s">
        <v>657</v>
      </c>
      <c r="B717" s="215">
        <v>456</v>
      </c>
    </row>
    <row r="718" spans="1:2" x14ac:dyDescent="0.25">
      <c r="A718" s="288" t="s">
        <v>656</v>
      </c>
      <c r="B718" s="215">
        <v>75</v>
      </c>
    </row>
    <row r="719" spans="1:2" x14ac:dyDescent="0.25">
      <c r="A719" s="288" t="s">
        <v>655</v>
      </c>
      <c r="B719" s="215">
        <v>143</v>
      </c>
    </row>
    <row r="720" spans="1:2" x14ac:dyDescent="0.25">
      <c r="A720" s="288" t="s">
        <v>654</v>
      </c>
      <c r="B720" s="215">
        <v>0</v>
      </c>
    </row>
    <row r="721" spans="1:2" x14ac:dyDescent="0.25">
      <c r="A721" s="288" t="s">
        <v>248</v>
      </c>
      <c r="B721" s="215">
        <v>435</v>
      </c>
    </row>
    <row r="722" spans="1:2" x14ac:dyDescent="0.25">
      <c r="A722" s="288" t="s">
        <v>247</v>
      </c>
      <c r="B722" s="215">
        <v>450</v>
      </c>
    </row>
    <row r="723" spans="1:2" x14ac:dyDescent="0.25">
      <c r="A723" s="288" t="s">
        <v>640</v>
      </c>
      <c r="B723" s="215">
        <v>40</v>
      </c>
    </row>
    <row r="724" spans="1:2" x14ac:dyDescent="0.25">
      <c r="A724" s="288" t="s">
        <v>638</v>
      </c>
      <c r="B724" s="215">
        <v>300</v>
      </c>
    </row>
    <row r="725" spans="1:2" x14ac:dyDescent="0.25">
      <c r="A725" s="288" t="s">
        <v>425</v>
      </c>
      <c r="B725" s="215">
        <v>1000</v>
      </c>
    </row>
    <row r="726" spans="1:2" x14ac:dyDescent="0.25">
      <c r="A726" s="288" t="s">
        <v>424</v>
      </c>
      <c r="B726" s="215">
        <v>250</v>
      </c>
    </row>
    <row r="727" spans="1:2" x14ac:dyDescent="0.25">
      <c r="A727" s="288" t="s">
        <v>423</v>
      </c>
      <c r="B727" s="215">
        <v>0</v>
      </c>
    </row>
    <row r="728" spans="1:2" x14ac:dyDescent="0.25">
      <c r="A728" s="288" t="s">
        <v>421</v>
      </c>
      <c r="B728" s="215">
        <v>1000</v>
      </c>
    </row>
    <row r="729" spans="1:2" x14ac:dyDescent="0.25">
      <c r="A729" s="288" t="s">
        <v>420</v>
      </c>
      <c r="B729" s="215">
        <v>0</v>
      </c>
    </row>
    <row r="730" spans="1:2" x14ac:dyDescent="0.25">
      <c r="A730" s="288" t="s">
        <v>419</v>
      </c>
      <c r="B730" s="215">
        <v>1000</v>
      </c>
    </row>
    <row r="731" spans="1:2" x14ac:dyDescent="0.25">
      <c r="A731" s="288" t="s">
        <v>418</v>
      </c>
      <c r="B731" s="215">
        <v>800</v>
      </c>
    </row>
    <row r="732" spans="1:2" x14ac:dyDescent="0.25">
      <c r="A732" s="288" t="s">
        <v>417</v>
      </c>
      <c r="B732" s="215">
        <v>2250</v>
      </c>
    </row>
    <row r="733" spans="1:2" x14ac:dyDescent="0.25">
      <c r="A733" s="288" t="s">
        <v>416</v>
      </c>
      <c r="B733" s="215">
        <v>0</v>
      </c>
    </row>
    <row r="734" spans="1:2" x14ac:dyDescent="0.25">
      <c r="A734" s="288" t="s">
        <v>415</v>
      </c>
      <c r="B734" s="215">
        <v>18045</v>
      </c>
    </row>
    <row r="735" spans="1:2" x14ac:dyDescent="0.25">
      <c r="A735" s="288" t="s">
        <v>414</v>
      </c>
      <c r="B735" s="215">
        <v>0</v>
      </c>
    </row>
    <row r="736" spans="1:2" x14ac:dyDescent="0.25">
      <c r="A736" s="288" t="s">
        <v>413</v>
      </c>
      <c r="B736" s="215">
        <v>3444</v>
      </c>
    </row>
    <row r="737" spans="1:2" x14ac:dyDescent="0.25">
      <c r="A737" s="288" t="s">
        <v>412</v>
      </c>
      <c r="B737" s="215">
        <v>2225</v>
      </c>
    </row>
    <row r="738" spans="1:2" x14ac:dyDescent="0.25">
      <c r="A738" s="288" t="s">
        <v>411</v>
      </c>
      <c r="B738" s="215">
        <v>500</v>
      </c>
    </row>
    <row r="739" spans="1:2" x14ac:dyDescent="0.25">
      <c r="A739" s="288" t="s">
        <v>410</v>
      </c>
      <c r="B739" s="215">
        <v>0</v>
      </c>
    </row>
    <row r="740" spans="1:2" x14ac:dyDescent="0.25">
      <c r="A740" s="288" t="s">
        <v>616</v>
      </c>
      <c r="B740" s="215">
        <v>300</v>
      </c>
    </row>
    <row r="741" spans="1:2" x14ac:dyDescent="0.25">
      <c r="A741" s="288" t="s">
        <v>615</v>
      </c>
      <c r="B741" s="215">
        <v>100</v>
      </c>
    </row>
    <row r="742" spans="1:2" x14ac:dyDescent="0.25">
      <c r="A742" s="288" t="s">
        <v>614</v>
      </c>
      <c r="B742" s="215">
        <v>90</v>
      </c>
    </row>
    <row r="743" spans="1:2" x14ac:dyDescent="0.25">
      <c r="A743" s="288" t="s">
        <v>613</v>
      </c>
      <c r="B743" s="215">
        <v>80</v>
      </c>
    </row>
    <row r="744" spans="1:2" x14ac:dyDescent="0.25">
      <c r="A744" s="288" t="s">
        <v>612</v>
      </c>
      <c r="B744" s="215">
        <v>420</v>
      </c>
    </row>
    <row r="745" spans="1:2" x14ac:dyDescent="0.25">
      <c r="A745" s="288" t="s">
        <v>611</v>
      </c>
      <c r="B745" s="215">
        <v>500</v>
      </c>
    </row>
    <row r="746" spans="1:2" x14ac:dyDescent="0.25">
      <c r="A746" s="288" t="s">
        <v>610</v>
      </c>
      <c r="B746" s="215">
        <v>2610</v>
      </c>
    </row>
    <row r="747" spans="1:2" x14ac:dyDescent="0.25">
      <c r="A747" s="288" t="s">
        <v>609</v>
      </c>
      <c r="B747" s="215">
        <v>0</v>
      </c>
    </row>
    <row r="748" spans="1:2" x14ac:dyDescent="0.25">
      <c r="A748" s="288" t="s">
        <v>600</v>
      </c>
      <c r="B748" s="215">
        <v>0</v>
      </c>
    </row>
    <row r="749" spans="1:2" x14ac:dyDescent="0.25">
      <c r="A749" s="288" t="s">
        <v>599</v>
      </c>
      <c r="B749" s="215">
        <v>100</v>
      </c>
    </row>
    <row r="750" spans="1:2" x14ac:dyDescent="0.25">
      <c r="A750" s="288" t="s">
        <v>598</v>
      </c>
      <c r="B750" s="215">
        <v>1666</v>
      </c>
    </row>
    <row r="751" spans="1:2" x14ac:dyDescent="0.25">
      <c r="A751" s="288" t="s">
        <v>597</v>
      </c>
      <c r="B751" s="215">
        <v>500</v>
      </c>
    </row>
    <row r="752" spans="1:2" x14ac:dyDescent="0.25">
      <c r="A752" s="288" t="s">
        <v>596</v>
      </c>
      <c r="B752" s="215">
        <v>800</v>
      </c>
    </row>
    <row r="753" spans="1:2" x14ac:dyDescent="0.25">
      <c r="A753" s="288" t="s">
        <v>595</v>
      </c>
      <c r="B753" s="215">
        <v>600</v>
      </c>
    </row>
    <row r="754" spans="1:2" x14ac:dyDescent="0.25">
      <c r="A754" s="288" t="s">
        <v>584</v>
      </c>
      <c r="B754" s="215">
        <v>100</v>
      </c>
    </row>
    <row r="755" spans="1:2" x14ac:dyDescent="0.25">
      <c r="A755" s="288" t="s">
        <v>583</v>
      </c>
      <c r="B755" s="215">
        <v>160</v>
      </c>
    </row>
    <row r="756" spans="1:2" x14ac:dyDescent="0.25">
      <c r="A756" s="288" t="s">
        <v>582</v>
      </c>
      <c r="B756" s="215">
        <v>1740</v>
      </c>
    </row>
    <row r="757" spans="1:2" x14ac:dyDescent="0.25">
      <c r="A757" s="288" t="s">
        <v>570</v>
      </c>
      <c r="B757" s="215">
        <v>0</v>
      </c>
    </row>
    <row r="758" spans="1:2" x14ac:dyDescent="0.25">
      <c r="A758" s="288" t="s">
        <v>569</v>
      </c>
      <c r="B758" s="215">
        <v>56</v>
      </c>
    </row>
    <row r="759" spans="1:2" x14ac:dyDescent="0.25">
      <c r="A759" s="288" t="s">
        <v>565</v>
      </c>
      <c r="B759" s="215">
        <v>0</v>
      </c>
    </row>
    <row r="760" spans="1:2" x14ac:dyDescent="0.25">
      <c r="A760" s="288" t="s">
        <v>564</v>
      </c>
      <c r="B760" s="215">
        <v>80</v>
      </c>
    </row>
    <row r="761" spans="1:2" x14ac:dyDescent="0.25">
      <c r="A761" s="288" t="s">
        <v>563</v>
      </c>
      <c r="B761" s="215">
        <v>90</v>
      </c>
    </row>
    <row r="762" spans="1:2" x14ac:dyDescent="0.25">
      <c r="A762" s="288" t="s">
        <v>562</v>
      </c>
      <c r="B762" s="215">
        <v>0</v>
      </c>
    </row>
    <row r="763" spans="1:2" x14ac:dyDescent="0.25">
      <c r="A763" s="288" t="s">
        <v>561</v>
      </c>
      <c r="B763" s="215">
        <v>0</v>
      </c>
    </row>
    <row r="764" spans="1:2" x14ac:dyDescent="0.25">
      <c r="A764" s="288" t="s">
        <v>560</v>
      </c>
      <c r="B764" s="215">
        <v>50</v>
      </c>
    </row>
    <row r="765" spans="1:2" x14ac:dyDescent="0.25">
      <c r="A765" s="288" t="s">
        <v>559</v>
      </c>
      <c r="B765" s="215">
        <v>70</v>
      </c>
    </row>
    <row r="766" spans="1:2" x14ac:dyDescent="0.25">
      <c r="A766" s="288" t="s">
        <v>558</v>
      </c>
      <c r="B766" s="215">
        <v>0</v>
      </c>
    </row>
    <row r="767" spans="1:2" x14ac:dyDescent="0.25">
      <c r="A767" s="288" t="s">
        <v>557</v>
      </c>
      <c r="B767" s="215">
        <v>0</v>
      </c>
    </row>
    <row r="768" spans="1:2" x14ac:dyDescent="0.25">
      <c r="A768" s="288" t="s">
        <v>556</v>
      </c>
      <c r="B768" s="215">
        <v>200</v>
      </c>
    </row>
    <row r="769" spans="1:2" x14ac:dyDescent="0.25">
      <c r="A769" s="288" t="s">
        <v>555</v>
      </c>
      <c r="B769" s="215">
        <v>40</v>
      </c>
    </row>
    <row r="770" spans="1:2" x14ac:dyDescent="0.25">
      <c r="A770" s="288" t="s">
        <v>554</v>
      </c>
      <c r="B770" s="215">
        <v>0</v>
      </c>
    </row>
    <row r="771" spans="1:2" x14ac:dyDescent="0.25">
      <c r="A771" s="288" t="s">
        <v>553</v>
      </c>
      <c r="B771" s="215">
        <v>0</v>
      </c>
    </row>
    <row r="772" spans="1:2" x14ac:dyDescent="0.25">
      <c r="A772" s="288" t="s">
        <v>552</v>
      </c>
      <c r="B772" s="215">
        <v>260</v>
      </c>
    </row>
    <row r="773" spans="1:2" x14ac:dyDescent="0.25">
      <c r="A773" s="288" t="s">
        <v>551</v>
      </c>
      <c r="B773" s="215">
        <v>1000</v>
      </c>
    </row>
    <row r="774" spans="1:2" x14ac:dyDescent="0.25">
      <c r="A774" s="288" t="s">
        <v>550</v>
      </c>
      <c r="B774" s="215">
        <v>117</v>
      </c>
    </row>
    <row r="775" spans="1:2" x14ac:dyDescent="0.25">
      <c r="A775" s="288" t="s">
        <v>515</v>
      </c>
      <c r="B775" s="215">
        <v>820</v>
      </c>
    </row>
    <row r="776" spans="1:2" x14ac:dyDescent="0.25">
      <c r="A776" s="288" t="s">
        <v>514</v>
      </c>
      <c r="B776" s="215">
        <v>500</v>
      </c>
    </row>
    <row r="777" spans="1:2" x14ac:dyDescent="0.25">
      <c r="A777" s="288" t="s">
        <v>509</v>
      </c>
      <c r="B777" s="215">
        <v>143</v>
      </c>
    </row>
    <row r="778" spans="1:2" x14ac:dyDescent="0.25">
      <c r="A778" s="288" t="s">
        <v>508</v>
      </c>
      <c r="B778" s="215">
        <v>297</v>
      </c>
    </row>
    <row r="779" spans="1:2" x14ac:dyDescent="0.25">
      <c r="A779" s="288" t="s">
        <v>506</v>
      </c>
      <c r="B779" s="215">
        <v>40</v>
      </c>
    </row>
    <row r="780" spans="1:2" x14ac:dyDescent="0.25">
      <c r="A780" s="288" t="s">
        <v>505</v>
      </c>
      <c r="B780" s="215">
        <v>0</v>
      </c>
    </row>
    <row r="781" spans="1:2" x14ac:dyDescent="0.25">
      <c r="A781" s="288" t="s">
        <v>780</v>
      </c>
      <c r="B781" s="215">
        <v>116</v>
      </c>
    </row>
    <row r="782" spans="1:2" x14ac:dyDescent="0.25">
      <c r="A782" s="288" t="s">
        <v>407</v>
      </c>
      <c r="B782" s="215">
        <v>200</v>
      </c>
    </row>
    <row r="783" spans="1:2" x14ac:dyDescent="0.25">
      <c r="A783" s="288" t="s">
        <v>500</v>
      </c>
      <c r="B783" s="215">
        <v>177</v>
      </c>
    </row>
    <row r="784" spans="1:2" x14ac:dyDescent="0.25">
      <c r="A784" s="288" t="s">
        <v>406</v>
      </c>
      <c r="B784" s="215">
        <v>0</v>
      </c>
    </row>
    <row r="785" spans="1:2" x14ac:dyDescent="0.25">
      <c r="A785" s="288" t="s">
        <v>496</v>
      </c>
      <c r="B785" s="215">
        <v>160</v>
      </c>
    </row>
    <row r="786" spans="1:2" x14ac:dyDescent="0.25">
      <c r="A786" s="288" t="s">
        <v>495</v>
      </c>
      <c r="B786" s="215">
        <v>160</v>
      </c>
    </row>
    <row r="787" spans="1:2" x14ac:dyDescent="0.25">
      <c r="A787" s="288" t="s">
        <v>494</v>
      </c>
      <c r="B787" s="215">
        <v>490</v>
      </c>
    </row>
    <row r="788" spans="1:2" x14ac:dyDescent="0.25">
      <c r="A788" s="288" t="s">
        <v>493</v>
      </c>
      <c r="B788" s="215">
        <v>2680</v>
      </c>
    </row>
    <row r="789" spans="1:2" x14ac:dyDescent="0.25">
      <c r="A789" s="288" t="s">
        <v>492</v>
      </c>
      <c r="B789" s="215">
        <v>490</v>
      </c>
    </row>
    <row r="790" spans="1:2" x14ac:dyDescent="0.25">
      <c r="A790" s="288" t="s">
        <v>491</v>
      </c>
      <c r="B790" s="215">
        <v>100</v>
      </c>
    </row>
    <row r="791" spans="1:2" x14ac:dyDescent="0.25">
      <c r="A791" s="288" t="s">
        <v>490</v>
      </c>
      <c r="B791" s="215">
        <v>130</v>
      </c>
    </row>
    <row r="792" spans="1:2" x14ac:dyDescent="0.25">
      <c r="A792" s="288" t="s">
        <v>489</v>
      </c>
      <c r="B792" s="215">
        <v>160</v>
      </c>
    </row>
    <row r="793" spans="1:2" x14ac:dyDescent="0.25">
      <c r="A793" s="288" t="s">
        <v>488</v>
      </c>
      <c r="B793" s="215">
        <v>570</v>
      </c>
    </row>
    <row r="794" spans="1:2" x14ac:dyDescent="0.25">
      <c r="A794" s="288" t="s">
        <v>487</v>
      </c>
      <c r="B794" s="215">
        <v>80</v>
      </c>
    </row>
    <row r="795" spans="1:2" x14ac:dyDescent="0.25">
      <c r="A795" s="288" t="s">
        <v>486</v>
      </c>
      <c r="B795" s="215">
        <v>840</v>
      </c>
    </row>
    <row r="796" spans="1:2" x14ac:dyDescent="0.25">
      <c r="A796" s="288" t="s">
        <v>485</v>
      </c>
      <c r="B796" s="215">
        <v>570</v>
      </c>
    </row>
    <row r="797" spans="1:2" x14ac:dyDescent="0.25">
      <c r="A797" s="288" t="s">
        <v>484</v>
      </c>
      <c r="B797" s="215">
        <v>1040</v>
      </c>
    </row>
    <row r="798" spans="1:2" x14ac:dyDescent="0.25">
      <c r="A798" s="288" t="s">
        <v>483</v>
      </c>
      <c r="B798" s="215">
        <v>94</v>
      </c>
    </row>
    <row r="799" spans="1:2" x14ac:dyDescent="0.25">
      <c r="A799" s="288" t="s">
        <v>482</v>
      </c>
      <c r="B799" s="215">
        <v>55</v>
      </c>
    </row>
    <row r="800" spans="1:2" x14ac:dyDescent="0.25">
      <c r="A800" s="288" t="s">
        <v>403</v>
      </c>
      <c r="B800" s="215">
        <v>2737</v>
      </c>
    </row>
    <row r="801" spans="1:2" x14ac:dyDescent="0.25">
      <c r="A801" s="288" t="s">
        <v>402</v>
      </c>
      <c r="B801" s="215">
        <v>33</v>
      </c>
    </row>
    <row r="802" spans="1:2" x14ac:dyDescent="0.25">
      <c r="A802" s="288" t="s">
        <v>401</v>
      </c>
      <c r="B802" s="215">
        <v>81</v>
      </c>
    </row>
    <row r="803" spans="1:2" x14ac:dyDescent="0.25">
      <c r="A803" s="288" t="s">
        <v>400</v>
      </c>
      <c r="B803" s="215">
        <v>33</v>
      </c>
    </row>
    <row r="804" spans="1:2" x14ac:dyDescent="0.25">
      <c r="A804" s="288" t="s">
        <v>399</v>
      </c>
      <c r="B804" s="215">
        <v>16</v>
      </c>
    </row>
    <row r="805" spans="1:2" x14ac:dyDescent="0.25">
      <c r="A805" s="288" t="s">
        <v>398</v>
      </c>
      <c r="B805" s="215">
        <v>325</v>
      </c>
    </row>
    <row r="806" spans="1:2" x14ac:dyDescent="0.25">
      <c r="A806" s="288" t="s">
        <v>397</v>
      </c>
      <c r="B806" s="215">
        <v>406</v>
      </c>
    </row>
    <row r="807" spans="1:2" x14ac:dyDescent="0.25">
      <c r="A807" s="288" t="s">
        <v>396</v>
      </c>
      <c r="B807" s="215">
        <v>6500</v>
      </c>
    </row>
    <row r="808" spans="1:2" ht="15.6" x14ac:dyDescent="0.3">
      <c r="A808" s="289" t="s">
        <v>861</v>
      </c>
      <c r="B808" s="290">
        <v>74761</v>
      </c>
    </row>
    <row r="809" spans="1:2" ht="15.6" x14ac:dyDescent="0.3">
      <c r="A809" s="216" t="s">
        <v>862</v>
      </c>
      <c r="B809" s="218">
        <v>136495</v>
      </c>
    </row>
    <row r="810" spans="1:2" x14ac:dyDescent="0.25">
      <c r="A810" s="219"/>
      <c r="B810" s="215"/>
    </row>
    <row r="811" spans="1:2" x14ac:dyDescent="0.25">
      <c r="A811" s="220" t="s">
        <v>70</v>
      </c>
      <c r="B811" s="222"/>
    </row>
    <row r="812" spans="1:2" x14ac:dyDescent="0.25">
      <c r="A812" s="286" t="s">
        <v>863</v>
      </c>
      <c r="B812" s="287"/>
    </row>
    <row r="813" spans="1:2" x14ac:dyDescent="0.25">
      <c r="A813" s="288" t="s">
        <v>764</v>
      </c>
      <c r="B813" s="215">
        <v>0</v>
      </c>
    </row>
    <row r="814" spans="1:2" x14ac:dyDescent="0.25">
      <c r="A814" s="288" t="s">
        <v>747</v>
      </c>
      <c r="B814" s="215">
        <v>0</v>
      </c>
    </row>
    <row r="815" spans="1:2" x14ac:dyDescent="0.25">
      <c r="A815" s="288" t="s">
        <v>228</v>
      </c>
      <c r="B815" s="215">
        <v>0</v>
      </c>
    </row>
    <row r="816" spans="1:2" x14ac:dyDescent="0.25">
      <c r="A816" s="288" t="s">
        <v>377</v>
      </c>
      <c r="B816" s="215">
        <v>0</v>
      </c>
    </row>
    <row r="817" spans="1:2" x14ac:dyDescent="0.25">
      <c r="A817" s="288" t="s">
        <v>376</v>
      </c>
      <c r="B817" s="215">
        <v>0</v>
      </c>
    </row>
    <row r="818" spans="1:2" x14ac:dyDescent="0.25">
      <c r="A818" s="288" t="s">
        <v>685</v>
      </c>
      <c r="B818" s="215">
        <v>0</v>
      </c>
    </row>
    <row r="819" spans="1:2" x14ac:dyDescent="0.25">
      <c r="A819" s="288" t="s">
        <v>371</v>
      </c>
      <c r="B819" s="215">
        <v>2000</v>
      </c>
    </row>
    <row r="820" spans="1:2" x14ac:dyDescent="0.25">
      <c r="A820" s="288" t="s">
        <v>725</v>
      </c>
      <c r="B820" s="215">
        <v>0</v>
      </c>
    </row>
    <row r="821" spans="1:2" x14ac:dyDescent="0.25">
      <c r="A821" s="288" t="s">
        <v>180</v>
      </c>
      <c r="B821" s="215">
        <v>0</v>
      </c>
    </row>
    <row r="822" spans="1:2" x14ac:dyDescent="0.25">
      <c r="A822" s="288" t="s">
        <v>759</v>
      </c>
      <c r="B822" s="215">
        <v>0</v>
      </c>
    </row>
    <row r="823" spans="1:2" x14ac:dyDescent="0.25">
      <c r="A823" s="288" t="s">
        <v>33</v>
      </c>
      <c r="B823" s="215">
        <v>0</v>
      </c>
    </row>
    <row r="824" spans="1:2" x14ac:dyDescent="0.25">
      <c r="A824" s="288" t="s">
        <v>786</v>
      </c>
      <c r="B824" s="215">
        <v>0</v>
      </c>
    </row>
    <row r="825" spans="1:2" x14ac:dyDescent="0.25">
      <c r="A825" s="288" t="s">
        <v>643</v>
      </c>
      <c r="B825" s="215">
        <v>0</v>
      </c>
    </row>
    <row r="826" spans="1:2" x14ac:dyDescent="0.25">
      <c r="A826" s="288" t="s">
        <v>194</v>
      </c>
      <c r="B826" s="215">
        <v>0</v>
      </c>
    </row>
    <row r="827" spans="1:2" x14ac:dyDescent="0.25">
      <c r="A827" s="288" t="s">
        <v>332</v>
      </c>
      <c r="B827" s="215">
        <v>1500</v>
      </c>
    </row>
    <row r="828" spans="1:2" x14ac:dyDescent="0.25">
      <c r="A828" s="288" t="s">
        <v>305</v>
      </c>
      <c r="B828" s="215">
        <v>0</v>
      </c>
    </row>
    <row r="829" spans="1:2" x14ac:dyDescent="0.25">
      <c r="A829" s="288" t="s">
        <v>304</v>
      </c>
      <c r="B829" s="215">
        <v>6000</v>
      </c>
    </row>
    <row r="830" spans="1:2" ht="15.6" x14ac:dyDescent="0.3">
      <c r="A830" s="289" t="s">
        <v>864</v>
      </c>
      <c r="B830" s="290">
        <v>9500</v>
      </c>
    </row>
    <row r="831" spans="1:2" x14ac:dyDescent="0.25">
      <c r="A831" s="286" t="s">
        <v>865</v>
      </c>
      <c r="B831" s="287"/>
    </row>
    <row r="832" spans="1:2" x14ac:dyDescent="0.25">
      <c r="A832" s="288" t="s">
        <v>376</v>
      </c>
      <c r="B832" s="215">
        <v>0</v>
      </c>
    </row>
    <row r="833" spans="1:2" x14ac:dyDescent="0.25">
      <c r="A833" s="288" t="s">
        <v>371</v>
      </c>
      <c r="B833" s="215">
        <v>1000</v>
      </c>
    </row>
    <row r="834" spans="1:2" x14ac:dyDescent="0.25">
      <c r="A834" s="288" t="s">
        <v>198</v>
      </c>
      <c r="B834" s="215">
        <v>2000</v>
      </c>
    </row>
    <row r="835" spans="1:2" x14ac:dyDescent="0.25">
      <c r="A835" s="288" t="s">
        <v>592</v>
      </c>
      <c r="B835" s="215">
        <v>0</v>
      </c>
    </row>
    <row r="836" spans="1:2" x14ac:dyDescent="0.25">
      <c r="A836" s="288" t="s">
        <v>332</v>
      </c>
      <c r="B836" s="215">
        <v>1500</v>
      </c>
    </row>
    <row r="837" spans="1:2" x14ac:dyDescent="0.25">
      <c r="A837" s="288" t="s">
        <v>305</v>
      </c>
      <c r="B837" s="215">
        <v>0</v>
      </c>
    </row>
    <row r="838" spans="1:2" ht="15.6" x14ac:dyDescent="0.3">
      <c r="A838" s="289" t="s">
        <v>866</v>
      </c>
      <c r="B838" s="290">
        <v>4500</v>
      </c>
    </row>
    <row r="839" spans="1:2" ht="15.6" x14ac:dyDescent="0.3">
      <c r="A839" s="216" t="s">
        <v>867</v>
      </c>
      <c r="B839" s="218">
        <v>14000</v>
      </c>
    </row>
    <row r="840" spans="1:2" x14ac:dyDescent="0.25">
      <c r="A840" s="219"/>
      <c r="B840" s="215"/>
    </row>
    <row r="841" spans="1:2" x14ac:dyDescent="0.25">
      <c r="A841" s="220" t="s">
        <v>814</v>
      </c>
      <c r="B841" s="222"/>
    </row>
    <row r="842" spans="1:2" x14ac:dyDescent="0.25">
      <c r="A842" s="286" t="s">
        <v>868</v>
      </c>
      <c r="B842" s="287"/>
    </row>
    <row r="843" spans="1:2" x14ac:dyDescent="0.25">
      <c r="A843" s="288" t="s">
        <v>508</v>
      </c>
      <c r="B843" s="215">
        <v>703</v>
      </c>
    </row>
    <row r="844" spans="1:2" ht="15.6" x14ac:dyDescent="0.3">
      <c r="A844" s="289" t="s">
        <v>869</v>
      </c>
      <c r="B844" s="290">
        <v>703</v>
      </c>
    </row>
    <row r="845" spans="1:2" x14ac:dyDescent="0.25">
      <c r="A845" s="286" t="s">
        <v>870</v>
      </c>
      <c r="B845" s="287"/>
    </row>
    <row r="846" spans="1:2" x14ac:dyDescent="0.25">
      <c r="A846" s="288" t="s">
        <v>222</v>
      </c>
      <c r="B846" s="215">
        <v>0</v>
      </c>
    </row>
    <row r="847" spans="1:2" x14ac:dyDescent="0.25">
      <c r="A847" s="288" t="s">
        <v>383</v>
      </c>
      <c r="B847" s="215">
        <v>111</v>
      </c>
    </row>
    <row r="848" spans="1:2" x14ac:dyDescent="0.25">
      <c r="A848" s="288" t="s">
        <v>379</v>
      </c>
      <c r="B848" s="215">
        <v>0</v>
      </c>
    </row>
    <row r="849" spans="1:2" x14ac:dyDescent="0.25">
      <c r="A849" s="288" t="s">
        <v>232</v>
      </c>
      <c r="B849" s="215">
        <v>3705</v>
      </c>
    </row>
    <row r="850" spans="1:2" x14ac:dyDescent="0.25">
      <c r="A850" s="288" t="s">
        <v>375</v>
      </c>
      <c r="B850" s="215">
        <v>751</v>
      </c>
    </row>
    <row r="851" spans="1:2" x14ac:dyDescent="0.25">
      <c r="A851" s="288" t="s">
        <v>231</v>
      </c>
      <c r="B851" s="215">
        <v>0</v>
      </c>
    </row>
    <row r="852" spans="1:2" x14ac:dyDescent="0.25">
      <c r="A852" s="288" t="s">
        <v>374</v>
      </c>
      <c r="B852" s="215">
        <v>0</v>
      </c>
    </row>
    <row r="853" spans="1:2" x14ac:dyDescent="0.25">
      <c r="A853" s="288" t="s">
        <v>373</v>
      </c>
      <c r="B853" s="215">
        <v>1960</v>
      </c>
    </row>
    <row r="854" spans="1:2" x14ac:dyDescent="0.25">
      <c r="A854" s="288" t="s">
        <v>372</v>
      </c>
      <c r="B854" s="215">
        <v>375</v>
      </c>
    </row>
    <row r="855" spans="1:2" x14ac:dyDescent="0.25">
      <c r="A855" s="288" t="s">
        <v>370</v>
      </c>
      <c r="B855" s="215">
        <v>0</v>
      </c>
    </row>
    <row r="856" spans="1:2" x14ac:dyDescent="0.25">
      <c r="A856" s="288" t="s">
        <v>642</v>
      </c>
      <c r="B856" s="215">
        <v>142</v>
      </c>
    </row>
    <row r="857" spans="1:2" x14ac:dyDescent="0.25">
      <c r="A857" s="288" t="s">
        <v>433</v>
      </c>
      <c r="B857" s="215">
        <v>20</v>
      </c>
    </row>
    <row r="858" spans="1:2" x14ac:dyDescent="0.25">
      <c r="A858" s="288" t="s">
        <v>362</v>
      </c>
      <c r="B858" s="215">
        <v>227</v>
      </c>
    </row>
    <row r="859" spans="1:2" x14ac:dyDescent="0.25">
      <c r="A859" s="288" t="s">
        <v>361</v>
      </c>
      <c r="B859" s="215">
        <v>100</v>
      </c>
    </row>
    <row r="860" spans="1:2" x14ac:dyDescent="0.25">
      <c r="A860" s="288" t="s">
        <v>359</v>
      </c>
      <c r="B860" s="215">
        <v>70</v>
      </c>
    </row>
    <row r="861" spans="1:2" x14ac:dyDescent="0.25">
      <c r="A861" s="288" t="s">
        <v>358</v>
      </c>
      <c r="B861" s="215">
        <v>320</v>
      </c>
    </row>
    <row r="862" spans="1:2" x14ac:dyDescent="0.25">
      <c r="A862" s="288" t="s">
        <v>357</v>
      </c>
      <c r="B862" s="215">
        <v>60</v>
      </c>
    </row>
    <row r="863" spans="1:2" x14ac:dyDescent="0.25">
      <c r="A863" s="288" t="s">
        <v>355</v>
      </c>
      <c r="B863" s="215">
        <v>1900</v>
      </c>
    </row>
    <row r="864" spans="1:2" x14ac:dyDescent="0.25">
      <c r="A864" s="288" t="s">
        <v>354</v>
      </c>
      <c r="B864" s="215">
        <v>500</v>
      </c>
    </row>
    <row r="865" spans="1:2" x14ac:dyDescent="0.25">
      <c r="A865" s="288" t="s">
        <v>353</v>
      </c>
      <c r="B865" s="215">
        <v>320</v>
      </c>
    </row>
    <row r="866" spans="1:2" x14ac:dyDescent="0.25">
      <c r="A866" s="288" t="s">
        <v>351</v>
      </c>
      <c r="B866" s="215">
        <v>646</v>
      </c>
    </row>
    <row r="867" spans="1:2" x14ac:dyDescent="0.25">
      <c r="A867" s="288" t="s">
        <v>581</v>
      </c>
      <c r="B867" s="215">
        <v>3420</v>
      </c>
    </row>
    <row r="868" spans="1:2" x14ac:dyDescent="0.25">
      <c r="A868" s="288" t="s">
        <v>344</v>
      </c>
      <c r="B868" s="215">
        <v>0</v>
      </c>
    </row>
    <row r="869" spans="1:2" x14ac:dyDescent="0.25">
      <c r="A869" s="288" t="s">
        <v>342</v>
      </c>
      <c r="B869" s="215">
        <v>190</v>
      </c>
    </row>
    <row r="870" spans="1:2" x14ac:dyDescent="0.25">
      <c r="A870" s="288" t="s">
        <v>568</v>
      </c>
      <c r="B870" s="215">
        <v>2107</v>
      </c>
    </row>
    <row r="871" spans="1:2" x14ac:dyDescent="0.25">
      <c r="A871" s="288" t="s">
        <v>324</v>
      </c>
      <c r="B871" s="215">
        <v>194</v>
      </c>
    </row>
    <row r="872" spans="1:2" x14ac:dyDescent="0.25">
      <c r="A872" s="288" t="s">
        <v>323</v>
      </c>
      <c r="B872" s="215">
        <v>333</v>
      </c>
    </row>
    <row r="873" spans="1:2" x14ac:dyDescent="0.25">
      <c r="A873" s="288" t="s">
        <v>322</v>
      </c>
      <c r="B873" s="215">
        <v>441</v>
      </c>
    </row>
    <row r="874" spans="1:2" x14ac:dyDescent="0.25">
      <c r="A874" s="288" t="s">
        <v>321</v>
      </c>
      <c r="B874" s="215">
        <v>135</v>
      </c>
    </row>
    <row r="875" spans="1:2" x14ac:dyDescent="0.25">
      <c r="A875" s="288" t="s">
        <v>320</v>
      </c>
      <c r="B875" s="215">
        <v>159</v>
      </c>
    </row>
    <row r="876" spans="1:2" x14ac:dyDescent="0.25">
      <c r="A876" s="288" t="s">
        <v>319</v>
      </c>
      <c r="B876" s="215">
        <v>135</v>
      </c>
    </row>
    <row r="877" spans="1:2" x14ac:dyDescent="0.25">
      <c r="A877" s="288" t="s">
        <v>318</v>
      </c>
      <c r="B877" s="215">
        <v>196</v>
      </c>
    </row>
    <row r="878" spans="1:2" x14ac:dyDescent="0.25">
      <c r="A878" s="288" t="s">
        <v>317</v>
      </c>
      <c r="B878" s="215">
        <v>257</v>
      </c>
    </row>
    <row r="879" spans="1:2" x14ac:dyDescent="0.25">
      <c r="A879" s="288" t="s">
        <v>316</v>
      </c>
      <c r="B879" s="215">
        <v>49</v>
      </c>
    </row>
    <row r="880" spans="1:2" x14ac:dyDescent="0.25">
      <c r="A880" s="288" t="s">
        <v>315</v>
      </c>
      <c r="B880" s="215">
        <v>992</v>
      </c>
    </row>
    <row r="881" spans="1:2" x14ac:dyDescent="0.25">
      <c r="A881" s="288" t="s">
        <v>314</v>
      </c>
      <c r="B881" s="215">
        <v>86</v>
      </c>
    </row>
    <row r="882" spans="1:2" x14ac:dyDescent="0.25">
      <c r="A882" s="288" t="s">
        <v>313</v>
      </c>
      <c r="B882" s="215">
        <v>306</v>
      </c>
    </row>
    <row r="883" spans="1:2" ht="15.6" x14ac:dyDescent="0.3">
      <c r="A883" s="289" t="s">
        <v>871</v>
      </c>
      <c r="B883" s="290">
        <v>20207</v>
      </c>
    </row>
    <row r="884" spans="1:2" x14ac:dyDescent="0.25">
      <c r="A884" s="286" t="s">
        <v>872</v>
      </c>
      <c r="B884" s="287"/>
    </row>
    <row r="885" spans="1:2" x14ac:dyDescent="0.25">
      <c r="A885" s="288" t="s">
        <v>672</v>
      </c>
      <c r="B885" s="215">
        <v>0</v>
      </c>
    </row>
    <row r="886" spans="1:2" x14ac:dyDescent="0.25">
      <c r="A886" s="288" t="s">
        <v>582</v>
      </c>
      <c r="B886" s="215">
        <v>260</v>
      </c>
    </row>
    <row r="887" spans="1:2" ht="15.6" x14ac:dyDescent="0.3">
      <c r="A887" s="289" t="s">
        <v>873</v>
      </c>
      <c r="B887" s="290">
        <v>260</v>
      </c>
    </row>
    <row r="888" spans="1:2" x14ac:dyDescent="0.25">
      <c r="A888" s="286" t="s">
        <v>874</v>
      </c>
      <c r="B888" s="287"/>
    </row>
    <row r="889" spans="1:2" x14ac:dyDescent="0.25">
      <c r="A889" s="288" t="s">
        <v>693</v>
      </c>
      <c r="B889" s="215">
        <v>17</v>
      </c>
    </row>
    <row r="890" spans="1:2" x14ac:dyDescent="0.25">
      <c r="A890" s="288" t="s">
        <v>691</v>
      </c>
      <c r="B890" s="215">
        <v>37</v>
      </c>
    </row>
    <row r="891" spans="1:2" x14ac:dyDescent="0.25">
      <c r="A891" s="288" t="s">
        <v>204</v>
      </c>
      <c r="B891" s="215">
        <v>0</v>
      </c>
    </row>
    <row r="892" spans="1:2" x14ac:dyDescent="0.25">
      <c r="A892" s="288" t="s">
        <v>689</v>
      </c>
      <c r="B892" s="215">
        <v>69</v>
      </c>
    </row>
    <row r="893" spans="1:2" x14ac:dyDescent="0.25">
      <c r="A893" s="288" t="s">
        <v>201</v>
      </c>
      <c r="B893" s="215">
        <v>3</v>
      </c>
    </row>
    <row r="894" spans="1:2" x14ac:dyDescent="0.25">
      <c r="A894" s="288" t="s">
        <v>658</v>
      </c>
      <c r="B894" s="215">
        <v>0</v>
      </c>
    </row>
    <row r="895" spans="1:2" x14ac:dyDescent="0.25">
      <c r="A895" s="288" t="s">
        <v>657</v>
      </c>
      <c r="B895" s="215">
        <v>14</v>
      </c>
    </row>
    <row r="896" spans="1:2" x14ac:dyDescent="0.25">
      <c r="A896" s="288" t="s">
        <v>656</v>
      </c>
      <c r="B896" s="215">
        <v>5</v>
      </c>
    </row>
    <row r="897" spans="1:2" x14ac:dyDescent="0.25">
      <c r="A897" s="288" t="s">
        <v>655</v>
      </c>
      <c r="B897" s="215">
        <v>7</v>
      </c>
    </row>
    <row r="898" spans="1:2" x14ac:dyDescent="0.25">
      <c r="A898" s="288" t="s">
        <v>654</v>
      </c>
      <c r="B898" s="215">
        <v>0</v>
      </c>
    </row>
    <row r="899" spans="1:2" x14ac:dyDescent="0.25">
      <c r="A899" s="288" t="s">
        <v>550</v>
      </c>
      <c r="B899" s="215">
        <v>3</v>
      </c>
    </row>
    <row r="900" spans="1:2" ht="15.6" x14ac:dyDescent="0.3">
      <c r="A900" s="289" t="s">
        <v>875</v>
      </c>
      <c r="B900" s="290">
        <v>155</v>
      </c>
    </row>
    <row r="901" spans="1:2" x14ac:dyDescent="0.25">
      <c r="A901" s="286" t="s">
        <v>876</v>
      </c>
      <c r="B901" s="287"/>
    </row>
    <row r="902" spans="1:2" x14ac:dyDescent="0.25">
      <c r="A902" s="288" t="s">
        <v>211</v>
      </c>
      <c r="B902" s="215">
        <v>1968</v>
      </c>
    </row>
    <row r="903" spans="1:2" x14ac:dyDescent="0.25">
      <c r="A903" s="288" t="s">
        <v>705</v>
      </c>
      <c r="B903" s="215">
        <v>0</v>
      </c>
    </row>
    <row r="904" spans="1:2" x14ac:dyDescent="0.25">
      <c r="A904" s="288" t="s">
        <v>704</v>
      </c>
      <c r="B904" s="215">
        <v>0</v>
      </c>
    </row>
    <row r="905" spans="1:2" x14ac:dyDescent="0.25">
      <c r="A905" s="288" t="s">
        <v>703</v>
      </c>
      <c r="B905" s="215">
        <v>0</v>
      </c>
    </row>
    <row r="906" spans="1:2" x14ac:dyDescent="0.25">
      <c r="A906" s="288" t="s">
        <v>702</v>
      </c>
      <c r="B906" s="215">
        <v>45</v>
      </c>
    </row>
    <row r="907" spans="1:2" x14ac:dyDescent="0.25">
      <c r="A907" s="288" t="s">
        <v>230</v>
      </c>
      <c r="B907" s="215">
        <v>48</v>
      </c>
    </row>
    <row r="908" spans="1:2" x14ac:dyDescent="0.25">
      <c r="A908" s="288" t="s">
        <v>699</v>
      </c>
      <c r="B908" s="215">
        <v>50</v>
      </c>
    </row>
    <row r="909" spans="1:2" x14ac:dyDescent="0.25">
      <c r="A909" s="288" t="s">
        <v>681</v>
      </c>
      <c r="B909" s="215">
        <v>0</v>
      </c>
    </row>
    <row r="910" spans="1:2" x14ac:dyDescent="0.25">
      <c r="A910" s="288" t="s">
        <v>673</v>
      </c>
      <c r="B910" s="215">
        <v>0</v>
      </c>
    </row>
    <row r="911" spans="1:2" x14ac:dyDescent="0.25">
      <c r="A911" s="288" t="s">
        <v>570</v>
      </c>
      <c r="B911" s="215">
        <v>0</v>
      </c>
    </row>
    <row r="912" spans="1:2" x14ac:dyDescent="0.25">
      <c r="A912" s="288" t="s">
        <v>569</v>
      </c>
      <c r="B912" s="215">
        <v>4</v>
      </c>
    </row>
    <row r="913" spans="1:2" ht="15.6" x14ac:dyDescent="0.3">
      <c r="A913" s="289" t="s">
        <v>877</v>
      </c>
      <c r="B913" s="290">
        <v>2115</v>
      </c>
    </row>
    <row r="914" spans="1:2" x14ac:dyDescent="0.25">
      <c r="A914" s="286" t="s">
        <v>878</v>
      </c>
      <c r="B914" s="287"/>
    </row>
    <row r="915" spans="1:2" x14ac:dyDescent="0.25">
      <c r="A915" s="288" t="s">
        <v>641</v>
      </c>
      <c r="B915" s="215">
        <v>0</v>
      </c>
    </row>
    <row r="916" spans="1:2" ht="15.6" x14ac:dyDescent="0.3">
      <c r="A916" s="289" t="s">
        <v>879</v>
      </c>
      <c r="B916" s="290">
        <v>0</v>
      </c>
    </row>
    <row r="917" spans="1:2" x14ac:dyDescent="0.25">
      <c r="A917" s="286" t="s">
        <v>880</v>
      </c>
      <c r="B917" s="287"/>
    </row>
    <row r="918" spans="1:2" x14ac:dyDescent="0.25">
      <c r="A918" s="288" t="s">
        <v>226</v>
      </c>
      <c r="B918" s="215">
        <v>0</v>
      </c>
    </row>
    <row r="919" spans="1:2" ht="15.6" x14ac:dyDescent="0.3">
      <c r="A919" s="289" t="s">
        <v>881</v>
      </c>
      <c r="B919" s="290">
        <v>0</v>
      </c>
    </row>
    <row r="920" spans="1:2" x14ac:dyDescent="0.25">
      <c r="A920" s="286" t="s">
        <v>882</v>
      </c>
      <c r="B920" s="287"/>
    </row>
    <row r="921" spans="1:2" x14ac:dyDescent="0.25">
      <c r="A921" s="288" t="s">
        <v>711</v>
      </c>
      <c r="B921" s="215">
        <v>588</v>
      </c>
    </row>
    <row r="922" spans="1:2" ht="15.6" x14ac:dyDescent="0.3">
      <c r="A922" s="289" t="s">
        <v>883</v>
      </c>
      <c r="B922" s="290">
        <v>588</v>
      </c>
    </row>
    <row r="923" spans="1:2" x14ac:dyDescent="0.25">
      <c r="A923" s="286" t="s">
        <v>884</v>
      </c>
      <c r="B923" s="287"/>
    </row>
    <row r="924" spans="1:2" x14ac:dyDescent="0.25">
      <c r="A924" s="288" t="s">
        <v>710</v>
      </c>
      <c r="B924" s="215">
        <v>0</v>
      </c>
    </row>
    <row r="925" spans="1:2" x14ac:dyDescent="0.25">
      <c r="A925" s="288" t="s">
        <v>709</v>
      </c>
      <c r="B925" s="215">
        <v>0</v>
      </c>
    </row>
    <row r="926" spans="1:2" x14ac:dyDescent="0.25">
      <c r="A926" s="288" t="s">
        <v>227</v>
      </c>
      <c r="B926" s="215">
        <v>2938</v>
      </c>
    </row>
    <row r="927" spans="1:2" x14ac:dyDescent="0.25">
      <c r="A927" s="288" t="s">
        <v>206</v>
      </c>
      <c r="B927" s="215">
        <v>0</v>
      </c>
    </row>
    <row r="928" spans="1:2" x14ac:dyDescent="0.25">
      <c r="A928" s="288" t="s">
        <v>707</v>
      </c>
      <c r="B928" s="215">
        <v>0</v>
      </c>
    </row>
    <row r="929" spans="1:2" x14ac:dyDescent="0.25">
      <c r="A929" s="288" t="s">
        <v>706</v>
      </c>
      <c r="B929" s="215">
        <v>0</v>
      </c>
    </row>
    <row r="930" spans="1:2" x14ac:dyDescent="0.25">
      <c r="A930" s="288" t="s">
        <v>682</v>
      </c>
      <c r="B930" s="215">
        <v>0</v>
      </c>
    </row>
    <row r="931" spans="1:2" x14ac:dyDescent="0.25">
      <c r="A931" s="288" t="s">
        <v>203</v>
      </c>
      <c r="B931" s="215">
        <v>48</v>
      </c>
    </row>
    <row r="932" spans="1:2" x14ac:dyDescent="0.25">
      <c r="A932" s="288" t="s">
        <v>674</v>
      </c>
      <c r="B932" s="215">
        <v>810</v>
      </c>
    </row>
    <row r="933" spans="1:2" x14ac:dyDescent="0.25">
      <c r="A933" s="288" t="s">
        <v>671</v>
      </c>
      <c r="B933" s="215">
        <v>915</v>
      </c>
    </row>
    <row r="934" spans="1:2" x14ac:dyDescent="0.25">
      <c r="A934" s="288" t="s">
        <v>664</v>
      </c>
      <c r="B934" s="215">
        <v>0</v>
      </c>
    </row>
    <row r="935" spans="1:2" x14ac:dyDescent="0.25">
      <c r="A935" s="288" t="s">
        <v>225</v>
      </c>
      <c r="B935" s="215">
        <v>243</v>
      </c>
    </row>
    <row r="936" spans="1:2" ht="15.6" x14ac:dyDescent="0.3">
      <c r="A936" s="289" t="s">
        <v>885</v>
      </c>
      <c r="B936" s="290">
        <v>4954</v>
      </c>
    </row>
    <row r="937" spans="1:2" x14ac:dyDescent="0.25">
      <c r="A937" s="286" t="s">
        <v>886</v>
      </c>
      <c r="B937" s="287"/>
    </row>
    <row r="938" spans="1:2" x14ac:dyDescent="0.25">
      <c r="A938" s="288" t="s">
        <v>744</v>
      </c>
      <c r="B938" s="215">
        <v>0</v>
      </c>
    </row>
    <row r="939" spans="1:2" x14ac:dyDescent="0.25">
      <c r="A939" s="288" t="s">
        <v>738</v>
      </c>
      <c r="B939" s="215">
        <v>0</v>
      </c>
    </row>
    <row r="940" spans="1:2" ht="15.6" x14ac:dyDescent="0.3">
      <c r="A940" s="289" t="s">
        <v>887</v>
      </c>
      <c r="B940" s="290">
        <v>0</v>
      </c>
    </row>
    <row r="941" spans="1:2" x14ac:dyDescent="0.25">
      <c r="A941" s="286" t="s">
        <v>888</v>
      </c>
      <c r="B941" s="287"/>
    </row>
    <row r="942" spans="1:2" x14ac:dyDescent="0.25">
      <c r="A942" s="288" t="s">
        <v>747</v>
      </c>
      <c r="B942" s="215">
        <v>0</v>
      </c>
    </row>
    <row r="943" spans="1:2" x14ac:dyDescent="0.25">
      <c r="A943" s="288" t="s">
        <v>746</v>
      </c>
      <c r="B943" s="215">
        <v>296</v>
      </c>
    </row>
    <row r="944" spans="1:2" ht="15.6" x14ac:dyDescent="0.3">
      <c r="A944" s="289" t="s">
        <v>889</v>
      </c>
      <c r="B944" s="290">
        <v>296</v>
      </c>
    </row>
    <row r="945" spans="1:2" x14ac:dyDescent="0.25">
      <c r="A945" s="286" t="s">
        <v>890</v>
      </c>
      <c r="B945" s="287"/>
    </row>
    <row r="946" spans="1:2" x14ac:dyDescent="0.25">
      <c r="A946" s="288" t="s">
        <v>378</v>
      </c>
      <c r="B946" s="215">
        <v>261</v>
      </c>
    </row>
    <row r="947" spans="1:2" x14ac:dyDescent="0.25">
      <c r="A947" s="288" t="s">
        <v>371</v>
      </c>
      <c r="B947" s="215">
        <v>1562</v>
      </c>
    </row>
    <row r="948" spans="1:2" x14ac:dyDescent="0.25">
      <c r="A948" s="288" t="s">
        <v>197</v>
      </c>
      <c r="B948" s="215">
        <v>5813</v>
      </c>
    </row>
    <row r="949" spans="1:2" x14ac:dyDescent="0.25">
      <c r="A949" s="288" t="s">
        <v>350</v>
      </c>
      <c r="B949" s="215">
        <v>417</v>
      </c>
    </row>
    <row r="950" spans="1:2" x14ac:dyDescent="0.25">
      <c r="A950" s="288" t="s">
        <v>349</v>
      </c>
      <c r="B950" s="215">
        <v>443</v>
      </c>
    </row>
    <row r="951" spans="1:2" x14ac:dyDescent="0.25">
      <c r="A951" s="288" t="s">
        <v>347</v>
      </c>
      <c r="B951" s="215">
        <v>0</v>
      </c>
    </row>
    <row r="952" spans="1:2" x14ac:dyDescent="0.25">
      <c r="A952" s="288" t="s">
        <v>345</v>
      </c>
      <c r="B952" s="215">
        <v>651</v>
      </c>
    </row>
    <row r="953" spans="1:2" x14ac:dyDescent="0.25">
      <c r="A953" s="288" t="s">
        <v>341</v>
      </c>
      <c r="B953" s="215">
        <v>390</v>
      </c>
    </row>
    <row r="954" spans="1:2" x14ac:dyDescent="0.25">
      <c r="A954" s="288" t="s">
        <v>328</v>
      </c>
      <c r="B954" s="215">
        <v>1562</v>
      </c>
    </row>
    <row r="955" spans="1:2" x14ac:dyDescent="0.25">
      <c r="A955" s="288" t="s">
        <v>327</v>
      </c>
      <c r="B955" s="215">
        <v>390</v>
      </c>
    </row>
    <row r="956" spans="1:2" x14ac:dyDescent="0.25">
      <c r="A956" s="288" t="s">
        <v>326</v>
      </c>
      <c r="B956" s="215">
        <v>156</v>
      </c>
    </row>
    <row r="957" spans="1:2" x14ac:dyDescent="0.25">
      <c r="A957" s="288" t="s">
        <v>286</v>
      </c>
      <c r="B957" s="215">
        <v>2392</v>
      </c>
    </row>
    <row r="958" spans="1:2" ht="15.6" x14ac:dyDescent="0.3">
      <c r="A958" s="289" t="s">
        <v>891</v>
      </c>
      <c r="B958" s="290">
        <v>14037</v>
      </c>
    </row>
    <row r="959" spans="1:2" x14ac:dyDescent="0.25">
      <c r="A959" s="286" t="s">
        <v>892</v>
      </c>
      <c r="B959" s="287"/>
    </row>
    <row r="960" spans="1:2" x14ac:dyDescent="0.25">
      <c r="A960" s="288" t="s">
        <v>727</v>
      </c>
      <c r="B960" s="215">
        <v>0</v>
      </c>
    </row>
    <row r="961" spans="1:2" ht="15.6" x14ac:dyDescent="0.3">
      <c r="A961" s="289" t="s">
        <v>893</v>
      </c>
      <c r="B961" s="290">
        <v>0</v>
      </c>
    </row>
    <row r="962" spans="1:2" x14ac:dyDescent="0.25">
      <c r="A962" s="286" t="s">
        <v>894</v>
      </c>
      <c r="B962" s="287"/>
    </row>
    <row r="963" spans="1:2" x14ac:dyDescent="0.25">
      <c r="A963" s="288" t="s">
        <v>731</v>
      </c>
      <c r="B963" s="215">
        <v>1822</v>
      </c>
    </row>
    <row r="964" spans="1:2" x14ac:dyDescent="0.25">
      <c r="A964" s="288" t="s">
        <v>724</v>
      </c>
      <c r="B964" s="215">
        <v>0</v>
      </c>
    </row>
    <row r="965" spans="1:2" ht="15.6" x14ac:dyDescent="0.3">
      <c r="A965" s="289" t="s">
        <v>895</v>
      </c>
      <c r="B965" s="290">
        <v>1822</v>
      </c>
    </row>
    <row r="966" spans="1:2" x14ac:dyDescent="0.25">
      <c r="A966" s="286" t="s">
        <v>896</v>
      </c>
      <c r="B966" s="287"/>
    </row>
    <row r="967" spans="1:2" x14ac:dyDescent="0.25">
      <c r="A967" s="288" t="s">
        <v>764</v>
      </c>
      <c r="B967" s="215">
        <v>0</v>
      </c>
    </row>
    <row r="968" spans="1:2" x14ac:dyDescent="0.25">
      <c r="A968" s="288" t="s">
        <v>747</v>
      </c>
      <c r="B968" s="215">
        <v>0</v>
      </c>
    </row>
    <row r="969" spans="1:2" x14ac:dyDescent="0.25">
      <c r="A969" s="288" t="s">
        <v>228</v>
      </c>
      <c r="B969" s="215">
        <v>350</v>
      </c>
    </row>
    <row r="970" spans="1:2" x14ac:dyDescent="0.25">
      <c r="A970" s="288" t="s">
        <v>377</v>
      </c>
      <c r="B970" s="215">
        <v>0</v>
      </c>
    </row>
    <row r="971" spans="1:2" x14ac:dyDescent="0.25">
      <c r="A971" s="288" t="s">
        <v>685</v>
      </c>
      <c r="B971" s="215">
        <v>0</v>
      </c>
    </row>
    <row r="972" spans="1:2" x14ac:dyDescent="0.25">
      <c r="A972" s="288" t="s">
        <v>670</v>
      </c>
      <c r="B972" s="215">
        <v>0</v>
      </c>
    </row>
    <row r="973" spans="1:2" x14ac:dyDescent="0.25">
      <c r="A973" s="288" t="s">
        <v>725</v>
      </c>
      <c r="B973" s="215">
        <v>0</v>
      </c>
    </row>
    <row r="974" spans="1:2" x14ac:dyDescent="0.25">
      <c r="A974" s="288" t="s">
        <v>180</v>
      </c>
      <c r="B974" s="215">
        <v>0</v>
      </c>
    </row>
    <row r="975" spans="1:2" x14ac:dyDescent="0.25">
      <c r="A975" s="288" t="s">
        <v>663</v>
      </c>
      <c r="B975" s="215">
        <v>0</v>
      </c>
    </row>
    <row r="976" spans="1:2" x14ac:dyDescent="0.25">
      <c r="A976" s="288" t="s">
        <v>759</v>
      </c>
      <c r="B976" s="215">
        <v>0</v>
      </c>
    </row>
    <row r="977" spans="1:2" x14ac:dyDescent="0.25">
      <c r="A977" s="288" t="s">
        <v>33</v>
      </c>
      <c r="B977" s="215">
        <v>0</v>
      </c>
    </row>
    <row r="978" spans="1:2" x14ac:dyDescent="0.25">
      <c r="A978" s="288" t="s">
        <v>786</v>
      </c>
      <c r="B978" s="215">
        <v>0</v>
      </c>
    </row>
    <row r="979" spans="1:2" x14ac:dyDescent="0.25">
      <c r="A979" s="288" t="s">
        <v>512</v>
      </c>
      <c r="B979" s="215">
        <v>27</v>
      </c>
    </row>
    <row r="980" spans="1:2" x14ac:dyDescent="0.25">
      <c r="A980" s="288" t="s">
        <v>510</v>
      </c>
      <c r="B980" s="215">
        <v>200</v>
      </c>
    </row>
    <row r="981" spans="1:2" x14ac:dyDescent="0.25">
      <c r="A981" s="288" t="s">
        <v>509</v>
      </c>
      <c r="B981" s="215">
        <v>143</v>
      </c>
    </row>
    <row r="982" spans="1:2" ht="15.6" x14ac:dyDescent="0.3">
      <c r="A982" s="289" t="s">
        <v>897</v>
      </c>
      <c r="B982" s="290">
        <v>720</v>
      </c>
    </row>
    <row r="983" spans="1:2" x14ac:dyDescent="0.25">
      <c r="A983" s="286" t="s">
        <v>898</v>
      </c>
      <c r="B983" s="287"/>
    </row>
    <row r="984" spans="1:2" x14ac:dyDescent="0.25">
      <c r="A984" s="288" t="s">
        <v>511</v>
      </c>
      <c r="B984" s="215">
        <v>100</v>
      </c>
    </row>
    <row r="985" spans="1:2" ht="15.6" x14ac:dyDescent="0.3">
      <c r="A985" s="289" t="s">
        <v>899</v>
      </c>
      <c r="B985" s="290">
        <v>100</v>
      </c>
    </row>
    <row r="986" spans="1:2" x14ac:dyDescent="0.25">
      <c r="A986" s="286" t="s">
        <v>900</v>
      </c>
      <c r="B986" s="287"/>
    </row>
    <row r="987" spans="1:2" x14ac:dyDescent="0.25">
      <c r="A987" s="288" t="s">
        <v>669</v>
      </c>
      <c r="B987" s="215">
        <v>7156</v>
      </c>
    </row>
    <row r="988" spans="1:2" x14ac:dyDescent="0.25">
      <c r="A988" s="288" t="s">
        <v>668</v>
      </c>
      <c r="B988" s="215">
        <v>2914</v>
      </c>
    </row>
    <row r="989" spans="1:2" ht="15.6" x14ac:dyDescent="0.3">
      <c r="A989" s="289" t="s">
        <v>901</v>
      </c>
      <c r="B989" s="290">
        <v>10070</v>
      </c>
    </row>
    <row r="990" spans="1:2" x14ac:dyDescent="0.25">
      <c r="A990" s="286" t="s">
        <v>902</v>
      </c>
      <c r="B990" s="287"/>
    </row>
    <row r="991" spans="1:2" x14ac:dyDescent="0.25">
      <c r="A991" s="288" t="s">
        <v>228</v>
      </c>
      <c r="B991" s="215">
        <v>0</v>
      </c>
    </row>
    <row r="992" spans="1:2" x14ac:dyDescent="0.25">
      <c r="A992" s="288" t="s">
        <v>379</v>
      </c>
      <c r="B992" s="215">
        <v>0</v>
      </c>
    </row>
    <row r="993" spans="1:2" x14ac:dyDescent="0.25">
      <c r="A993" s="288" t="s">
        <v>232</v>
      </c>
      <c r="B993" s="215">
        <v>0</v>
      </c>
    </row>
    <row r="994" spans="1:2" x14ac:dyDescent="0.25">
      <c r="A994" s="288" t="s">
        <v>741</v>
      </c>
      <c r="B994" s="215">
        <v>415</v>
      </c>
    </row>
    <row r="995" spans="1:2" x14ac:dyDescent="0.25">
      <c r="A995" s="288" t="s">
        <v>362</v>
      </c>
      <c r="B995" s="215">
        <v>309</v>
      </c>
    </row>
    <row r="996" spans="1:2" x14ac:dyDescent="0.25">
      <c r="A996" s="288" t="s">
        <v>581</v>
      </c>
      <c r="B996" s="215">
        <v>0</v>
      </c>
    </row>
    <row r="997" spans="1:2" x14ac:dyDescent="0.25">
      <c r="A997" s="288" t="s">
        <v>347</v>
      </c>
      <c r="B997" s="215">
        <v>0</v>
      </c>
    </row>
    <row r="998" spans="1:2" x14ac:dyDescent="0.25">
      <c r="A998" s="288" t="s">
        <v>500</v>
      </c>
      <c r="B998" s="215">
        <v>7</v>
      </c>
    </row>
    <row r="999" spans="1:2" x14ac:dyDescent="0.25">
      <c r="A999" s="288" t="s">
        <v>737</v>
      </c>
      <c r="B999" s="215">
        <v>0</v>
      </c>
    </row>
    <row r="1000" spans="1:2" ht="15.6" x14ac:dyDescent="0.3">
      <c r="A1000" s="289" t="s">
        <v>903</v>
      </c>
      <c r="B1000" s="290">
        <v>731</v>
      </c>
    </row>
    <row r="1001" spans="1:2" x14ac:dyDescent="0.25">
      <c r="A1001" s="286" t="s">
        <v>904</v>
      </c>
      <c r="B1001" s="287"/>
    </row>
    <row r="1002" spans="1:2" x14ac:dyDescent="0.25">
      <c r="A1002" s="288" t="s">
        <v>662</v>
      </c>
      <c r="B1002" s="215">
        <v>126</v>
      </c>
    </row>
    <row r="1003" spans="1:2" x14ac:dyDescent="0.25">
      <c r="A1003" s="288" t="s">
        <v>576</v>
      </c>
      <c r="B1003" s="215">
        <v>176</v>
      </c>
    </row>
    <row r="1004" spans="1:2" ht="15.6" x14ac:dyDescent="0.3">
      <c r="A1004" s="289" t="s">
        <v>905</v>
      </c>
      <c r="B1004" s="290">
        <v>302</v>
      </c>
    </row>
    <row r="1005" spans="1:2" x14ac:dyDescent="0.25">
      <c r="A1005" s="286" t="s">
        <v>906</v>
      </c>
      <c r="B1005" s="287"/>
    </row>
    <row r="1006" spans="1:2" x14ac:dyDescent="0.25">
      <c r="A1006" s="288" t="s">
        <v>513</v>
      </c>
      <c r="B1006" s="215">
        <v>17</v>
      </c>
    </row>
    <row r="1007" spans="1:2" ht="15.6" x14ac:dyDescent="0.3">
      <c r="A1007" s="289" t="s">
        <v>907</v>
      </c>
      <c r="B1007" s="290">
        <v>17</v>
      </c>
    </row>
    <row r="1008" spans="1:2" x14ac:dyDescent="0.25">
      <c r="A1008" s="286" t="s">
        <v>908</v>
      </c>
      <c r="B1008" s="287"/>
    </row>
    <row r="1009" spans="1:2" x14ac:dyDescent="0.25">
      <c r="A1009" s="288" t="s">
        <v>676</v>
      </c>
      <c r="B1009" s="215">
        <v>0</v>
      </c>
    </row>
    <row r="1010" spans="1:2" x14ac:dyDescent="0.25">
      <c r="A1010" s="288" t="s">
        <v>639</v>
      </c>
      <c r="B1010" s="215">
        <v>0</v>
      </c>
    </row>
    <row r="1011" spans="1:2" x14ac:dyDescent="0.25">
      <c r="A1011" s="288" t="s">
        <v>579</v>
      </c>
      <c r="B1011" s="215">
        <v>0</v>
      </c>
    </row>
    <row r="1012" spans="1:2" x14ac:dyDescent="0.25">
      <c r="A1012" s="288" t="s">
        <v>578</v>
      </c>
      <c r="B1012" s="215">
        <v>0</v>
      </c>
    </row>
    <row r="1013" spans="1:2" x14ac:dyDescent="0.25">
      <c r="A1013" s="288" t="s">
        <v>577</v>
      </c>
      <c r="B1013" s="215">
        <v>0</v>
      </c>
    </row>
    <row r="1014" spans="1:2" x14ac:dyDescent="0.25">
      <c r="A1014" s="288" t="s">
        <v>574</v>
      </c>
      <c r="B1014" s="215">
        <v>0</v>
      </c>
    </row>
    <row r="1015" spans="1:2" x14ac:dyDescent="0.25">
      <c r="A1015" s="288" t="s">
        <v>573</v>
      </c>
      <c r="B1015" s="215">
        <v>0</v>
      </c>
    </row>
    <row r="1016" spans="1:2" x14ac:dyDescent="0.25">
      <c r="A1016" s="288" t="s">
        <v>571</v>
      </c>
      <c r="B1016" s="215">
        <v>0</v>
      </c>
    </row>
    <row r="1017" spans="1:2" ht="15.6" x14ac:dyDescent="0.3">
      <c r="A1017" s="289" t="s">
        <v>909</v>
      </c>
      <c r="B1017" s="290">
        <v>0</v>
      </c>
    </row>
    <row r="1018" spans="1:2" x14ac:dyDescent="0.25">
      <c r="A1018" s="286" t="s">
        <v>910</v>
      </c>
      <c r="B1018" s="287"/>
    </row>
    <row r="1019" spans="1:2" x14ac:dyDescent="0.25">
      <c r="A1019" s="288" t="s">
        <v>747</v>
      </c>
      <c r="B1019" s="215">
        <v>0</v>
      </c>
    </row>
    <row r="1020" spans="1:2" x14ac:dyDescent="0.25">
      <c r="A1020" s="288" t="s">
        <v>746</v>
      </c>
      <c r="B1020" s="215">
        <v>109</v>
      </c>
    </row>
    <row r="1021" spans="1:2" ht="15.6" x14ac:dyDescent="0.3">
      <c r="A1021" s="289" t="s">
        <v>911</v>
      </c>
      <c r="B1021" s="290">
        <v>109</v>
      </c>
    </row>
    <row r="1022" spans="1:2" x14ac:dyDescent="0.25">
      <c r="A1022" s="286" t="s">
        <v>912</v>
      </c>
      <c r="B1022" s="287"/>
    </row>
    <row r="1023" spans="1:2" x14ac:dyDescent="0.25">
      <c r="A1023" s="288" t="s">
        <v>763</v>
      </c>
      <c r="B1023" s="215">
        <v>0</v>
      </c>
    </row>
    <row r="1024" spans="1:2" x14ac:dyDescent="0.25">
      <c r="A1024" s="288" t="s">
        <v>767</v>
      </c>
      <c r="B1024" s="215">
        <v>393</v>
      </c>
    </row>
    <row r="1025" spans="1:2" ht="15.6" x14ac:dyDescent="0.3">
      <c r="A1025" s="289" t="s">
        <v>913</v>
      </c>
      <c r="B1025" s="290">
        <v>393</v>
      </c>
    </row>
    <row r="1026" spans="1:2" x14ac:dyDescent="0.25">
      <c r="A1026" s="286" t="s">
        <v>914</v>
      </c>
      <c r="B1026" s="287"/>
    </row>
    <row r="1027" spans="1:2" x14ac:dyDescent="0.25">
      <c r="A1027" s="288" t="s">
        <v>234</v>
      </c>
      <c r="B1027" s="215">
        <v>896</v>
      </c>
    </row>
    <row r="1028" spans="1:2" x14ac:dyDescent="0.25">
      <c r="A1028" s="288" t="s">
        <v>639</v>
      </c>
      <c r="B1028" s="215">
        <v>0</v>
      </c>
    </row>
    <row r="1029" spans="1:2" x14ac:dyDescent="0.25">
      <c r="A1029" s="288" t="s">
        <v>579</v>
      </c>
      <c r="B1029" s="215">
        <v>0</v>
      </c>
    </row>
    <row r="1030" spans="1:2" x14ac:dyDescent="0.25">
      <c r="A1030" s="288" t="s">
        <v>576</v>
      </c>
      <c r="B1030" s="215">
        <v>0</v>
      </c>
    </row>
    <row r="1031" spans="1:2" x14ac:dyDescent="0.25">
      <c r="A1031" s="288" t="s">
        <v>572</v>
      </c>
      <c r="B1031" s="215">
        <v>0</v>
      </c>
    </row>
    <row r="1032" spans="1:2" x14ac:dyDescent="0.25">
      <c r="A1032" s="288" t="s">
        <v>480</v>
      </c>
      <c r="B1032" s="215">
        <v>617</v>
      </c>
    </row>
    <row r="1033" spans="1:2" ht="15.6" x14ac:dyDescent="0.3">
      <c r="A1033" s="289" t="s">
        <v>915</v>
      </c>
      <c r="B1033" s="290">
        <v>1513</v>
      </c>
    </row>
    <row r="1034" spans="1:2" x14ac:dyDescent="0.25">
      <c r="A1034" s="286" t="s">
        <v>916</v>
      </c>
      <c r="B1034" s="287"/>
    </row>
    <row r="1035" spans="1:2" x14ac:dyDescent="0.25">
      <c r="A1035" s="288" t="s">
        <v>232</v>
      </c>
      <c r="B1035" s="215">
        <v>1045</v>
      </c>
    </row>
    <row r="1036" spans="1:2" x14ac:dyDescent="0.25">
      <c r="A1036" s="288" t="s">
        <v>351</v>
      </c>
      <c r="B1036" s="215">
        <v>114</v>
      </c>
    </row>
    <row r="1037" spans="1:2" ht="15.6" x14ac:dyDescent="0.3">
      <c r="A1037" s="289" t="s">
        <v>917</v>
      </c>
      <c r="B1037" s="290">
        <v>1159</v>
      </c>
    </row>
    <row r="1038" spans="1:2" x14ac:dyDescent="0.25">
      <c r="A1038" s="286" t="s">
        <v>918</v>
      </c>
      <c r="B1038" s="287"/>
    </row>
    <row r="1039" spans="1:2" x14ac:dyDescent="0.25">
      <c r="A1039" s="288" t="s">
        <v>711</v>
      </c>
      <c r="B1039" s="215">
        <v>241</v>
      </c>
    </row>
    <row r="1040" spans="1:2" x14ac:dyDescent="0.25">
      <c r="A1040" s="288" t="s">
        <v>710</v>
      </c>
      <c r="B1040" s="215">
        <v>0</v>
      </c>
    </row>
    <row r="1041" spans="1:2" x14ac:dyDescent="0.25">
      <c r="A1041" s="288" t="s">
        <v>709</v>
      </c>
      <c r="B1041" s="215">
        <v>0</v>
      </c>
    </row>
    <row r="1042" spans="1:2" x14ac:dyDescent="0.25">
      <c r="A1042" s="288" t="s">
        <v>227</v>
      </c>
      <c r="B1042" s="215">
        <v>326</v>
      </c>
    </row>
    <row r="1043" spans="1:2" x14ac:dyDescent="0.25">
      <c r="A1043" s="288" t="s">
        <v>206</v>
      </c>
      <c r="B1043" s="215">
        <v>0</v>
      </c>
    </row>
    <row r="1044" spans="1:2" x14ac:dyDescent="0.25">
      <c r="A1044" s="288" t="s">
        <v>707</v>
      </c>
      <c r="B1044" s="215">
        <v>0</v>
      </c>
    </row>
    <row r="1045" spans="1:2" x14ac:dyDescent="0.25">
      <c r="A1045" s="288" t="s">
        <v>706</v>
      </c>
      <c r="B1045" s="215">
        <v>0</v>
      </c>
    </row>
    <row r="1046" spans="1:2" x14ac:dyDescent="0.25">
      <c r="A1046" s="288" t="s">
        <v>226</v>
      </c>
      <c r="B1046" s="215">
        <v>0</v>
      </c>
    </row>
    <row r="1047" spans="1:2" x14ac:dyDescent="0.25">
      <c r="A1047" s="288" t="s">
        <v>682</v>
      </c>
      <c r="B1047" s="215">
        <v>0</v>
      </c>
    </row>
    <row r="1048" spans="1:2" x14ac:dyDescent="0.25">
      <c r="A1048" s="288" t="s">
        <v>675</v>
      </c>
      <c r="B1048" s="215">
        <v>0</v>
      </c>
    </row>
    <row r="1049" spans="1:2" x14ac:dyDescent="0.25">
      <c r="A1049" s="288" t="s">
        <v>203</v>
      </c>
      <c r="B1049" s="215">
        <v>5</v>
      </c>
    </row>
    <row r="1050" spans="1:2" x14ac:dyDescent="0.25">
      <c r="A1050" s="288" t="s">
        <v>674</v>
      </c>
      <c r="B1050" s="215">
        <v>90</v>
      </c>
    </row>
    <row r="1051" spans="1:2" x14ac:dyDescent="0.25">
      <c r="A1051" s="288" t="s">
        <v>671</v>
      </c>
      <c r="B1051" s="215">
        <v>102</v>
      </c>
    </row>
    <row r="1052" spans="1:2" x14ac:dyDescent="0.25">
      <c r="A1052" s="288" t="s">
        <v>229</v>
      </c>
      <c r="B1052" s="215">
        <v>1500</v>
      </c>
    </row>
    <row r="1053" spans="1:2" x14ac:dyDescent="0.25">
      <c r="A1053" s="288" t="s">
        <v>664</v>
      </c>
      <c r="B1053" s="215">
        <v>0</v>
      </c>
    </row>
    <row r="1054" spans="1:2" x14ac:dyDescent="0.25">
      <c r="A1054" s="288" t="s">
        <v>225</v>
      </c>
      <c r="B1054" s="215">
        <v>27</v>
      </c>
    </row>
    <row r="1055" spans="1:2" x14ac:dyDescent="0.25">
      <c r="A1055" s="288" t="s">
        <v>509</v>
      </c>
      <c r="B1055" s="215">
        <v>0</v>
      </c>
    </row>
    <row r="1056" spans="1:2" ht="15.6" x14ac:dyDescent="0.3">
      <c r="A1056" s="289" t="s">
        <v>919</v>
      </c>
      <c r="B1056" s="290">
        <v>2291</v>
      </c>
    </row>
    <row r="1057" spans="1:2" x14ac:dyDescent="0.25">
      <c r="A1057" s="286" t="s">
        <v>920</v>
      </c>
      <c r="B1057" s="287"/>
    </row>
    <row r="1058" spans="1:2" x14ac:dyDescent="0.25">
      <c r="A1058" s="288" t="s">
        <v>378</v>
      </c>
      <c r="B1058" s="215">
        <v>122</v>
      </c>
    </row>
    <row r="1059" spans="1:2" x14ac:dyDescent="0.25">
      <c r="A1059" s="288" t="s">
        <v>371</v>
      </c>
      <c r="B1059" s="215">
        <v>732</v>
      </c>
    </row>
    <row r="1060" spans="1:2" x14ac:dyDescent="0.25">
      <c r="A1060" s="288" t="s">
        <v>197</v>
      </c>
      <c r="B1060" s="215">
        <v>2625</v>
      </c>
    </row>
    <row r="1061" spans="1:2" x14ac:dyDescent="0.25">
      <c r="A1061" s="288" t="s">
        <v>350</v>
      </c>
      <c r="B1061" s="215">
        <v>195</v>
      </c>
    </row>
    <row r="1062" spans="1:2" x14ac:dyDescent="0.25">
      <c r="A1062" s="288" t="s">
        <v>349</v>
      </c>
      <c r="B1062" s="215">
        <v>207</v>
      </c>
    </row>
    <row r="1063" spans="1:2" x14ac:dyDescent="0.25">
      <c r="A1063" s="288" t="s">
        <v>347</v>
      </c>
      <c r="B1063" s="215">
        <v>0</v>
      </c>
    </row>
    <row r="1064" spans="1:2" x14ac:dyDescent="0.25">
      <c r="A1064" s="288" t="s">
        <v>345</v>
      </c>
      <c r="B1064" s="215">
        <v>305</v>
      </c>
    </row>
    <row r="1065" spans="1:2" x14ac:dyDescent="0.25">
      <c r="A1065" s="288" t="s">
        <v>341</v>
      </c>
      <c r="B1065" s="215">
        <v>183</v>
      </c>
    </row>
    <row r="1066" spans="1:2" x14ac:dyDescent="0.25">
      <c r="A1066" s="288" t="s">
        <v>328</v>
      </c>
      <c r="B1066" s="215">
        <v>732</v>
      </c>
    </row>
    <row r="1067" spans="1:2" x14ac:dyDescent="0.25">
      <c r="A1067" s="288" t="s">
        <v>327</v>
      </c>
      <c r="B1067" s="215">
        <v>183</v>
      </c>
    </row>
    <row r="1068" spans="1:2" x14ac:dyDescent="0.25">
      <c r="A1068" s="288" t="s">
        <v>326</v>
      </c>
      <c r="B1068" s="215">
        <v>73</v>
      </c>
    </row>
    <row r="1069" spans="1:2" x14ac:dyDescent="0.25">
      <c r="A1069" s="288" t="s">
        <v>286</v>
      </c>
      <c r="B1069" s="215">
        <v>1104</v>
      </c>
    </row>
    <row r="1070" spans="1:2" ht="15.6" x14ac:dyDescent="0.3">
      <c r="A1070" s="289" t="s">
        <v>921</v>
      </c>
      <c r="B1070" s="290">
        <v>6461</v>
      </c>
    </row>
    <row r="1071" spans="1:2" ht="15.6" x14ac:dyDescent="0.3">
      <c r="A1071" s="216" t="s">
        <v>922</v>
      </c>
      <c r="B1071" s="218">
        <v>69003</v>
      </c>
    </row>
    <row r="1072" spans="1:2" x14ac:dyDescent="0.25">
      <c r="A1072" s="219"/>
      <c r="B1072" s="215"/>
    </row>
    <row r="1073" spans="1:2" x14ac:dyDescent="0.25">
      <c r="A1073" s="220" t="s">
        <v>183</v>
      </c>
      <c r="B1073" s="222"/>
    </row>
    <row r="1074" spans="1:2" x14ac:dyDescent="0.25">
      <c r="A1074" s="286" t="s">
        <v>223</v>
      </c>
      <c r="B1074" s="287"/>
    </row>
    <row r="1075" spans="1:2" x14ac:dyDescent="0.25">
      <c r="A1075" s="288" t="s">
        <v>764</v>
      </c>
      <c r="B1075" s="215">
        <v>0</v>
      </c>
    </row>
    <row r="1076" spans="1:2" x14ac:dyDescent="0.25">
      <c r="A1076" s="288" t="s">
        <v>747</v>
      </c>
      <c r="B1076" s="215">
        <v>0</v>
      </c>
    </row>
    <row r="1077" spans="1:2" x14ac:dyDescent="0.25">
      <c r="A1077" s="288" t="s">
        <v>731</v>
      </c>
      <c r="B1077" s="215">
        <v>500</v>
      </c>
    </row>
    <row r="1078" spans="1:2" x14ac:dyDescent="0.25">
      <c r="A1078" s="288" t="s">
        <v>237</v>
      </c>
      <c r="B1078" s="215">
        <v>1500</v>
      </c>
    </row>
    <row r="1079" spans="1:2" x14ac:dyDescent="0.25">
      <c r="A1079" s="288" t="s">
        <v>228</v>
      </c>
      <c r="B1079" s="215">
        <v>0</v>
      </c>
    </row>
    <row r="1080" spans="1:2" x14ac:dyDescent="0.25">
      <c r="A1080" s="288" t="s">
        <v>222</v>
      </c>
      <c r="B1080" s="215">
        <v>0</v>
      </c>
    </row>
    <row r="1081" spans="1:2" x14ac:dyDescent="0.25">
      <c r="A1081" s="288" t="s">
        <v>700</v>
      </c>
      <c r="B1081" s="215">
        <v>0</v>
      </c>
    </row>
    <row r="1082" spans="1:2" x14ac:dyDescent="0.25">
      <c r="A1082" s="288" t="s">
        <v>383</v>
      </c>
      <c r="B1082" s="215">
        <v>500</v>
      </c>
    </row>
    <row r="1083" spans="1:2" x14ac:dyDescent="0.25">
      <c r="A1083" s="288" t="s">
        <v>698</v>
      </c>
      <c r="B1083" s="215">
        <v>0</v>
      </c>
    </row>
    <row r="1084" spans="1:2" x14ac:dyDescent="0.25">
      <c r="A1084" s="288" t="s">
        <v>476</v>
      </c>
      <c r="B1084" s="215">
        <v>0</v>
      </c>
    </row>
    <row r="1085" spans="1:2" x14ac:dyDescent="0.25">
      <c r="A1085" s="288" t="s">
        <v>693</v>
      </c>
      <c r="B1085" s="215">
        <v>800</v>
      </c>
    </row>
    <row r="1086" spans="1:2" x14ac:dyDescent="0.25">
      <c r="A1086" s="288" t="s">
        <v>692</v>
      </c>
      <c r="B1086" s="215">
        <v>0</v>
      </c>
    </row>
    <row r="1087" spans="1:2" x14ac:dyDescent="0.25">
      <c r="A1087" s="288" t="s">
        <v>691</v>
      </c>
      <c r="B1087" s="215">
        <v>500</v>
      </c>
    </row>
    <row r="1088" spans="1:2" x14ac:dyDescent="0.25">
      <c r="A1088" s="288" t="s">
        <v>205</v>
      </c>
      <c r="B1088" s="215">
        <v>0</v>
      </c>
    </row>
    <row r="1089" spans="1:2" x14ac:dyDescent="0.25">
      <c r="A1089" s="288" t="s">
        <v>690</v>
      </c>
      <c r="B1089" s="215">
        <v>200</v>
      </c>
    </row>
    <row r="1090" spans="1:2" x14ac:dyDescent="0.25">
      <c r="A1090" s="288" t="s">
        <v>204</v>
      </c>
      <c r="B1090" s="215">
        <v>0</v>
      </c>
    </row>
    <row r="1091" spans="1:2" x14ac:dyDescent="0.25">
      <c r="A1091" s="288" t="s">
        <v>689</v>
      </c>
      <c r="B1091" s="215">
        <v>900</v>
      </c>
    </row>
    <row r="1092" spans="1:2" x14ac:dyDescent="0.25">
      <c r="A1092" s="288" t="s">
        <v>377</v>
      </c>
      <c r="B1092" s="215">
        <v>0</v>
      </c>
    </row>
    <row r="1093" spans="1:2" x14ac:dyDescent="0.25">
      <c r="A1093" s="288" t="s">
        <v>687</v>
      </c>
      <c r="B1093" s="215">
        <v>0</v>
      </c>
    </row>
    <row r="1094" spans="1:2" x14ac:dyDescent="0.25">
      <c r="A1094" s="288" t="s">
        <v>686</v>
      </c>
      <c r="B1094" s="215">
        <v>0</v>
      </c>
    </row>
    <row r="1095" spans="1:2" x14ac:dyDescent="0.25">
      <c r="A1095" s="288" t="s">
        <v>220</v>
      </c>
      <c r="B1095" s="215">
        <v>0</v>
      </c>
    </row>
    <row r="1096" spans="1:2" x14ac:dyDescent="0.25">
      <c r="A1096" s="288" t="s">
        <v>685</v>
      </c>
      <c r="B1096" s="215">
        <v>75</v>
      </c>
    </row>
    <row r="1097" spans="1:2" x14ac:dyDescent="0.25">
      <c r="A1097" s="288" t="s">
        <v>684</v>
      </c>
      <c r="B1097" s="215">
        <v>2000</v>
      </c>
    </row>
    <row r="1098" spans="1:2" x14ac:dyDescent="0.25">
      <c r="A1098" s="288" t="s">
        <v>683</v>
      </c>
      <c r="B1098" s="215">
        <v>4000</v>
      </c>
    </row>
    <row r="1099" spans="1:2" x14ac:dyDescent="0.25">
      <c r="A1099" s="288" t="s">
        <v>219</v>
      </c>
      <c r="B1099" s="215">
        <v>200</v>
      </c>
    </row>
    <row r="1100" spans="1:2" x14ac:dyDescent="0.25">
      <c r="A1100" s="288" t="s">
        <v>218</v>
      </c>
      <c r="B1100" s="215">
        <v>100</v>
      </c>
    </row>
    <row r="1101" spans="1:2" x14ac:dyDescent="0.25">
      <c r="A1101" s="288" t="s">
        <v>678</v>
      </c>
      <c r="B1101" s="215">
        <v>0</v>
      </c>
    </row>
    <row r="1102" spans="1:2" x14ac:dyDescent="0.25">
      <c r="A1102" s="288" t="s">
        <v>677</v>
      </c>
      <c r="B1102" s="215">
        <v>0</v>
      </c>
    </row>
    <row r="1103" spans="1:2" x14ac:dyDescent="0.25">
      <c r="A1103" s="288" t="s">
        <v>374</v>
      </c>
      <c r="B1103" s="215">
        <v>0</v>
      </c>
    </row>
    <row r="1104" spans="1:2" x14ac:dyDescent="0.25">
      <c r="A1104" s="288" t="s">
        <v>370</v>
      </c>
      <c r="B1104" s="215">
        <v>0</v>
      </c>
    </row>
    <row r="1105" spans="1:2" x14ac:dyDescent="0.25">
      <c r="A1105" s="288" t="s">
        <v>667</v>
      </c>
      <c r="B1105" s="215">
        <v>0</v>
      </c>
    </row>
    <row r="1106" spans="1:2" x14ac:dyDescent="0.25">
      <c r="A1106" s="288" t="s">
        <v>666</v>
      </c>
      <c r="B1106" s="215">
        <v>230</v>
      </c>
    </row>
    <row r="1107" spans="1:2" x14ac:dyDescent="0.25">
      <c r="A1107" s="288" t="s">
        <v>208</v>
      </c>
      <c r="B1107" s="215">
        <v>200</v>
      </c>
    </row>
    <row r="1108" spans="1:2" x14ac:dyDescent="0.25">
      <c r="A1108" s="288" t="s">
        <v>725</v>
      </c>
      <c r="B1108" s="215">
        <v>0</v>
      </c>
    </row>
    <row r="1109" spans="1:2" x14ac:dyDescent="0.25">
      <c r="A1109" s="288" t="s">
        <v>180</v>
      </c>
      <c r="B1109" s="215">
        <v>0</v>
      </c>
    </row>
    <row r="1110" spans="1:2" x14ac:dyDescent="0.25">
      <c r="A1110" s="288" t="s">
        <v>724</v>
      </c>
      <c r="B1110" s="215">
        <v>0</v>
      </c>
    </row>
    <row r="1111" spans="1:2" x14ac:dyDescent="0.25">
      <c r="A1111" s="288" t="s">
        <v>759</v>
      </c>
      <c r="B1111" s="215">
        <v>0</v>
      </c>
    </row>
    <row r="1112" spans="1:2" x14ac:dyDescent="0.25">
      <c r="A1112" s="288" t="s">
        <v>217</v>
      </c>
      <c r="B1112" s="215">
        <v>1000</v>
      </c>
    </row>
    <row r="1113" spans="1:2" x14ac:dyDescent="0.25">
      <c r="A1113" s="288" t="s">
        <v>777</v>
      </c>
      <c r="B1113" s="215">
        <v>0</v>
      </c>
    </row>
    <row r="1114" spans="1:2" x14ac:dyDescent="0.25">
      <c r="A1114" s="288" t="s">
        <v>33</v>
      </c>
      <c r="B1114" s="215">
        <v>0</v>
      </c>
    </row>
    <row r="1115" spans="1:2" x14ac:dyDescent="0.25">
      <c r="A1115" s="288" t="s">
        <v>786</v>
      </c>
      <c r="B1115" s="215">
        <v>0</v>
      </c>
    </row>
    <row r="1116" spans="1:2" x14ac:dyDescent="0.25">
      <c r="A1116" s="288" t="s">
        <v>202</v>
      </c>
      <c r="B1116" s="215">
        <v>500</v>
      </c>
    </row>
    <row r="1117" spans="1:2" x14ac:dyDescent="0.25">
      <c r="A1117" s="288" t="s">
        <v>660</v>
      </c>
      <c r="B1117" s="215">
        <v>50</v>
      </c>
    </row>
    <row r="1118" spans="1:2" x14ac:dyDescent="0.25">
      <c r="A1118" s="288" t="s">
        <v>659</v>
      </c>
      <c r="B1118" s="215">
        <v>10</v>
      </c>
    </row>
    <row r="1119" spans="1:2" x14ac:dyDescent="0.25">
      <c r="A1119" s="288" t="s">
        <v>201</v>
      </c>
      <c r="B1119" s="215">
        <v>300</v>
      </c>
    </row>
    <row r="1120" spans="1:2" x14ac:dyDescent="0.25">
      <c r="A1120" s="288" t="s">
        <v>658</v>
      </c>
      <c r="B1120" s="215">
        <v>0</v>
      </c>
    </row>
    <row r="1121" spans="1:2" x14ac:dyDescent="0.25">
      <c r="A1121" s="288" t="s">
        <v>657</v>
      </c>
      <c r="B1121" s="215">
        <v>200</v>
      </c>
    </row>
    <row r="1122" spans="1:2" x14ac:dyDescent="0.25">
      <c r="A1122" s="288" t="s">
        <v>656</v>
      </c>
      <c r="B1122" s="215">
        <v>0</v>
      </c>
    </row>
    <row r="1123" spans="1:2" x14ac:dyDescent="0.25">
      <c r="A1123" s="288" t="s">
        <v>655</v>
      </c>
      <c r="B1123" s="215">
        <v>100</v>
      </c>
    </row>
    <row r="1124" spans="1:2" x14ac:dyDescent="0.25">
      <c r="A1124" s="288" t="s">
        <v>654</v>
      </c>
      <c r="B1124" s="215">
        <v>0</v>
      </c>
    </row>
    <row r="1125" spans="1:2" x14ac:dyDescent="0.25">
      <c r="A1125" s="288" t="s">
        <v>216</v>
      </c>
      <c r="B1125" s="215">
        <v>200</v>
      </c>
    </row>
    <row r="1126" spans="1:2" x14ac:dyDescent="0.25">
      <c r="A1126" s="288" t="s">
        <v>215</v>
      </c>
      <c r="B1126" s="215">
        <v>500</v>
      </c>
    </row>
    <row r="1127" spans="1:2" x14ac:dyDescent="0.25">
      <c r="A1127" s="288" t="s">
        <v>650</v>
      </c>
      <c r="B1127" s="215">
        <v>75</v>
      </c>
    </row>
    <row r="1128" spans="1:2" x14ac:dyDescent="0.25">
      <c r="A1128" s="288" t="s">
        <v>649</v>
      </c>
      <c r="B1128" s="215">
        <v>0</v>
      </c>
    </row>
    <row r="1129" spans="1:2" x14ac:dyDescent="0.25">
      <c r="A1129" s="288" t="s">
        <v>648</v>
      </c>
      <c r="B1129" s="215">
        <v>0</v>
      </c>
    </row>
    <row r="1130" spans="1:2" x14ac:dyDescent="0.25">
      <c r="A1130" s="288" t="s">
        <v>647</v>
      </c>
      <c r="B1130" s="215">
        <v>0</v>
      </c>
    </row>
    <row r="1131" spans="1:2" x14ac:dyDescent="0.25">
      <c r="A1131" s="288" t="s">
        <v>646</v>
      </c>
      <c r="B1131" s="215">
        <v>0</v>
      </c>
    </row>
    <row r="1132" spans="1:2" x14ac:dyDescent="0.25">
      <c r="A1132" s="288" t="s">
        <v>363</v>
      </c>
      <c r="B1132" s="215">
        <v>0</v>
      </c>
    </row>
    <row r="1133" spans="1:2" x14ac:dyDescent="0.25">
      <c r="A1133" s="288" t="s">
        <v>640</v>
      </c>
      <c r="B1133" s="215">
        <v>200</v>
      </c>
    </row>
    <row r="1134" spans="1:2" x14ac:dyDescent="0.25">
      <c r="A1134" s="288" t="s">
        <v>637</v>
      </c>
      <c r="B1134" s="215">
        <v>200</v>
      </c>
    </row>
    <row r="1135" spans="1:2" x14ac:dyDescent="0.25">
      <c r="A1135" s="288" t="s">
        <v>616</v>
      </c>
      <c r="B1135" s="215">
        <v>200</v>
      </c>
    </row>
    <row r="1136" spans="1:2" x14ac:dyDescent="0.25">
      <c r="A1136" s="288" t="s">
        <v>614</v>
      </c>
      <c r="B1136" s="215">
        <v>100</v>
      </c>
    </row>
    <row r="1137" spans="1:2" x14ac:dyDescent="0.25">
      <c r="A1137" s="288" t="s">
        <v>606</v>
      </c>
      <c r="B1137" s="215">
        <v>3880</v>
      </c>
    </row>
    <row r="1138" spans="1:2" x14ac:dyDescent="0.25">
      <c r="A1138" s="288" t="s">
        <v>604</v>
      </c>
      <c r="B1138" s="215">
        <v>20000</v>
      </c>
    </row>
    <row r="1139" spans="1:2" x14ac:dyDescent="0.25">
      <c r="A1139" s="288" t="s">
        <v>602</v>
      </c>
      <c r="B1139" s="215">
        <v>1000</v>
      </c>
    </row>
    <row r="1140" spans="1:2" x14ac:dyDescent="0.25">
      <c r="A1140" s="288" t="s">
        <v>580</v>
      </c>
      <c r="B1140" s="215">
        <v>500</v>
      </c>
    </row>
    <row r="1141" spans="1:2" x14ac:dyDescent="0.25">
      <c r="A1141" s="288" t="s">
        <v>346</v>
      </c>
      <c r="B1141" s="215">
        <v>0</v>
      </c>
    </row>
    <row r="1142" spans="1:2" x14ac:dyDescent="0.25">
      <c r="A1142" s="288" t="s">
        <v>344</v>
      </c>
      <c r="B1142" s="215">
        <v>0</v>
      </c>
    </row>
    <row r="1143" spans="1:2" x14ac:dyDescent="0.25">
      <c r="A1143" s="288" t="s">
        <v>568</v>
      </c>
      <c r="B1143" s="215">
        <v>400</v>
      </c>
    </row>
    <row r="1144" spans="1:2" x14ac:dyDescent="0.25">
      <c r="A1144" s="288" t="s">
        <v>565</v>
      </c>
      <c r="B1144" s="215">
        <v>0</v>
      </c>
    </row>
    <row r="1145" spans="1:2" x14ac:dyDescent="0.25">
      <c r="A1145" s="288" t="s">
        <v>564</v>
      </c>
      <c r="B1145" s="215">
        <v>100</v>
      </c>
    </row>
    <row r="1146" spans="1:2" x14ac:dyDescent="0.25">
      <c r="A1146" s="288" t="s">
        <v>563</v>
      </c>
      <c r="B1146" s="215">
        <v>0</v>
      </c>
    </row>
    <row r="1147" spans="1:2" x14ac:dyDescent="0.25">
      <c r="A1147" s="288" t="s">
        <v>562</v>
      </c>
      <c r="B1147" s="215">
        <v>0</v>
      </c>
    </row>
    <row r="1148" spans="1:2" x14ac:dyDescent="0.25">
      <c r="A1148" s="288" t="s">
        <v>561</v>
      </c>
      <c r="B1148" s="215">
        <v>0</v>
      </c>
    </row>
    <row r="1149" spans="1:2" x14ac:dyDescent="0.25">
      <c r="A1149" s="288" t="s">
        <v>560</v>
      </c>
      <c r="B1149" s="215">
        <v>100</v>
      </c>
    </row>
    <row r="1150" spans="1:2" x14ac:dyDescent="0.25">
      <c r="A1150" s="288" t="s">
        <v>559</v>
      </c>
      <c r="B1150" s="215">
        <v>0</v>
      </c>
    </row>
    <row r="1151" spans="1:2" x14ac:dyDescent="0.25">
      <c r="A1151" s="288" t="s">
        <v>557</v>
      </c>
      <c r="B1151" s="215">
        <v>0</v>
      </c>
    </row>
    <row r="1152" spans="1:2" x14ac:dyDescent="0.25">
      <c r="A1152" s="288" t="s">
        <v>555</v>
      </c>
      <c r="B1152" s="215">
        <v>0</v>
      </c>
    </row>
    <row r="1153" spans="1:2" x14ac:dyDescent="0.25">
      <c r="A1153" s="288" t="s">
        <v>553</v>
      </c>
      <c r="B1153" s="215">
        <v>0</v>
      </c>
    </row>
    <row r="1154" spans="1:2" x14ac:dyDescent="0.25">
      <c r="A1154" s="288" t="s">
        <v>550</v>
      </c>
      <c r="B1154" s="215">
        <v>0</v>
      </c>
    </row>
    <row r="1155" spans="1:2" x14ac:dyDescent="0.25">
      <c r="A1155" s="288" t="s">
        <v>549</v>
      </c>
      <c r="B1155" s="215">
        <v>0</v>
      </c>
    </row>
    <row r="1156" spans="1:2" x14ac:dyDescent="0.25">
      <c r="A1156" s="288" t="s">
        <v>548</v>
      </c>
      <c r="B1156" s="215">
        <v>100</v>
      </c>
    </row>
    <row r="1157" spans="1:2" x14ac:dyDescent="0.25">
      <c r="A1157" s="288" t="s">
        <v>547</v>
      </c>
      <c r="B1157" s="215">
        <v>0</v>
      </c>
    </row>
    <row r="1158" spans="1:2" x14ac:dyDescent="0.25">
      <c r="A1158" s="288" t="s">
        <v>546</v>
      </c>
      <c r="B1158" s="215">
        <v>100</v>
      </c>
    </row>
    <row r="1159" spans="1:2" x14ac:dyDescent="0.25">
      <c r="A1159" s="288" t="s">
        <v>545</v>
      </c>
      <c r="B1159" s="215">
        <v>0</v>
      </c>
    </row>
    <row r="1160" spans="1:2" x14ac:dyDescent="0.25">
      <c r="A1160" s="288" t="s">
        <v>544</v>
      </c>
      <c r="B1160" s="215">
        <v>0</v>
      </c>
    </row>
    <row r="1161" spans="1:2" x14ac:dyDescent="0.25">
      <c r="A1161" s="288" t="s">
        <v>543</v>
      </c>
      <c r="B1161" s="215">
        <v>0</v>
      </c>
    </row>
    <row r="1162" spans="1:2" x14ac:dyDescent="0.25">
      <c r="A1162" s="288" t="s">
        <v>542</v>
      </c>
      <c r="B1162" s="215">
        <v>40</v>
      </c>
    </row>
    <row r="1163" spans="1:2" x14ac:dyDescent="0.25">
      <c r="A1163" s="288" t="s">
        <v>541</v>
      </c>
      <c r="B1163" s="215">
        <v>0</v>
      </c>
    </row>
    <row r="1164" spans="1:2" x14ac:dyDescent="0.25">
      <c r="A1164" s="288" t="s">
        <v>540</v>
      </c>
      <c r="B1164" s="215">
        <v>0</v>
      </c>
    </row>
    <row r="1165" spans="1:2" x14ac:dyDescent="0.25">
      <c r="A1165" s="288" t="s">
        <v>539</v>
      </c>
      <c r="B1165" s="215">
        <v>0</v>
      </c>
    </row>
    <row r="1166" spans="1:2" x14ac:dyDescent="0.25">
      <c r="A1166" s="288" t="s">
        <v>538</v>
      </c>
      <c r="B1166" s="215">
        <v>0</v>
      </c>
    </row>
    <row r="1167" spans="1:2" x14ac:dyDescent="0.25">
      <c r="A1167" s="288" t="s">
        <v>537</v>
      </c>
      <c r="B1167" s="215">
        <v>50</v>
      </c>
    </row>
    <row r="1168" spans="1:2" x14ac:dyDescent="0.25">
      <c r="A1168" s="288" t="s">
        <v>536</v>
      </c>
      <c r="B1168" s="215">
        <v>100</v>
      </c>
    </row>
    <row r="1169" spans="1:2" x14ac:dyDescent="0.25">
      <c r="A1169" s="288" t="s">
        <v>535</v>
      </c>
      <c r="B1169" s="215">
        <v>0</v>
      </c>
    </row>
    <row r="1170" spans="1:2" x14ac:dyDescent="0.25">
      <c r="A1170" s="288" t="s">
        <v>534</v>
      </c>
      <c r="B1170" s="215">
        <v>0</v>
      </c>
    </row>
    <row r="1171" spans="1:2" x14ac:dyDescent="0.25">
      <c r="A1171" s="288" t="s">
        <v>533</v>
      </c>
      <c r="B1171" s="215">
        <v>100</v>
      </c>
    </row>
    <row r="1172" spans="1:2" x14ac:dyDescent="0.25">
      <c r="A1172" s="288" t="s">
        <v>532</v>
      </c>
      <c r="B1172" s="215">
        <v>0</v>
      </c>
    </row>
    <row r="1173" spans="1:2" x14ac:dyDescent="0.25">
      <c r="A1173" s="288" t="s">
        <v>531</v>
      </c>
      <c r="B1173" s="215">
        <v>100</v>
      </c>
    </row>
    <row r="1174" spans="1:2" x14ac:dyDescent="0.25">
      <c r="A1174" s="288" t="s">
        <v>530</v>
      </c>
      <c r="B1174" s="215">
        <v>100</v>
      </c>
    </row>
    <row r="1175" spans="1:2" x14ac:dyDescent="0.25">
      <c r="A1175" s="288" t="s">
        <v>529</v>
      </c>
      <c r="B1175" s="215">
        <v>0</v>
      </c>
    </row>
    <row r="1176" spans="1:2" x14ac:dyDescent="0.25">
      <c r="A1176" s="288" t="s">
        <v>528</v>
      </c>
      <c r="B1176" s="215">
        <v>0</v>
      </c>
    </row>
    <row r="1177" spans="1:2" x14ac:dyDescent="0.25">
      <c r="A1177" s="288" t="s">
        <v>527</v>
      </c>
      <c r="B1177" s="215">
        <v>50</v>
      </c>
    </row>
    <row r="1178" spans="1:2" x14ac:dyDescent="0.25">
      <c r="A1178" s="288" t="s">
        <v>525</v>
      </c>
      <c r="B1178" s="215">
        <v>0</v>
      </c>
    </row>
    <row r="1179" spans="1:2" x14ac:dyDescent="0.25">
      <c r="A1179" s="288" t="s">
        <v>524</v>
      </c>
      <c r="B1179" s="215">
        <v>0</v>
      </c>
    </row>
    <row r="1180" spans="1:2" x14ac:dyDescent="0.25">
      <c r="A1180" s="288" t="s">
        <v>523</v>
      </c>
      <c r="B1180" s="215">
        <v>0</v>
      </c>
    </row>
    <row r="1181" spans="1:2" x14ac:dyDescent="0.25">
      <c r="A1181" s="288" t="s">
        <v>522</v>
      </c>
      <c r="B1181" s="215">
        <v>100</v>
      </c>
    </row>
    <row r="1182" spans="1:2" x14ac:dyDescent="0.25">
      <c r="A1182" s="288" t="s">
        <v>521</v>
      </c>
      <c r="B1182" s="215">
        <v>0</v>
      </c>
    </row>
    <row r="1183" spans="1:2" x14ac:dyDescent="0.25">
      <c r="A1183" s="288" t="s">
        <v>507</v>
      </c>
      <c r="B1183" s="215">
        <v>50</v>
      </c>
    </row>
    <row r="1184" spans="1:2" x14ac:dyDescent="0.25">
      <c r="A1184" s="288" t="s">
        <v>506</v>
      </c>
      <c r="B1184" s="215">
        <v>100</v>
      </c>
    </row>
    <row r="1185" spans="1:2" x14ac:dyDescent="0.25">
      <c r="A1185" s="288" t="s">
        <v>505</v>
      </c>
      <c r="B1185" s="215">
        <v>0</v>
      </c>
    </row>
    <row r="1186" spans="1:2" x14ac:dyDescent="0.25">
      <c r="A1186" s="288" t="s">
        <v>500</v>
      </c>
      <c r="B1186" s="215">
        <v>550</v>
      </c>
    </row>
    <row r="1187" spans="1:2" ht="15.6" x14ac:dyDescent="0.3">
      <c r="A1187" s="289" t="s">
        <v>213</v>
      </c>
      <c r="B1187" s="290">
        <v>42860</v>
      </c>
    </row>
    <row r="1188" spans="1:2" x14ac:dyDescent="0.25">
      <c r="A1188" s="286" t="s">
        <v>199</v>
      </c>
      <c r="B1188" s="287"/>
    </row>
    <row r="1189" spans="1:2" x14ac:dyDescent="0.25">
      <c r="A1189" s="288" t="s">
        <v>693</v>
      </c>
      <c r="B1189" s="215">
        <v>0</v>
      </c>
    </row>
    <row r="1190" spans="1:2" x14ac:dyDescent="0.25">
      <c r="A1190" s="288" t="s">
        <v>691</v>
      </c>
      <c r="B1190" s="215">
        <v>0</v>
      </c>
    </row>
    <row r="1191" spans="1:2" x14ac:dyDescent="0.25">
      <c r="A1191" s="288" t="s">
        <v>378</v>
      </c>
      <c r="B1191" s="215">
        <v>700</v>
      </c>
    </row>
    <row r="1192" spans="1:2" x14ac:dyDescent="0.25">
      <c r="A1192" s="288" t="s">
        <v>377</v>
      </c>
      <c r="B1192" s="215">
        <v>0</v>
      </c>
    </row>
    <row r="1193" spans="1:2" x14ac:dyDescent="0.25">
      <c r="A1193" s="288" t="s">
        <v>376</v>
      </c>
      <c r="B1193" s="215">
        <v>0</v>
      </c>
    </row>
    <row r="1194" spans="1:2" x14ac:dyDescent="0.25">
      <c r="A1194" s="288" t="s">
        <v>679</v>
      </c>
      <c r="B1194" s="215">
        <v>0</v>
      </c>
    </row>
    <row r="1195" spans="1:2" x14ac:dyDescent="0.25">
      <c r="A1195" s="288" t="s">
        <v>371</v>
      </c>
      <c r="B1195" s="215">
        <v>500</v>
      </c>
    </row>
    <row r="1196" spans="1:2" x14ac:dyDescent="0.25">
      <c r="A1196" s="288" t="s">
        <v>198</v>
      </c>
      <c r="B1196" s="215">
        <v>1000</v>
      </c>
    </row>
    <row r="1197" spans="1:2" x14ac:dyDescent="0.25">
      <c r="A1197" s="288" t="s">
        <v>197</v>
      </c>
      <c r="B1197" s="215">
        <v>10847</v>
      </c>
    </row>
    <row r="1198" spans="1:2" x14ac:dyDescent="0.25">
      <c r="A1198" s="288" t="s">
        <v>201</v>
      </c>
      <c r="B1198" s="215">
        <v>0</v>
      </c>
    </row>
    <row r="1199" spans="1:2" x14ac:dyDescent="0.25">
      <c r="A1199" s="288" t="s">
        <v>658</v>
      </c>
      <c r="B1199" s="215">
        <v>0</v>
      </c>
    </row>
    <row r="1200" spans="1:2" x14ac:dyDescent="0.25">
      <c r="A1200" s="288" t="s">
        <v>643</v>
      </c>
      <c r="B1200" s="215">
        <v>0</v>
      </c>
    </row>
    <row r="1201" spans="1:2" x14ac:dyDescent="0.25">
      <c r="A1201" s="288" t="s">
        <v>196</v>
      </c>
      <c r="B1201" s="215">
        <v>0</v>
      </c>
    </row>
    <row r="1202" spans="1:2" x14ac:dyDescent="0.25">
      <c r="A1202" s="288" t="s">
        <v>195</v>
      </c>
      <c r="B1202" s="215">
        <v>0</v>
      </c>
    </row>
    <row r="1203" spans="1:2" x14ac:dyDescent="0.25">
      <c r="A1203" s="288" t="s">
        <v>194</v>
      </c>
      <c r="B1203" s="215">
        <v>0</v>
      </c>
    </row>
    <row r="1204" spans="1:2" x14ac:dyDescent="0.25">
      <c r="A1204" s="288" t="s">
        <v>593</v>
      </c>
      <c r="B1204" s="215">
        <v>800</v>
      </c>
    </row>
    <row r="1205" spans="1:2" x14ac:dyDescent="0.25">
      <c r="A1205" s="288" t="s">
        <v>592</v>
      </c>
      <c r="B1205" s="215">
        <v>100</v>
      </c>
    </row>
    <row r="1206" spans="1:2" x14ac:dyDescent="0.25">
      <c r="A1206" s="288" t="s">
        <v>350</v>
      </c>
      <c r="B1206" s="215">
        <v>500</v>
      </c>
    </row>
    <row r="1207" spans="1:2" x14ac:dyDescent="0.25">
      <c r="A1207" s="288" t="s">
        <v>349</v>
      </c>
      <c r="B1207" s="215">
        <v>500</v>
      </c>
    </row>
    <row r="1208" spans="1:2" x14ac:dyDescent="0.25">
      <c r="A1208" s="288" t="s">
        <v>305</v>
      </c>
      <c r="B1208" s="215">
        <v>0</v>
      </c>
    </row>
    <row r="1209" spans="1:2" ht="15.6" x14ac:dyDescent="0.3">
      <c r="A1209" s="289" t="s">
        <v>193</v>
      </c>
      <c r="B1209" s="290">
        <v>14947</v>
      </c>
    </row>
    <row r="1210" spans="1:2" x14ac:dyDescent="0.25">
      <c r="A1210" s="286" t="s">
        <v>923</v>
      </c>
      <c r="B1210" s="287"/>
    </row>
    <row r="1211" spans="1:2" x14ac:dyDescent="0.25">
      <c r="A1211" s="288" t="s">
        <v>463</v>
      </c>
      <c r="B1211" s="215">
        <v>0</v>
      </c>
    </row>
    <row r="1212" spans="1:2" ht="15.6" x14ac:dyDescent="0.3">
      <c r="A1212" s="289" t="s">
        <v>924</v>
      </c>
      <c r="B1212" s="290">
        <v>0</v>
      </c>
    </row>
    <row r="1213" spans="1:2" x14ac:dyDescent="0.25">
      <c r="A1213" s="286" t="s">
        <v>925</v>
      </c>
      <c r="B1213" s="287"/>
    </row>
    <row r="1214" spans="1:2" x14ac:dyDescent="0.25">
      <c r="A1214" s="288" t="s">
        <v>763</v>
      </c>
      <c r="B1214" s="215">
        <v>0</v>
      </c>
    </row>
    <row r="1215" spans="1:2" x14ac:dyDescent="0.25">
      <c r="A1215" s="288" t="s">
        <v>758</v>
      </c>
      <c r="B1215" s="215">
        <v>0</v>
      </c>
    </row>
    <row r="1216" spans="1:2" x14ac:dyDescent="0.25">
      <c r="A1216" s="288" t="s">
        <v>751</v>
      </c>
      <c r="B1216" s="215">
        <v>4400</v>
      </c>
    </row>
    <row r="1217" spans="1:2" x14ac:dyDescent="0.25">
      <c r="A1217" s="288" t="s">
        <v>749</v>
      </c>
      <c r="B1217" s="215">
        <v>0</v>
      </c>
    </row>
    <row r="1218" spans="1:2" ht="15.6" x14ac:dyDescent="0.3">
      <c r="A1218" s="289" t="s">
        <v>926</v>
      </c>
      <c r="B1218" s="290">
        <v>4400</v>
      </c>
    </row>
    <row r="1219" spans="1:2" x14ac:dyDescent="0.25">
      <c r="A1219" s="286" t="s">
        <v>927</v>
      </c>
      <c r="B1219" s="287"/>
    </row>
    <row r="1220" spans="1:2" x14ac:dyDescent="0.25">
      <c r="A1220" s="288" t="s">
        <v>340</v>
      </c>
      <c r="B1220" s="215">
        <v>1250</v>
      </c>
    </row>
    <row r="1221" spans="1:2" x14ac:dyDescent="0.25">
      <c r="A1221" s="288" t="s">
        <v>504</v>
      </c>
      <c r="B1221" s="215">
        <v>750</v>
      </c>
    </row>
    <row r="1222" spans="1:2" x14ac:dyDescent="0.25">
      <c r="A1222" s="288" t="s">
        <v>335</v>
      </c>
      <c r="B1222" s="215">
        <v>1000</v>
      </c>
    </row>
    <row r="1223" spans="1:2" x14ac:dyDescent="0.25">
      <c r="A1223" s="288" t="s">
        <v>503</v>
      </c>
      <c r="B1223" s="215">
        <v>620</v>
      </c>
    </row>
    <row r="1224" spans="1:2" x14ac:dyDescent="0.25">
      <c r="A1224" s="288" t="s">
        <v>334</v>
      </c>
      <c r="B1224" s="215">
        <v>750</v>
      </c>
    </row>
    <row r="1225" spans="1:2" x14ac:dyDescent="0.25">
      <c r="A1225" s="288" t="s">
        <v>502</v>
      </c>
      <c r="B1225" s="215">
        <v>1250</v>
      </c>
    </row>
    <row r="1226" spans="1:2" x14ac:dyDescent="0.25">
      <c r="A1226" s="288" t="s">
        <v>333</v>
      </c>
      <c r="B1226" s="215">
        <v>1500</v>
      </c>
    </row>
    <row r="1227" spans="1:2" x14ac:dyDescent="0.25">
      <c r="A1227" s="288" t="s">
        <v>501</v>
      </c>
      <c r="B1227" s="215">
        <v>1500</v>
      </c>
    </row>
    <row r="1228" spans="1:2" x14ac:dyDescent="0.25">
      <c r="A1228" s="288" t="s">
        <v>328</v>
      </c>
      <c r="B1228" s="215">
        <v>3706</v>
      </c>
    </row>
    <row r="1229" spans="1:2" x14ac:dyDescent="0.25">
      <c r="A1229" s="288" t="s">
        <v>327</v>
      </c>
      <c r="B1229" s="215">
        <v>927</v>
      </c>
    </row>
    <row r="1230" spans="1:2" x14ac:dyDescent="0.25">
      <c r="A1230" s="288" t="s">
        <v>326</v>
      </c>
      <c r="B1230" s="215">
        <v>371</v>
      </c>
    </row>
    <row r="1231" spans="1:2" x14ac:dyDescent="0.25">
      <c r="A1231" s="288" t="s">
        <v>312</v>
      </c>
      <c r="B1231" s="215">
        <v>500</v>
      </c>
    </row>
    <row r="1232" spans="1:2" x14ac:dyDescent="0.25">
      <c r="A1232" s="288" t="s">
        <v>301</v>
      </c>
      <c r="B1232" s="215">
        <v>8000</v>
      </c>
    </row>
    <row r="1233" spans="1:2" x14ac:dyDescent="0.25">
      <c r="A1233" s="288" t="s">
        <v>300</v>
      </c>
      <c r="B1233" s="215">
        <v>2500</v>
      </c>
    </row>
    <row r="1234" spans="1:2" x14ac:dyDescent="0.25">
      <c r="A1234" s="288" t="s">
        <v>299</v>
      </c>
      <c r="B1234" s="215">
        <v>200</v>
      </c>
    </row>
    <row r="1235" spans="1:2" x14ac:dyDescent="0.25">
      <c r="A1235" s="288" t="s">
        <v>298</v>
      </c>
      <c r="B1235" s="215">
        <v>375</v>
      </c>
    </row>
    <row r="1236" spans="1:2" x14ac:dyDescent="0.25">
      <c r="A1236" s="288" t="s">
        <v>297</v>
      </c>
      <c r="B1236" s="215">
        <v>175</v>
      </c>
    </row>
    <row r="1237" spans="1:2" x14ac:dyDescent="0.25">
      <c r="A1237" s="288" t="s">
        <v>296</v>
      </c>
      <c r="B1237" s="215">
        <v>1000</v>
      </c>
    </row>
    <row r="1238" spans="1:2" x14ac:dyDescent="0.25">
      <c r="A1238" s="288" t="s">
        <v>295</v>
      </c>
      <c r="B1238" s="215">
        <v>750</v>
      </c>
    </row>
    <row r="1239" spans="1:2" x14ac:dyDescent="0.25">
      <c r="A1239" s="288" t="s">
        <v>294</v>
      </c>
      <c r="B1239" s="215">
        <v>875</v>
      </c>
    </row>
    <row r="1240" spans="1:2" x14ac:dyDescent="0.25">
      <c r="A1240" s="288" t="s">
        <v>293</v>
      </c>
      <c r="B1240" s="215">
        <v>250</v>
      </c>
    </row>
    <row r="1241" spans="1:2" x14ac:dyDescent="0.25">
      <c r="A1241" s="288" t="s">
        <v>292</v>
      </c>
      <c r="B1241" s="215">
        <v>4350</v>
      </c>
    </row>
    <row r="1242" spans="1:2" x14ac:dyDescent="0.25">
      <c r="A1242" s="288" t="s">
        <v>291</v>
      </c>
      <c r="B1242" s="215">
        <v>1000</v>
      </c>
    </row>
    <row r="1243" spans="1:2" x14ac:dyDescent="0.25">
      <c r="A1243" s="288" t="s">
        <v>290</v>
      </c>
      <c r="B1243" s="215">
        <v>2250</v>
      </c>
    </row>
    <row r="1244" spans="1:2" x14ac:dyDescent="0.25">
      <c r="A1244" s="288" t="s">
        <v>289</v>
      </c>
      <c r="B1244" s="215">
        <v>15000</v>
      </c>
    </row>
    <row r="1245" spans="1:2" x14ac:dyDescent="0.25">
      <c r="A1245" s="288" t="s">
        <v>288</v>
      </c>
      <c r="B1245" s="215">
        <v>5500</v>
      </c>
    </row>
    <row r="1246" spans="1:2" x14ac:dyDescent="0.25">
      <c r="A1246" s="288" t="s">
        <v>287</v>
      </c>
      <c r="B1246" s="215">
        <v>1000</v>
      </c>
    </row>
    <row r="1247" spans="1:2" x14ac:dyDescent="0.25">
      <c r="A1247" s="288" t="s">
        <v>286</v>
      </c>
      <c r="B1247" s="215">
        <v>5704</v>
      </c>
    </row>
    <row r="1248" spans="1:2" x14ac:dyDescent="0.25">
      <c r="A1248" s="288" t="s">
        <v>285</v>
      </c>
      <c r="B1248" s="215">
        <v>500</v>
      </c>
    </row>
    <row r="1249" spans="1:2" x14ac:dyDescent="0.25">
      <c r="A1249" s="288" t="s">
        <v>284</v>
      </c>
      <c r="B1249" s="215">
        <v>100</v>
      </c>
    </row>
    <row r="1250" spans="1:2" ht="15.6" x14ac:dyDescent="0.3">
      <c r="A1250" s="289" t="s">
        <v>928</v>
      </c>
      <c r="B1250" s="290">
        <v>63653</v>
      </c>
    </row>
    <row r="1251" spans="1:2" x14ac:dyDescent="0.25">
      <c r="A1251" s="286" t="s">
        <v>929</v>
      </c>
      <c r="B1251" s="287"/>
    </row>
    <row r="1252" spans="1:2" x14ac:dyDescent="0.25">
      <c r="A1252" s="288" t="s">
        <v>338</v>
      </c>
      <c r="B1252" s="215">
        <v>500</v>
      </c>
    </row>
    <row r="1253" spans="1:2" x14ac:dyDescent="0.25">
      <c r="A1253" s="288" t="s">
        <v>337</v>
      </c>
      <c r="B1253" s="215">
        <v>275</v>
      </c>
    </row>
    <row r="1254" spans="1:2" x14ac:dyDescent="0.25">
      <c r="A1254" s="288" t="s">
        <v>325</v>
      </c>
      <c r="B1254" s="215">
        <v>400</v>
      </c>
    </row>
    <row r="1255" spans="1:2" x14ac:dyDescent="0.25">
      <c r="A1255" s="288" t="s">
        <v>324</v>
      </c>
      <c r="B1255" s="215">
        <v>581</v>
      </c>
    </row>
    <row r="1256" spans="1:2" x14ac:dyDescent="0.25">
      <c r="A1256" s="288" t="s">
        <v>323</v>
      </c>
      <c r="B1256" s="215">
        <v>442</v>
      </c>
    </row>
    <row r="1257" spans="1:2" x14ac:dyDescent="0.25">
      <c r="A1257" s="288" t="s">
        <v>322</v>
      </c>
      <c r="B1257" s="215">
        <v>1059</v>
      </c>
    </row>
    <row r="1258" spans="1:2" x14ac:dyDescent="0.25">
      <c r="A1258" s="288" t="s">
        <v>321</v>
      </c>
      <c r="B1258" s="215">
        <v>140</v>
      </c>
    </row>
    <row r="1259" spans="1:2" x14ac:dyDescent="0.25">
      <c r="A1259" s="288" t="s">
        <v>320</v>
      </c>
      <c r="B1259" s="215">
        <v>166</v>
      </c>
    </row>
    <row r="1260" spans="1:2" x14ac:dyDescent="0.25">
      <c r="A1260" s="288" t="s">
        <v>319</v>
      </c>
      <c r="B1260" s="215">
        <v>140</v>
      </c>
    </row>
    <row r="1261" spans="1:2" x14ac:dyDescent="0.25">
      <c r="A1261" s="288" t="s">
        <v>318</v>
      </c>
      <c r="B1261" s="215">
        <v>204</v>
      </c>
    </row>
    <row r="1262" spans="1:2" x14ac:dyDescent="0.25">
      <c r="A1262" s="288" t="s">
        <v>317</v>
      </c>
      <c r="B1262" s="215">
        <v>268</v>
      </c>
    </row>
    <row r="1263" spans="1:2" x14ac:dyDescent="0.25">
      <c r="A1263" s="288" t="s">
        <v>316</v>
      </c>
      <c r="B1263" s="215">
        <v>51</v>
      </c>
    </row>
    <row r="1264" spans="1:2" x14ac:dyDescent="0.25">
      <c r="A1264" s="288" t="s">
        <v>315</v>
      </c>
      <c r="B1264" s="215">
        <v>1033</v>
      </c>
    </row>
    <row r="1265" spans="1:2" x14ac:dyDescent="0.25">
      <c r="A1265" s="288" t="s">
        <v>314</v>
      </c>
      <c r="B1265" s="215">
        <v>89</v>
      </c>
    </row>
    <row r="1266" spans="1:2" x14ac:dyDescent="0.25">
      <c r="A1266" s="288" t="s">
        <v>313</v>
      </c>
      <c r="B1266" s="215">
        <v>319</v>
      </c>
    </row>
    <row r="1267" spans="1:2" x14ac:dyDescent="0.25">
      <c r="A1267" s="288" t="s">
        <v>499</v>
      </c>
      <c r="B1267" s="215">
        <v>600</v>
      </c>
    </row>
    <row r="1268" spans="1:2" x14ac:dyDescent="0.25">
      <c r="A1268" s="288" t="s">
        <v>498</v>
      </c>
      <c r="B1268" s="215">
        <v>2150</v>
      </c>
    </row>
    <row r="1269" spans="1:2" x14ac:dyDescent="0.25">
      <c r="A1269" s="288" t="s">
        <v>497</v>
      </c>
      <c r="B1269" s="215">
        <v>1750</v>
      </c>
    </row>
    <row r="1270" spans="1:2" x14ac:dyDescent="0.25">
      <c r="A1270" s="288" t="s">
        <v>283</v>
      </c>
      <c r="B1270" s="215">
        <v>1025</v>
      </c>
    </row>
    <row r="1271" spans="1:2" x14ac:dyDescent="0.25">
      <c r="A1271" s="288" t="s">
        <v>480</v>
      </c>
      <c r="B1271" s="215">
        <v>33</v>
      </c>
    </row>
    <row r="1272" spans="1:2" ht="15.6" x14ac:dyDescent="0.3">
      <c r="A1272" s="289" t="s">
        <v>930</v>
      </c>
      <c r="B1272" s="290">
        <v>11225</v>
      </c>
    </row>
    <row r="1273" spans="1:2" x14ac:dyDescent="0.25">
      <c r="A1273" s="286" t="s">
        <v>931</v>
      </c>
      <c r="B1273" s="287"/>
    </row>
    <row r="1274" spans="1:2" x14ac:dyDescent="0.25">
      <c r="A1274" s="288" t="s">
        <v>807</v>
      </c>
      <c r="B1274" s="215">
        <v>75</v>
      </c>
    </row>
    <row r="1275" spans="1:2" x14ac:dyDescent="0.25">
      <c r="A1275" s="288" t="s">
        <v>808</v>
      </c>
      <c r="B1275" s="215">
        <v>250</v>
      </c>
    </row>
    <row r="1276" spans="1:2" x14ac:dyDescent="0.25">
      <c r="A1276" s="288" t="s">
        <v>809</v>
      </c>
      <c r="B1276" s="215">
        <v>1000</v>
      </c>
    </row>
    <row r="1277" spans="1:2" ht="15.6" x14ac:dyDescent="0.3">
      <c r="A1277" s="289" t="s">
        <v>932</v>
      </c>
      <c r="B1277" s="290">
        <v>1325</v>
      </c>
    </row>
    <row r="1278" spans="1:2" ht="15.6" x14ac:dyDescent="0.3">
      <c r="A1278" s="216" t="s">
        <v>933</v>
      </c>
      <c r="B1278" s="218">
        <v>138410</v>
      </c>
    </row>
    <row r="1279" spans="1:2" x14ac:dyDescent="0.25">
      <c r="A1279" s="219"/>
      <c r="B1279" s="215"/>
    </row>
    <row r="1280" spans="1:2" x14ac:dyDescent="0.25">
      <c r="A1280" s="220" t="s">
        <v>184</v>
      </c>
      <c r="B1280" s="222"/>
    </row>
    <row r="1281" spans="1:2" x14ac:dyDescent="0.25">
      <c r="A1281" s="286" t="s">
        <v>934</v>
      </c>
      <c r="B1281" s="287"/>
    </row>
    <row r="1282" spans="1:2" x14ac:dyDescent="0.25">
      <c r="A1282" s="288" t="s">
        <v>212</v>
      </c>
      <c r="B1282" s="215">
        <v>0</v>
      </c>
    </row>
    <row r="1283" spans="1:2" x14ac:dyDescent="0.25">
      <c r="A1283" s="288" t="s">
        <v>211</v>
      </c>
      <c r="B1283" s="215">
        <v>1425</v>
      </c>
    </row>
    <row r="1284" spans="1:2" x14ac:dyDescent="0.25">
      <c r="A1284" s="288" t="s">
        <v>704</v>
      </c>
      <c r="B1284" s="215">
        <v>0</v>
      </c>
    </row>
    <row r="1285" spans="1:2" x14ac:dyDescent="0.25">
      <c r="A1285" s="288" t="s">
        <v>230</v>
      </c>
      <c r="B1285" s="215">
        <v>200</v>
      </c>
    </row>
    <row r="1286" spans="1:2" x14ac:dyDescent="0.25">
      <c r="A1286" s="288" t="s">
        <v>699</v>
      </c>
      <c r="B1286" s="215">
        <v>40</v>
      </c>
    </row>
    <row r="1287" spans="1:2" x14ac:dyDescent="0.25">
      <c r="A1287" s="288" t="s">
        <v>249</v>
      </c>
      <c r="B1287" s="215">
        <v>0</v>
      </c>
    </row>
    <row r="1288" spans="1:2" x14ac:dyDescent="0.25">
      <c r="A1288" s="288" t="s">
        <v>698</v>
      </c>
      <c r="B1288" s="215">
        <v>0</v>
      </c>
    </row>
    <row r="1289" spans="1:2" x14ac:dyDescent="0.25">
      <c r="A1289" s="288" t="s">
        <v>210</v>
      </c>
      <c r="B1289" s="215">
        <v>0</v>
      </c>
    </row>
    <row r="1290" spans="1:2" x14ac:dyDescent="0.25">
      <c r="A1290" s="288" t="s">
        <v>696</v>
      </c>
      <c r="B1290" s="215">
        <v>0</v>
      </c>
    </row>
    <row r="1291" spans="1:2" x14ac:dyDescent="0.25">
      <c r="A1291" s="288" t="s">
        <v>472</v>
      </c>
      <c r="B1291" s="215">
        <v>0</v>
      </c>
    </row>
    <row r="1292" spans="1:2" x14ac:dyDescent="0.25">
      <c r="A1292" s="288" t="s">
        <v>471</v>
      </c>
      <c r="B1292" s="215">
        <v>0</v>
      </c>
    </row>
    <row r="1293" spans="1:2" x14ac:dyDescent="0.25">
      <c r="A1293" s="288" t="s">
        <v>470</v>
      </c>
      <c r="B1293" s="215">
        <v>0</v>
      </c>
    </row>
    <row r="1294" spans="1:2" x14ac:dyDescent="0.25">
      <c r="A1294" s="288" t="s">
        <v>469</v>
      </c>
      <c r="B1294" s="215">
        <v>0</v>
      </c>
    </row>
    <row r="1295" spans="1:2" x14ac:dyDescent="0.25">
      <c r="A1295" s="288" t="s">
        <v>693</v>
      </c>
      <c r="B1295" s="215">
        <v>1000</v>
      </c>
    </row>
    <row r="1296" spans="1:2" x14ac:dyDescent="0.25">
      <c r="A1296" s="288" t="s">
        <v>692</v>
      </c>
      <c r="B1296" s="215">
        <v>0</v>
      </c>
    </row>
    <row r="1297" spans="1:2" x14ac:dyDescent="0.25">
      <c r="A1297" s="288" t="s">
        <v>691</v>
      </c>
      <c r="B1297" s="215">
        <v>1000</v>
      </c>
    </row>
    <row r="1298" spans="1:2" x14ac:dyDescent="0.25">
      <c r="A1298" s="288" t="s">
        <v>205</v>
      </c>
      <c r="B1298" s="215">
        <v>0</v>
      </c>
    </row>
    <row r="1299" spans="1:2" x14ac:dyDescent="0.25">
      <c r="A1299" s="288" t="s">
        <v>690</v>
      </c>
      <c r="B1299" s="215">
        <v>5500</v>
      </c>
    </row>
    <row r="1300" spans="1:2" x14ac:dyDescent="0.25">
      <c r="A1300" s="288" t="s">
        <v>204</v>
      </c>
      <c r="B1300" s="215">
        <v>0</v>
      </c>
    </row>
    <row r="1301" spans="1:2" x14ac:dyDescent="0.25">
      <c r="A1301" s="288" t="s">
        <v>689</v>
      </c>
      <c r="B1301" s="215">
        <v>2220</v>
      </c>
    </row>
    <row r="1302" spans="1:2" x14ac:dyDescent="0.25">
      <c r="A1302" s="288" t="s">
        <v>209</v>
      </c>
      <c r="B1302" s="215">
        <v>0</v>
      </c>
    </row>
    <row r="1303" spans="1:2" x14ac:dyDescent="0.25">
      <c r="A1303" s="288" t="s">
        <v>680</v>
      </c>
      <c r="B1303" s="215">
        <v>0</v>
      </c>
    </row>
    <row r="1304" spans="1:2" x14ac:dyDescent="0.25">
      <c r="A1304" s="288" t="s">
        <v>224</v>
      </c>
      <c r="B1304" s="215">
        <v>500</v>
      </c>
    </row>
    <row r="1305" spans="1:2" x14ac:dyDescent="0.25">
      <c r="A1305" s="288" t="s">
        <v>678</v>
      </c>
      <c r="B1305" s="215">
        <v>0</v>
      </c>
    </row>
    <row r="1306" spans="1:2" x14ac:dyDescent="0.25">
      <c r="A1306" s="288" t="s">
        <v>461</v>
      </c>
      <c r="B1306" s="215">
        <v>0</v>
      </c>
    </row>
    <row r="1307" spans="1:2" x14ac:dyDescent="0.25">
      <c r="A1307" s="288" t="s">
        <v>460</v>
      </c>
      <c r="B1307" s="215">
        <v>0</v>
      </c>
    </row>
    <row r="1308" spans="1:2" x14ac:dyDescent="0.25">
      <c r="A1308" s="288" t="s">
        <v>459</v>
      </c>
      <c r="B1308" s="215">
        <v>0</v>
      </c>
    </row>
    <row r="1309" spans="1:2" x14ac:dyDescent="0.25">
      <c r="A1309" s="288" t="s">
        <v>458</v>
      </c>
      <c r="B1309" s="215">
        <v>0</v>
      </c>
    </row>
    <row r="1310" spans="1:2" x14ac:dyDescent="0.25">
      <c r="A1310" s="288" t="s">
        <v>450</v>
      </c>
      <c r="B1310" s="215">
        <v>10000</v>
      </c>
    </row>
    <row r="1311" spans="1:2" x14ac:dyDescent="0.25">
      <c r="A1311" s="288" t="s">
        <v>666</v>
      </c>
      <c r="B1311" s="215">
        <v>300</v>
      </c>
    </row>
    <row r="1312" spans="1:2" x14ac:dyDescent="0.25">
      <c r="A1312" s="288" t="s">
        <v>208</v>
      </c>
      <c r="B1312" s="215">
        <v>10000</v>
      </c>
    </row>
    <row r="1313" spans="1:2" x14ac:dyDescent="0.25">
      <c r="A1313" s="288" t="s">
        <v>437</v>
      </c>
      <c r="B1313" s="215">
        <v>0</v>
      </c>
    </row>
    <row r="1314" spans="1:2" x14ac:dyDescent="0.25">
      <c r="A1314" s="288" t="s">
        <v>207</v>
      </c>
      <c r="B1314" s="215">
        <v>200</v>
      </c>
    </row>
    <row r="1315" spans="1:2" x14ac:dyDescent="0.25">
      <c r="A1315" s="288" t="s">
        <v>202</v>
      </c>
      <c r="B1315" s="215">
        <v>1500</v>
      </c>
    </row>
    <row r="1316" spans="1:2" x14ac:dyDescent="0.25">
      <c r="A1316" s="288" t="s">
        <v>660</v>
      </c>
      <c r="B1316" s="215">
        <v>90</v>
      </c>
    </row>
    <row r="1317" spans="1:2" x14ac:dyDescent="0.25">
      <c r="A1317" s="288" t="s">
        <v>659</v>
      </c>
      <c r="B1317" s="215">
        <v>10</v>
      </c>
    </row>
    <row r="1318" spans="1:2" x14ac:dyDescent="0.25">
      <c r="A1318" s="288" t="s">
        <v>201</v>
      </c>
      <c r="B1318" s="215">
        <v>100</v>
      </c>
    </row>
    <row r="1319" spans="1:2" x14ac:dyDescent="0.25">
      <c r="A1319" s="288" t="s">
        <v>658</v>
      </c>
      <c r="B1319" s="215">
        <v>0</v>
      </c>
    </row>
    <row r="1320" spans="1:2" x14ac:dyDescent="0.25">
      <c r="A1320" s="288" t="s">
        <v>657</v>
      </c>
      <c r="B1320" s="215">
        <v>500</v>
      </c>
    </row>
    <row r="1321" spans="1:2" x14ac:dyDescent="0.25">
      <c r="A1321" s="288" t="s">
        <v>656</v>
      </c>
      <c r="B1321" s="215">
        <v>0</v>
      </c>
    </row>
    <row r="1322" spans="1:2" x14ac:dyDescent="0.25">
      <c r="A1322" s="288" t="s">
        <v>655</v>
      </c>
      <c r="B1322" s="215">
        <v>300</v>
      </c>
    </row>
    <row r="1323" spans="1:2" x14ac:dyDescent="0.25">
      <c r="A1323" s="288" t="s">
        <v>654</v>
      </c>
      <c r="B1323" s="215">
        <v>0</v>
      </c>
    </row>
    <row r="1324" spans="1:2" x14ac:dyDescent="0.25">
      <c r="A1324" s="288" t="s">
        <v>640</v>
      </c>
      <c r="B1324" s="215">
        <v>200</v>
      </c>
    </row>
    <row r="1325" spans="1:2" x14ac:dyDescent="0.25">
      <c r="A1325" s="288" t="s">
        <v>416</v>
      </c>
      <c r="B1325" s="215">
        <v>0</v>
      </c>
    </row>
    <row r="1326" spans="1:2" x14ac:dyDescent="0.25">
      <c r="A1326" s="288" t="s">
        <v>412</v>
      </c>
      <c r="B1326" s="215">
        <v>0</v>
      </c>
    </row>
    <row r="1327" spans="1:2" x14ac:dyDescent="0.25">
      <c r="A1327" s="288" t="s">
        <v>410</v>
      </c>
      <c r="B1327" s="215">
        <v>0</v>
      </c>
    </row>
    <row r="1328" spans="1:2" x14ac:dyDescent="0.25">
      <c r="A1328" s="288" t="s">
        <v>616</v>
      </c>
      <c r="B1328" s="215">
        <v>1500</v>
      </c>
    </row>
    <row r="1329" spans="1:2" x14ac:dyDescent="0.25">
      <c r="A1329" s="288" t="s">
        <v>615</v>
      </c>
      <c r="B1329" s="215">
        <v>100</v>
      </c>
    </row>
    <row r="1330" spans="1:2" x14ac:dyDescent="0.25">
      <c r="A1330" s="288" t="s">
        <v>614</v>
      </c>
      <c r="B1330" s="215">
        <v>400</v>
      </c>
    </row>
    <row r="1331" spans="1:2" x14ac:dyDescent="0.25">
      <c r="A1331" s="288" t="s">
        <v>613</v>
      </c>
      <c r="B1331" s="215">
        <v>100</v>
      </c>
    </row>
    <row r="1332" spans="1:2" x14ac:dyDescent="0.25">
      <c r="A1332" s="288" t="s">
        <v>612</v>
      </c>
      <c r="B1332" s="215">
        <v>1000</v>
      </c>
    </row>
    <row r="1333" spans="1:2" x14ac:dyDescent="0.25">
      <c r="A1333" s="288" t="s">
        <v>611</v>
      </c>
      <c r="B1333" s="215">
        <v>2000</v>
      </c>
    </row>
    <row r="1334" spans="1:2" x14ac:dyDescent="0.25">
      <c r="A1334" s="288" t="s">
        <v>600</v>
      </c>
      <c r="B1334" s="215">
        <v>0</v>
      </c>
    </row>
    <row r="1335" spans="1:2" x14ac:dyDescent="0.25">
      <c r="A1335" s="288" t="s">
        <v>599</v>
      </c>
      <c r="B1335" s="215">
        <v>500</v>
      </c>
    </row>
    <row r="1336" spans="1:2" x14ac:dyDescent="0.25">
      <c r="A1336" s="288" t="s">
        <v>598</v>
      </c>
      <c r="B1336" s="215">
        <v>1290</v>
      </c>
    </row>
    <row r="1337" spans="1:2" x14ac:dyDescent="0.25">
      <c r="A1337" s="288" t="s">
        <v>597</v>
      </c>
      <c r="B1337" s="215">
        <v>760</v>
      </c>
    </row>
    <row r="1338" spans="1:2" x14ac:dyDescent="0.25">
      <c r="A1338" s="288" t="s">
        <v>596</v>
      </c>
      <c r="B1338" s="215">
        <v>1700</v>
      </c>
    </row>
    <row r="1339" spans="1:2" x14ac:dyDescent="0.25">
      <c r="A1339" s="288" t="s">
        <v>584</v>
      </c>
      <c r="B1339" s="215">
        <v>100</v>
      </c>
    </row>
    <row r="1340" spans="1:2" x14ac:dyDescent="0.25">
      <c r="A1340" s="288" t="s">
        <v>570</v>
      </c>
      <c r="B1340" s="215">
        <v>0</v>
      </c>
    </row>
    <row r="1341" spans="1:2" x14ac:dyDescent="0.25">
      <c r="A1341" s="288" t="s">
        <v>565</v>
      </c>
      <c r="B1341" s="215">
        <v>0</v>
      </c>
    </row>
    <row r="1342" spans="1:2" x14ac:dyDescent="0.25">
      <c r="A1342" s="288" t="s">
        <v>564</v>
      </c>
      <c r="B1342" s="215">
        <v>500</v>
      </c>
    </row>
    <row r="1343" spans="1:2" x14ac:dyDescent="0.25">
      <c r="A1343" s="288" t="s">
        <v>563</v>
      </c>
      <c r="B1343" s="215">
        <v>200</v>
      </c>
    </row>
    <row r="1344" spans="1:2" x14ac:dyDescent="0.25">
      <c r="A1344" s="288" t="s">
        <v>562</v>
      </c>
      <c r="B1344" s="215">
        <v>0</v>
      </c>
    </row>
    <row r="1345" spans="1:2" x14ac:dyDescent="0.25">
      <c r="A1345" s="288" t="s">
        <v>561</v>
      </c>
      <c r="B1345" s="215">
        <v>0</v>
      </c>
    </row>
    <row r="1346" spans="1:2" x14ac:dyDescent="0.25">
      <c r="A1346" s="288" t="s">
        <v>560</v>
      </c>
      <c r="B1346" s="215">
        <v>300</v>
      </c>
    </row>
    <row r="1347" spans="1:2" x14ac:dyDescent="0.25">
      <c r="A1347" s="288" t="s">
        <v>559</v>
      </c>
      <c r="B1347" s="215">
        <v>200</v>
      </c>
    </row>
    <row r="1348" spans="1:2" x14ac:dyDescent="0.25">
      <c r="A1348" s="288" t="s">
        <v>558</v>
      </c>
      <c r="B1348" s="215">
        <v>0</v>
      </c>
    </row>
    <row r="1349" spans="1:2" x14ac:dyDescent="0.25">
      <c r="A1349" s="288" t="s">
        <v>557</v>
      </c>
      <c r="B1349" s="215">
        <v>0</v>
      </c>
    </row>
    <row r="1350" spans="1:2" x14ac:dyDescent="0.25">
      <c r="A1350" s="288" t="s">
        <v>556</v>
      </c>
      <c r="B1350" s="215">
        <v>500</v>
      </c>
    </row>
    <row r="1351" spans="1:2" x14ac:dyDescent="0.25">
      <c r="A1351" s="288" t="s">
        <v>555</v>
      </c>
      <c r="B1351" s="215">
        <v>100</v>
      </c>
    </row>
    <row r="1352" spans="1:2" x14ac:dyDescent="0.25">
      <c r="A1352" s="288" t="s">
        <v>554</v>
      </c>
      <c r="B1352" s="215">
        <v>0</v>
      </c>
    </row>
    <row r="1353" spans="1:2" x14ac:dyDescent="0.25">
      <c r="A1353" s="288" t="s">
        <v>553</v>
      </c>
      <c r="B1353" s="215">
        <v>0</v>
      </c>
    </row>
    <row r="1354" spans="1:2" x14ac:dyDescent="0.25">
      <c r="A1354" s="288" t="s">
        <v>552</v>
      </c>
      <c r="B1354" s="215">
        <v>0</v>
      </c>
    </row>
    <row r="1355" spans="1:2" x14ac:dyDescent="0.25">
      <c r="A1355" s="288" t="s">
        <v>551</v>
      </c>
      <c r="B1355" s="215">
        <v>2000</v>
      </c>
    </row>
    <row r="1356" spans="1:2" x14ac:dyDescent="0.25">
      <c r="A1356" s="288" t="s">
        <v>550</v>
      </c>
      <c r="B1356" s="215">
        <v>100</v>
      </c>
    </row>
    <row r="1357" spans="1:2" x14ac:dyDescent="0.25">
      <c r="A1357" s="288" t="s">
        <v>514</v>
      </c>
      <c r="B1357" s="215">
        <v>1500</v>
      </c>
    </row>
    <row r="1358" spans="1:2" x14ac:dyDescent="0.25">
      <c r="A1358" s="288" t="s">
        <v>508</v>
      </c>
      <c r="B1358" s="215">
        <v>1810</v>
      </c>
    </row>
    <row r="1359" spans="1:2" x14ac:dyDescent="0.25">
      <c r="A1359" s="288" t="s">
        <v>506</v>
      </c>
      <c r="B1359" s="215">
        <v>400</v>
      </c>
    </row>
    <row r="1360" spans="1:2" x14ac:dyDescent="0.25">
      <c r="A1360" s="288" t="s">
        <v>505</v>
      </c>
      <c r="B1360" s="215">
        <v>0</v>
      </c>
    </row>
    <row r="1361" spans="1:2" ht="15.6" x14ac:dyDescent="0.3">
      <c r="A1361" s="289" t="s">
        <v>935</v>
      </c>
      <c r="B1361" s="290">
        <v>52145</v>
      </c>
    </row>
    <row r="1362" spans="1:2" x14ac:dyDescent="0.25">
      <c r="A1362" s="286" t="s">
        <v>936</v>
      </c>
      <c r="B1362" s="287"/>
    </row>
    <row r="1363" spans="1:2" x14ac:dyDescent="0.25">
      <c r="A1363" s="288" t="s">
        <v>206</v>
      </c>
      <c r="B1363" s="215">
        <v>0</v>
      </c>
    </row>
    <row r="1364" spans="1:2" x14ac:dyDescent="0.25">
      <c r="A1364" s="288" t="s">
        <v>707</v>
      </c>
      <c r="B1364" s="215">
        <v>0</v>
      </c>
    </row>
    <row r="1365" spans="1:2" x14ac:dyDescent="0.25">
      <c r="A1365" s="288" t="s">
        <v>706</v>
      </c>
      <c r="B1365" s="215">
        <v>0</v>
      </c>
    </row>
    <row r="1366" spans="1:2" x14ac:dyDescent="0.25">
      <c r="A1366" s="288" t="s">
        <v>698</v>
      </c>
      <c r="B1366" s="215">
        <v>0</v>
      </c>
    </row>
    <row r="1367" spans="1:2" x14ac:dyDescent="0.25">
      <c r="A1367" s="288" t="s">
        <v>697</v>
      </c>
      <c r="B1367" s="215">
        <v>0</v>
      </c>
    </row>
    <row r="1368" spans="1:2" x14ac:dyDescent="0.25">
      <c r="A1368" s="288" t="s">
        <v>473</v>
      </c>
      <c r="B1368" s="215">
        <v>0</v>
      </c>
    </row>
    <row r="1369" spans="1:2" x14ac:dyDescent="0.25">
      <c r="A1369" s="288" t="s">
        <v>466</v>
      </c>
      <c r="B1369" s="215">
        <v>25</v>
      </c>
    </row>
    <row r="1370" spans="1:2" x14ac:dyDescent="0.25">
      <c r="A1370" s="288" t="s">
        <v>693</v>
      </c>
      <c r="B1370" s="215">
        <v>25</v>
      </c>
    </row>
    <row r="1371" spans="1:2" x14ac:dyDescent="0.25">
      <c r="A1371" s="288" t="s">
        <v>692</v>
      </c>
      <c r="B1371" s="215">
        <v>0</v>
      </c>
    </row>
    <row r="1372" spans="1:2" x14ac:dyDescent="0.25">
      <c r="A1372" s="288" t="s">
        <v>691</v>
      </c>
      <c r="B1372" s="215">
        <v>25</v>
      </c>
    </row>
    <row r="1373" spans="1:2" x14ac:dyDescent="0.25">
      <c r="A1373" s="288" t="s">
        <v>205</v>
      </c>
      <c r="B1373" s="215">
        <v>0</v>
      </c>
    </row>
    <row r="1374" spans="1:2" x14ac:dyDescent="0.25">
      <c r="A1374" s="288" t="s">
        <v>690</v>
      </c>
      <c r="B1374" s="215">
        <v>25</v>
      </c>
    </row>
    <row r="1375" spans="1:2" x14ac:dyDescent="0.25">
      <c r="A1375" s="288" t="s">
        <v>204</v>
      </c>
      <c r="B1375" s="215">
        <v>0</v>
      </c>
    </row>
    <row r="1376" spans="1:2" x14ac:dyDescent="0.25">
      <c r="A1376" s="288" t="s">
        <v>689</v>
      </c>
      <c r="B1376" s="215">
        <v>25</v>
      </c>
    </row>
    <row r="1377" spans="1:2" x14ac:dyDescent="0.25">
      <c r="A1377" s="288" t="s">
        <v>375</v>
      </c>
      <c r="B1377" s="215">
        <v>1000</v>
      </c>
    </row>
    <row r="1378" spans="1:2" x14ac:dyDescent="0.25">
      <c r="A1378" s="288" t="s">
        <v>682</v>
      </c>
      <c r="B1378" s="215">
        <v>0</v>
      </c>
    </row>
    <row r="1379" spans="1:2" x14ac:dyDescent="0.25">
      <c r="A1379" s="288" t="s">
        <v>678</v>
      </c>
      <c r="B1379" s="215">
        <v>0</v>
      </c>
    </row>
    <row r="1380" spans="1:2" x14ac:dyDescent="0.25">
      <c r="A1380" s="288" t="s">
        <v>674</v>
      </c>
      <c r="B1380" s="215">
        <v>25</v>
      </c>
    </row>
    <row r="1381" spans="1:2" x14ac:dyDescent="0.25">
      <c r="A1381" s="288" t="s">
        <v>671</v>
      </c>
      <c r="B1381" s="215">
        <v>25</v>
      </c>
    </row>
    <row r="1382" spans="1:2" x14ac:dyDescent="0.25">
      <c r="A1382" s="288" t="s">
        <v>454</v>
      </c>
      <c r="B1382" s="215">
        <v>25</v>
      </c>
    </row>
    <row r="1383" spans="1:2" x14ac:dyDescent="0.25">
      <c r="A1383" s="288" t="s">
        <v>666</v>
      </c>
      <c r="B1383" s="215">
        <v>25</v>
      </c>
    </row>
    <row r="1384" spans="1:2" x14ac:dyDescent="0.25">
      <c r="A1384" s="288" t="s">
        <v>208</v>
      </c>
      <c r="B1384" s="215">
        <v>25</v>
      </c>
    </row>
    <row r="1385" spans="1:2" x14ac:dyDescent="0.25">
      <c r="A1385" s="288" t="s">
        <v>445</v>
      </c>
      <c r="B1385" s="215">
        <v>25</v>
      </c>
    </row>
    <row r="1386" spans="1:2" x14ac:dyDescent="0.25">
      <c r="A1386" s="288" t="s">
        <v>441</v>
      </c>
      <c r="B1386" s="215">
        <v>25</v>
      </c>
    </row>
    <row r="1387" spans="1:2" x14ac:dyDescent="0.25">
      <c r="A1387" s="288" t="s">
        <v>440</v>
      </c>
      <c r="B1387" s="215">
        <v>0</v>
      </c>
    </row>
    <row r="1388" spans="1:2" x14ac:dyDescent="0.25">
      <c r="A1388" s="288" t="s">
        <v>202</v>
      </c>
      <c r="B1388" s="215">
        <v>25</v>
      </c>
    </row>
    <row r="1389" spans="1:2" x14ac:dyDescent="0.25">
      <c r="A1389" s="288" t="s">
        <v>660</v>
      </c>
      <c r="B1389" s="215">
        <v>25</v>
      </c>
    </row>
    <row r="1390" spans="1:2" x14ac:dyDescent="0.25">
      <c r="A1390" s="288" t="s">
        <v>659</v>
      </c>
      <c r="B1390" s="215">
        <v>25</v>
      </c>
    </row>
    <row r="1391" spans="1:2" x14ac:dyDescent="0.25">
      <c r="A1391" s="288" t="s">
        <v>201</v>
      </c>
      <c r="B1391" s="215">
        <v>25</v>
      </c>
    </row>
    <row r="1392" spans="1:2" x14ac:dyDescent="0.25">
      <c r="A1392" s="288" t="s">
        <v>658</v>
      </c>
      <c r="B1392" s="215">
        <v>0</v>
      </c>
    </row>
    <row r="1393" spans="1:2" x14ac:dyDescent="0.25">
      <c r="A1393" s="288" t="s">
        <v>657</v>
      </c>
      <c r="B1393" s="215">
        <v>25</v>
      </c>
    </row>
    <row r="1394" spans="1:2" x14ac:dyDescent="0.25">
      <c r="A1394" s="288" t="s">
        <v>656</v>
      </c>
      <c r="B1394" s="215">
        <v>0</v>
      </c>
    </row>
    <row r="1395" spans="1:2" x14ac:dyDescent="0.25">
      <c r="A1395" s="288" t="s">
        <v>655</v>
      </c>
      <c r="B1395" s="215">
        <v>25</v>
      </c>
    </row>
    <row r="1396" spans="1:2" x14ac:dyDescent="0.25">
      <c r="A1396" s="288" t="s">
        <v>654</v>
      </c>
      <c r="B1396" s="215">
        <v>0</v>
      </c>
    </row>
    <row r="1397" spans="1:2" x14ac:dyDescent="0.25">
      <c r="A1397" s="288" t="s">
        <v>200</v>
      </c>
      <c r="B1397" s="215">
        <v>25</v>
      </c>
    </row>
    <row r="1398" spans="1:2" x14ac:dyDescent="0.25">
      <c r="A1398" s="288" t="s">
        <v>645</v>
      </c>
      <c r="B1398" s="215">
        <v>25</v>
      </c>
    </row>
    <row r="1399" spans="1:2" x14ac:dyDescent="0.25">
      <c r="A1399" s="288" t="s">
        <v>644</v>
      </c>
      <c r="B1399" s="215">
        <v>25</v>
      </c>
    </row>
    <row r="1400" spans="1:2" x14ac:dyDescent="0.25">
      <c r="A1400" s="288" t="s">
        <v>640</v>
      </c>
      <c r="B1400" s="215">
        <v>25</v>
      </c>
    </row>
    <row r="1401" spans="1:2" x14ac:dyDescent="0.25">
      <c r="A1401" s="288" t="s">
        <v>429</v>
      </c>
      <c r="B1401" s="215">
        <v>25</v>
      </c>
    </row>
    <row r="1402" spans="1:2" x14ac:dyDescent="0.25">
      <c r="A1402" s="288" t="s">
        <v>426</v>
      </c>
      <c r="B1402" s="215">
        <v>0</v>
      </c>
    </row>
    <row r="1403" spans="1:2" x14ac:dyDescent="0.25">
      <c r="A1403" s="288" t="s">
        <v>616</v>
      </c>
      <c r="B1403" s="215">
        <v>25</v>
      </c>
    </row>
    <row r="1404" spans="1:2" x14ac:dyDescent="0.25">
      <c r="A1404" s="288" t="s">
        <v>614</v>
      </c>
      <c r="B1404" s="215">
        <v>25</v>
      </c>
    </row>
    <row r="1405" spans="1:2" x14ac:dyDescent="0.25">
      <c r="A1405" s="288" t="s">
        <v>612</v>
      </c>
      <c r="B1405" s="215">
        <v>25</v>
      </c>
    </row>
    <row r="1406" spans="1:2" x14ac:dyDescent="0.25">
      <c r="A1406" s="288" t="s">
        <v>587</v>
      </c>
      <c r="B1406" s="215">
        <v>25</v>
      </c>
    </row>
    <row r="1407" spans="1:2" x14ac:dyDescent="0.25">
      <c r="A1407" s="288" t="s">
        <v>585</v>
      </c>
      <c r="B1407" s="215">
        <v>25</v>
      </c>
    </row>
    <row r="1408" spans="1:2" x14ac:dyDescent="0.25">
      <c r="A1408" s="288" t="s">
        <v>565</v>
      </c>
      <c r="B1408" s="215">
        <v>0</v>
      </c>
    </row>
    <row r="1409" spans="1:2" x14ac:dyDescent="0.25">
      <c r="A1409" s="288" t="s">
        <v>564</v>
      </c>
      <c r="B1409" s="215">
        <v>25</v>
      </c>
    </row>
    <row r="1410" spans="1:2" x14ac:dyDescent="0.25">
      <c r="A1410" s="288" t="s">
        <v>563</v>
      </c>
      <c r="B1410" s="215">
        <v>25</v>
      </c>
    </row>
    <row r="1411" spans="1:2" x14ac:dyDescent="0.25">
      <c r="A1411" s="288" t="s">
        <v>562</v>
      </c>
      <c r="B1411" s="215">
        <v>0</v>
      </c>
    </row>
    <row r="1412" spans="1:2" x14ac:dyDescent="0.25">
      <c r="A1412" s="288" t="s">
        <v>561</v>
      </c>
      <c r="B1412" s="215">
        <v>0</v>
      </c>
    </row>
    <row r="1413" spans="1:2" x14ac:dyDescent="0.25">
      <c r="A1413" s="288" t="s">
        <v>560</v>
      </c>
      <c r="B1413" s="215">
        <v>25</v>
      </c>
    </row>
    <row r="1414" spans="1:2" x14ac:dyDescent="0.25">
      <c r="A1414" s="288" t="s">
        <v>559</v>
      </c>
      <c r="B1414" s="215">
        <v>25</v>
      </c>
    </row>
    <row r="1415" spans="1:2" x14ac:dyDescent="0.25">
      <c r="A1415" s="288" t="s">
        <v>558</v>
      </c>
      <c r="B1415" s="215">
        <v>0</v>
      </c>
    </row>
    <row r="1416" spans="1:2" x14ac:dyDescent="0.25">
      <c r="A1416" s="288" t="s">
        <v>557</v>
      </c>
      <c r="B1416" s="215">
        <v>0</v>
      </c>
    </row>
    <row r="1417" spans="1:2" x14ac:dyDescent="0.25">
      <c r="A1417" s="288" t="s">
        <v>555</v>
      </c>
      <c r="B1417" s="215">
        <v>25</v>
      </c>
    </row>
    <row r="1418" spans="1:2" x14ac:dyDescent="0.25">
      <c r="A1418" s="288" t="s">
        <v>554</v>
      </c>
      <c r="B1418" s="215">
        <v>0</v>
      </c>
    </row>
    <row r="1419" spans="1:2" x14ac:dyDescent="0.25">
      <c r="A1419" s="288" t="s">
        <v>553</v>
      </c>
      <c r="B1419" s="215">
        <v>0</v>
      </c>
    </row>
    <row r="1420" spans="1:2" x14ac:dyDescent="0.25">
      <c r="A1420" s="288" t="s">
        <v>550</v>
      </c>
      <c r="B1420" s="215">
        <v>25</v>
      </c>
    </row>
    <row r="1421" spans="1:2" x14ac:dyDescent="0.25">
      <c r="A1421" s="288" t="s">
        <v>520</v>
      </c>
      <c r="B1421" s="215">
        <v>25</v>
      </c>
    </row>
    <row r="1422" spans="1:2" x14ac:dyDescent="0.25">
      <c r="A1422" s="288" t="s">
        <v>519</v>
      </c>
      <c r="B1422" s="215">
        <v>0</v>
      </c>
    </row>
    <row r="1423" spans="1:2" x14ac:dyDescent="0.25">
      <c r="A1423" s="288" t="s">
        <v>518</v>
      </c>
      <c r="B1423" s="215">
        <v>25</v>
      </c>
    </row>
    <row r="1424" spans="1:2" x14ac:dyDescent="0.25">
      <c r="A1424" s="288" t="s">
        <v>517</v>
      </c>
      <c r="B1424" s="215">
        <v>25</v>
      </c>
    </row>
    <row r="1425" spans="1:2" x14ac:dyDescent="0.25">
      <c r="A1425" s="288" t="s">
        <v>516</v>
      </c>
      <c r="B1425" s="215">
        <v>25</v>
      </c>
    </row>
    <row r="1426" spans="1:2" x14ac:dyDescent="0.25">
      <c r="A1426" s="288" t="s">
        <v>409</v>
      </c>
      <c r="B1426" s="215">
        <v>0</v>
      </c>
    </row>
    <row r="1427" spans="1:2" x14ac:dyDescent="0.25">
      <c r="A1427" s="288" t="s">
        <v>506</v>
      </c>
      <c r="B1427" s="215">
        <v>0</v>
      </c>
    </row>
    <row r="1428" spans="1:2" x14ac:dyDescent="0.25">
      <c r="A1428" s="288" t="s">
        <v>505</v>
      </c>
      <c r="B1428" s="215">
        <v>0</v>
      </c>
    </row>
    <row r="1429" spans="1:2" x14ac:dyDescent="0.25">
      <c r="A1429" s="288" t="s">
        <v>500</v>
      </c>
      <c r="B1429" s="215">
        <v>25</v>
      </c>
    </row>
    <row r="1430" spans="1:2" ht="15.6" x14ac:dyDescent="0.3">
      <c r="A1430" s="289" t="s">
        <v>937</v>
      </c>
      <c r="B1430" s="290">
        <v>1975</v>
      </c>
    </row>
    <row r="1431" spans="1:2" ht="15.6" x14ac:dyDescent="0.3">
      <c r="A1431" s="216" t="s">
        <v>938</v>
      </c>
      <c r="B1431" s="218">
        <v>54120</v>
      </c>
    </row>
    <row r="1432" spans="1:2" x14ac:dyDescent="0.25">
      <c r="A1432" s="219"/>
      <c r="B1432" s="215"/>
    </row>
    <row r="1433" spans="1:2" x14ac:dyDescent="0.25">
      <c r="A1433" s="220" t="s">
        <v>185</v>
      </c>
      <c r="B1433" s="222"/>
    </row>
    <row r="1434" spans="1:2" x14ac:dyDescent="0.25">
      <c r="A1434" s="286" t="s">
        <v>939</v>
      </c>
      <c r="B1434" s="287"/>
    </row>
    <row r="1435" spans="1:2" x14ac:dyDescent="0.25">
      <c r="A1435" s="288" t="s">
        <v>378</v>
      </c>
      <c r="B1435" s="215">
        <v>57</v>
      </c>
    </row>
    <row r="1436" spans="1:2" x14ac:dyDescent="0.25">
      <c r="A1436" s="288" t="s">
        <v>371</v>
      </c>
      <c r="B1436" s="215">
        <v>0</v>
      </c>
    </row>
    <row r="1437" spans="1:2" x14ac:dyDescent="0.25">
      <c r="A1437" s="288" t="s">
        <v>350</v>
      </c>
      <c r="B1437" s="215">
        <v>0</v>
      </c>
    </row>
    <row r="1438" spans="1:2" ht="15.6" x14ac:dyDescent="0.3">
      <c r="A1438" s="289" t="s">
        <v>940</v>
      </c>
      <c r="B1438" s="290">
        <v>57</v>
      </c>
    </row>
    <row r="1439" spans="1:2" x14ac:dyDescent="0.25">
      <c r="A1439" s="286" t="s">
        <v>941</v>
      </c>
      <c r="B1439" s="287"/>
    </row>
    <row r="1440" spans="1:2" x14ac:dyDescent="0.25">
      <c r="A1440" s="288" t="s">
        <v>222</v>
      </c>
      <c r="B1440" s="215">
        <v>0</v>
      </c>
    </row>
    <row r="1441" spans="1:2" x14ac:dyDescent="0.25">
      <c r="A1441" s="288" t="s">
        <v>218</v>
      </c>
      <c r="B1441" s="215">
        <v>623</v>
      </c>
    </row>
    <row r="1442" spans="1:2" x14ac:dyDescent="0.25">
      <c r="A1442" s="288" t="s">
        <v>374</v>
      </c>
      <c r="B1442" s="215">
        <v>0</v>
      </c>
    </row>
    <row r="1443" spans="1:2" ht="15.6" x14ac:dyDescent="0.3">
      <c r="A1443" s="289" t="s">
        <v>942</v>
      </c>
      <c r="B1443" s="290">
        <v>623</v>
      </c>
    </row>
    <row r="1444" spans="1:2" x14ac:dyDescent="0.25">
      <c r="A1444" s="286" t="s">
        <v>943</v>
      </c>
      <c r="B1444" s="287"/>
    </row>
    <row r="1445" spans="1:2" x14ac:dyDescent="0.25">
      <c r="A1445" s="288" t="s">
        <v>707</v>
      </c>
      <c r="B1445" s="215">
        <v>0</v>
      </c>
    </row>
    <row r="1446" spans="1:2" x14ac:dyDescent="0.25">
      <c r="A1446" s="288" t="s">
        <v>671</v>
      </c>
      <c r="B1446" s="215">
        <v>0</v>
      </c>
    </row>
    <row r="1447" spans="1:2" ht="15.6" x14ac:dyDescent="0.3">
      <c r="A1447" s="289" t="s">
        <v>944</v>
      </c>
      <c r="B1447" s="290">
        <v>0</v>
      </c>
    </row>
    <row r="1448" spans="1:2" x14ac:dyDescent="0.25">
      <c r="A1448" s="286" t="s">
        <v>945</v>
      </c>
      <c r="B1448" s="287"/>
    </row>
    <row r="1449" spans="1:2" x14ac:dyDescent="0.25">
      <c r="A1449" s="288" t="s">
        <v>211</v>
      </c>
      <c r="B1449" s="215">
        <v>0</v>
      </c>
    </row>
    <row r="1450" spans="1:2" x14ac:dyDescent="0.25">
      <c r="A1450" s="288" t="s">
        <v>704</v>
      </c>
      <c r="B1450" s="215">
        <v>0</v>
      </c>
    </row>
    <row r="1451" spans="1:2" x14ac:dyDescent="0.25">
      <c r="A1451" s="288" t="s">
        <v>703</v>
      </c>
      <c r="B1451" s="215">
        <v>0</v>
      </c>
    </row>
    <row r="1452" spans="1:2" x14ac:dyDescent="0.25">
      <c r="A1452" s="288" t="s">
        <v>702</v>
      </c>
      <c r="B1452" s="215">
        <v>0</v>
      </c>
    </row>
    <row r="1453" spans="1:2" x14ac:dyDescent="0.25">
      <c r="A1453" s="288" t="s">
        <v>681</v>
      </c>
      <c r="B1453" s="215">
        <v>0</v>
      </c>
    </row>
    <row r="1454" spans="1:2" x14ac:dyDescent="0.25">
      <c r="A1454" s="288" t="s">
        <v>224</v>
      </c>
      <c r="B1454" s="215">
        <v>8550</v>
      </c>
    </row>
    <row r="1455" spans="1:2" x14ac:dyDescent="0.25">
      <c r="A1455" s="288" t="s">
        <v>508</v>
      </c>
      <c r="B1455" s="215">
        <v>0</v>
      </c>
    </row>
    <row r="1456" spans="1:2" ht="15.6" x14ac:dyDescent="0.3">
      <c r="A1456" s="289" t="s">
        <v>946</v>
      </c>
      <c r="B1456" s="290">
        <v>8550</v>
      </c>
    </row>
    <row r="1457" spans="1:2" x14ac:dyDescent="0.25">
      <c r="A1457" s="286" t="s">
        <v>947</v>
      </c>
      <c r="B1457" s="287"/>
    </row>
    <row r="1458" spans="1:2" x14ac:dyDescent="0.25">
      <c r="A1458" s="288" t="s">
        <v>763</v>
      </c>
      <c r="B1458" s="215">
        <v>0</v>
      </c>
    </row>
    <row r="1459" spans="1:2" ht="15.6" x14ac:dyDescent="0.3">
      <c r="A1459" s="289" t="s">
        <v>948</v>
      </c>
      <c r="B1459" s="290">
        <v>0</v>
      </c>
    </row>
    <row r="1460" spans="1:2" x14ac:dyDescent="0.25">
      <c r="A1460" s="286" t="s">
        <v>949</v>
      </c>
      <c r="B1460" s="287"/>
    </row>
    <row r="1461" spans="1:2" x14ac:dyDescent="0.25">
      <c r="A1461" s="288" t="s">
        <v>731</v>
      </c>
      <c r="B1461" s="215">
        <v>1823</v>
      </c>
    </row>
    <row r="1462" spans="1:2" ht="15.6" x14ac:dyDescent="0.3">
      <c r="A1462" s="289" t="s">
        <v>950</v>
      </c>
      <c r="B1462" s="290">
        <v>1823</v>
      </c>
    </row>
    <row r="1463" spans="1:2" x14ac:dyDescent="0.25">
      <c r="A1463" s="286" t="s">
        <v>951</v>
      </c>
      <c r="B1463" s="287"/>
    </row>
    <row r="1464" spans="1:2" x14ac:dyDescent="0.25">
      <c r="A1464" s="288" t="s">
        <v>747</v>
      </c>
      <c r="B1464" s="215">
        <v>0</v>
      </c>
    </row>
    <row r="1465" spans="1:2" ht="15.6" x14ac:dyDescent="0.3">
      <c r="A1465" s="289" t="s">
        <v>952</v>
      </c>
      <c r="B1465" s="290">
        <v>0</v>
      </c>
    </row>
    <row r="1466" spans="1:2" ht="15.6" x14ac:dyDescent="0.3">
      <c r="A1466" s="223" t="s">
        <v>953</v>
      </c>
      <c r="B1466" s="225">
        <v>11053</v>
      </c>
    </row>
    <row r="1467" spans="1:2" ht="15.6" thickBot="1" x14ac:dyDescent="0.3">
      <c r="A1467" s="226"/>
      <c r="B1467" s="227"/>
    </row>
    <row r="1468" spans="1:2" ht="16.2" thickTop="1" x14ac:dyDescent="0.3">
      <c r="A1468" s="228" t="s">
        <v>65</v>
      </c>
      <c r="B1468" s="229">
        <v>883471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9"/>
  <sheetViews>
    <sheetView view="pageBreakPreview" zoomScaleNormal="100" zoomScaleSheetLayoutView="100" workbookViewId="0">
      <pane xSplit="1" ySplit="6" topLeftCell="B16" activePane="bottomRight" state="frozen"/>
      <selection pane="topRight" activeCell="B1" sqref="B1"/>
      <selection pane="bottomLeft" activeCell="A3" sqref="A3"/>
      <selection pane="bottomRight" activeCell="G16" sqref="G16"/>
    </sheetView>
  </sheetViews>
  <sheetFormatPr defaultColWidth="9.109375" defaultRowHeight="15.6" x14ac:dyDescent="0.3"/>
  <cols>
    <col min="1" max="1" width="44" style="137" customWidth="1"/>
    <col min="2" max="2" width="10.44140625" style="138" customWidth="1"/>
    <col min="3" max="3" width="10.44140625" style="139" customWidth="1"/>
    <col min="4" max="10" width="10.44140625" style="138" customWidth="1"/>
    <col min="11" max="11" width="13.88671875" style="138" bestFit="1" customWidth="1"/>
    <col min="12" max="16384" width="9.109375" style="138"/>
  </cols>
  <sheetData>
    <row r="1" spans="1:256" ht="1.5" customHeight="1" x14ac:dyDescent="0.3">
      <c r="A1" s="137" t="s">
        <v>273</v>
      </c>
    </row>
    <row r="2" spans="1:256" s="245" customFormat="1" x14ac:dyDescent="0.3">
      <c r="A2" s="242" t="s">
        <v>0</v>
      </c>
      <c r="B2" s="243"/>
      <c r="C2" s="243"/>
      <c r="D2" s="243"/>
      <c r="E2" s="243"/>
      <c r="F2" s="243"/>
      <c r="G2" s="243"/>
      <c r="H2" s="243"/>
      <c r="I2" s="243"/>
      <c r="J2" s="243"/>
      <c r="K2" s="243"/>
      <c r="L2" s="243"/>
      <c r="M2" s="243"/>
      <c r="N2" s="243"/>
      <c r="O2" s="243"/>
      <c r="P2" s="243"/>
      <c r="Q2" s="243"/>
      <c r="R2" s="243"/>
      <c r="S2" s="243"/>
      <c r="T2" s="243"/>
      <c r="U2" s="243"/>
      <c r="V2" s="243"/>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c r="EI2" s="244"/>
      <c r="EJ2" s="244"/>
      <c r="EK2" s="244"/>
      <c r="EL2" s="244"/>
      <c r="EM2" s="244"/>
      <c r="EN2" s="244"/>
      <c r="EO2" s="244"/>
      <c r="EP2" s="244"/>
      <c r="EQ2" s="244"/>
      <c r="ER2" s="244"/>
      <c r="ES2" s="244"/>
      <c r="ET2" s="244"/>
      <c r="EU2" s="244"/>
      <c r="EV2" s="244"/>
      <c r="EW2" s="244"/>
      <c r="EX2" s="244"/>
      <c r="EY2" s="244"/>
      <c r="EZ2" s="244"/>
      <c r="FA2" s="244"/>
      <c r="FB2" s="244"/>
      <c r="FC2" s="244"/>
      <c r="FD2" s="244"/>
      <c r="FE2" s="244"/>
      <c r="FF2" s="244"/>
      <c r="FG2" s="244"/>
      <c r="FH2" s="244"/>
      <c r="FI2" s="244"/>
      <c r="FJ2" s="244"/>
      <c r="FK2" s="244"/>
      <c r="FL2" s="244"/>
      <c r="FM2" s="244"/>
      <c r="FN2" s="244"/>
      <c r="FO2" s="244"/>
      <c r="FP2" s="244"/>
      <c r="FQ2" s="244"/>
      <c r="FR2" s="244"/>
      <c r="FS2" s="244"/>
      <c r="FT2" s="244"/>
      <c r="FU2" s="244"/>
      <c r="FV2" s="244"/>
      <c r="FW2" s="244"/>
      <c r="FX2" s="244"/>
      <c r="FY2" s="244"/>
      <c r="FZ2" s="244"/>
      <c r="GA2" s="244"/>
      <c r="GB2" s="244"/>
      <c r="GC2" s="244"/>
      <c r="GD2" s="244"/>
      <c r="GE2" s="244"/>
      <c r="GF2" s="244"/>
      <c r="GG2" s="244"/>
      <c r="GH2" s="244"/>
      <c r="GI2" s="244"/>
      <c r="GJ2" s="244"/>
      <c r="GK2" s="244"/>
      <c r="GL2" s="244"/>
      <c r="GM2" s="244"/>
      <c r="GN2" s="244"/>
      <c r="GO2" s="244"/>
      <c r="GP2" s="244"/>
      <c r="GQ2" s="244"/>
      <c r="GR2" s="244"/>
      <c r="GS2" s="244"/>
      <c r="GT2" s="244"/>
      <c r="GU2" s="244"/>
      <c r="GV2" s="244"/>
      <c r="GW2" s="244"/>
      <c r="GX2" s="244"/>
      <c r="GY2" s="244"/>
      <c r="GZ2" s="244"/>
      <c r="HA2" s="244"/>
      <c r="HB2" s="244"/>
      <c r="HC2" s="244"/>
      <c r="HD2" s="244"/>
      <c r="HE2" s="244"/>
      <c r="HF2" s="244"/>
      <c r="HG2" s="244"/>
      <c r="HH2" s="244"/>
      <c r="HI2" s="244"/>
      <c r="HJ2" s="244"/>
      <c r="HK2" s="244"/>
      <c r="HL2" s="244"/>
      <c r="HM2" s="244"/>
      <c r="HN2" s="244"/>
      <c r="HO2" s="244"/>
      <c r="HP2" s="244"/>
      <c r="HQ2" s="244"/>
      <c r="HR2" s="244"/>
      <c r="HS2" s="244"/>
      <c r="HT2" s="244"/>
      <c r="HU2" s="244"/>
      <c r="HV2" s="244"/>
      <c r="HW2" s="244"/>
      <c r="HX2" s="244"/>
      <c r="HY2" s="244"/>
      <c r="HZ2" s="244"/>
      <c r="IA2" s="244"/>
      <c r="IB2" s="244"/>
      <c r="IC2" s="244"/>
      <c r="ID2" s="244"/>
      <c r="IE2" s="244"/>
      <c r="IF2" s="244"/>
      <c r="IG2" s="244"/>
      <c r="IH2" s="244"/>
      <c r="II2" s="244"/>
      <c r="IJ2" s="244"/>
      <c r="IK2" s="244"/>
      <c r="IL2" s="244"/>
      <c r="IM2" s="244"/>
      <c r="IN2" s="244"/>
      <c r="IO2" s="244"/>
      <c r="IP2" s="244"/>
      <c r="IQ2" s="244"/>
      <c r="IR2" s="244"/>
      <c r="IS2" s="244"/>
      <c r="IT2" s="244"/>
      <c r="IU2" s="244"/>
      <c r="IV2" s="244"/>
    </row>
    <row r="3" spans="1:256" s="245" customFormat="1" x14ac:dyDescent="0.3">
      <c r="A3" s="242" t="s">
        <v>272</v>
      </c>
      <c r="B3" s="243"/>
      <c r="C3" s="243"/>
      <c r="D3" s="243"/>
      <c r="E3" s="243"/>
      <c r="F3" s="243"/>
      <c r="G3" s="243"/>
      <c r="H3" s="243"/>
      <c r="I3" s="243"/>
      <c r="J3" s="243"/>
      <c r="K3" s="243"/>
      <c r="L3" s="243"/>
      <c r="M3" s="243"/>
      <c r="N3" s="243"/>
      <c r="O3" s="243"/>
      <c r="P3" s="243"/>
      <c r="Q3" s="243"/>
      <c r="R3" s="243"/>
      <c r="S3" s="243"/>
      <c r="T3" s="243"/>
      <c r="U3" s="243"/>
      <c r="V3" s="243"/>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c r="EI3" s="244"/>
      <c r="EJ3" s="244"/>
      <c r="EK3" s="244"/>
      <c r="EL3" s="244"/>
      <c r="EM3" s="244"/>
      <c r="EN3" s="244"/>
      <c r="EO3" s="244"/>
      <c r="EP3" s="244"/>
      <c r="EQ3" s="244"/>
      <c r="ER3" s="244"/>
      <c r="ES3" s="244"/>
      <c r="ET3" s="244"/>
      <c r="EU3" s="244"/>
      <c r="EV3" s="244"/>
      <c r="EW3" s="244"/>
      <c r="EX3" s="244"/>
      <c r="EY3" s="244"/>
      <c r="EZ3" s="244"/>
      <c r="FA3" s="244"/>
      <c r="FB3" s="244"/>
      <c r="FC3" s="244"/>
      <c r="FD3" s="244"/>
      <c r="FE3" s="244"/>
      <c r="FF3" s="244"/>
      <c r="FG3" s="244"/>
      <c r="FH3" s="244"/>
      <c r="FI3" s="244"/>
      <c r="FJ3" s="244"/>
      <c r="FK3" s="244"/>
      <c r="FL3" s="244"/>
      <c r="FM3" s="244"/>
      <c r="FN3" s="244"/>
      <c r="FO3" s="244"/>
      <c r="FP3" s="244"/>
      <c r="FQ3" s="244"/>
      <c r="FR3" s="244"/>
      <c r="FS3" s="244"/>
      <c r="FT3" s="244"/>
      <c r="FU3" s="244"/>
      <c r="FV3" s="244"/>
      <c r="FW3" s="244"/>
      <c r="FX3" s="244"/>
      <c r="FY3" s="244"/>
      <c r="FZ3" s="244"/>
      <c r="GA3" s="244"/>
      <c r="GB3" s="244"/>
      <c r="GC3" s="244"/>
      <c r="GD3" s="244"/>
      <c r="GE3" s="244"/>
      <c r="GF3" s="244"/>
      <c r="GG3" s="244"/>
      <c r="GH3" s="244"/>
      <c r="GI3" s="244"/>
      <c r="GJ3" s="244"/>
      <c r="GK3" s="244"/>
      <c r="GL3" s="244"/>
      <c r="GM3" s="244"/>
      <c r="GN3" s="244"/>
      <c r="GO3" s="244"/>
      <c r="GP3" s="244"/>
      <c r="GQ3" s="244"/>
      <c r="GR3" s="244"/>
      <c r="GS3" s="244"/>
      <c r="GT3" s="244"/>
      <c r="GU3" s="244"/>
      <c r="GV3" s="244"/>
      <c r="GW3" s="244"/>
      <c r="GX3" s="244"/>
      <c r="GY3" s="244"/>
      <c r="GZ3" s="244"/>
      <c r="HA3" s="244"/>
      <c r="HB3" s="244"/>
      <c r="HC3" s="244"/>
      <c r="HD3" s="244"/>
      <c r="HE3" s="244"/>
      <c r="HF3" s="244"/>
      <c r="HG3" s="244"/>
      <c r="HH3" s="244"/>
      <c r="HI3" s="244"/>
      <c r="HJ3" s="244"/>
      <c r="HK3" s="244"/>
      <c r="HL3" s="244"/>
      <c r="HM3" s="244"/>
      <c r="HN3" s="244"/>
      <c r="HO3" s="244"/>
      <c r="HP3" s="244"/>
      <c r="HQ3" s="244"/>
      <c r="HR3" s="244"/>
      <c r="HS3" s="244"/>
      <c r="HT3" s="244"/>
      <c r="HU3" s="244"/>
      <c r="HV3" s="244"/>
      <c r="HW3" s="244"/>
      <c r="HX3" s="244"/>
      <c r="HY3" s="244"/>
      <c r="HZ3" s="244"/>
      <c r="IA3" s="244"/>
      <c r="IB3" s="244"/>
      <c r="IC3" s="244"/>
      <c r="ID3" s="244"/>
      <c r="IE3" s="244"/>
      <c r="IF3" s="244"/>
      <c r="IG3" s="244"/>
      <c r="IH3" s="244"/>
      <c r="II3" s="244"/>
      <c r="IJ3" s="244"/>
      <c r="IK3" s="244"/>
      <c r="IL3" s="244"/>
      <c r="IM3" s="244"/>
      <c r="IN3" s="244"/>
      <c r="IO3" s="244"/>
      <c r="IP3" s="244"/>
      <c r="IQ3" s="244"/>
      <c r="IR3" s="244"/>
      <c r="IS3" s="244"/>
      <c r="IT3" s="244"/>
      <c r="IU3" s="244"/>
      <c r="IV3" s="244"/>
    </row>
    <row r="4" spans="1:256" s="245" customFormat="1" x14ac:dyDescent="0.3">
      <c r="A4" s="246" t="s">
        <v>3</v>
      </c>
      <c r="B4" s="243"/>
      <c r="C4" s="243"/>
      <c r="D4" s="243"/>
      <c r="E4" s="243"/>
      <c r="F4" s="243"/>
      <c r="G4" s="243"/>
      <c r="H4" s="243"/>
      <c r="I4" s="243"/>
      <c r="J4" s="243"/>
      <c r="K4" s="243"/>
      <c r="L4" s="243"/>
      <c r="M4" s="243"/>
      <c r="N4" s="330"/>
      <c r="O4" s="330"/>
      <c r="P4" s="330"/>
      <c r="Q4" s="330"/>
      <c r="R4" s="330"/>
      <c r="S4" s="330"/>
      <c r="T4" s="243"/>
      <c r="U4" s="243"/>
      <c r="V4" s="243"/>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c r="EZ4" s="244"/>
      <c r="FA4" s="244"/>
      <c r="FB4" s="244"/>
      <c r="FC4" s="244"/>
      <c r="FD4" s="244"/>
      <c r="FE4" s="244"/>
      <c r="FF4" s="244"/>
      <c r="FG4" s="244"/>
      <c r="FH4" s="244"/>
      <c r="FI4" s="244"/>
      <c r="FJ4" s="244"/>
      <c r="FK4" s="244"/>
      <c r="FL4" s="244"/>
      <c r="FM4" s="244"/>
      <c r="FN4" s="244"/>
      <c r="FO4" s="244"/>
      <c r="FP4" s="244"/>
      <c r="FQ4" s="244"/>
      <c r="FR4" s="244"/>
      <c r="FS4" s="244"/>
      <c r="FT4" s="244"/>
      <c r="FU4" s="244"/>
      <c r="FV4" s="244"/>
      <c r="FW4" s="244"/>
      <c r="FX4" s="244"/>
      <c r="FY4" s="244"/>
      <c r="FZ4" s="244"/>
      <c r="GA4" s="244"/>
      <c r="GB4" s="244"/>
      <c r="GC4" s="244"/>
      <c r="GD4" s="244"/>
      <c r="GE4" s="244"/>
      <c r="GF4" s="244"/>
      <c r="GG4" s="244"/>
      <c r="GH4" s="244"/>
      <c r="GI4" s="244"/>
      <c r="GJ4" s="244"/>
      <c r="GK4" s="244"/>
      <c r="GL4" s="244"/>
      <c r="GM4" s="244"/>
      <c r="GN4" s="244"/>
      <c r="GO4" s="244"/>
      <c r="GP4" s="244"/>
      <c r="GQ4" s="244"/>
      <c r="GR4" s="244"/>
      <c r="GS4" s="244"/>
      <c r="GT4" s="244"/>
      <c r="GU4" s="244"/>
      <c r="GV4" s="244"/>
      <c r="GW4" s="244"/>
      <c r="GX4" s="244"/>
      <c r="GY4" s="244"/>
      <c r="GZ4" s="244"/>
      <c r="HA4" s="244"/>
      <c r="HB4" s="244"/>
      <c r="HC4" s="244"/>
      <c r="HD4" s="244"/>
      <c r="HE4" s="244"/>
      <c r="HF4" s="244"/>
      <c r="HG4" s="244"/>
      <c r="HH4" s="244"/>
      <c r="HI4" s="244"/>
      <c r="HJ4" s="244"/>
      <c r="HK4" s="244"/>
      <c r="HL4" s="244"/>
      <c r="HM4" s="244"/>
      <c r="HN4" s="244"/>
      <c r="HO4" s="244"/>
      <c r="HP4" s="244"/>
      <c r="HQ4" s="244"/>
      <c r="HR4" s="244"/>
      <c r="HS4" s="244"/>
      <c r="HT4" s="244"/>
      <c r="HU4" s="244"/>
      <c r="HV4" s="244"/>
      <c r="HW4" s="244"/>
      <c r="HX4" s="244"/>
      <c r="HY4" s="244"/>
      <c r="HZ4" s="244"/>
      <c r="IA4" s="244"/>
      <c r="IB4" s="244"/>
      <c r="IC4" s="244"/>
      <c r="ID4" s="244"/>
      <c r="IE4" s="244"/>
      <c r="IF4" s="244"/>
      <c r="IG4" s="244"/>
      <c r="IH4" s="244"/>
      <c r="II4" s="244"/>
      <c r="IJ4" s="244"/>
      <c r="IK4" s="244"/>
      <c r="IL4" s="244"/>
      <c r="IM4" s="244"/>
      <c r="IN4" s="244"/>
      <c r="IO4" s="244"/>
      <c r="IP4" s="244"/>
      <c r="IQ4" s="244"/>
      <c r="IR4" s="244"/>
      <c r="IS4" s="244"/>
      <c r="IT4" s="244"/>
      <c r="IU4" s="244"/>
      <c r="IV4" s="244"/>
    </row>
    <row r="5" spans="1:256" s="141" customFormat="1" ht="16.2" thickBot="1" x14ac:dyDescent="0.35">
      <c r="A5" s="140"/>
      <c r="B5" s="331">
        <v>2016</v>
      </c>
      <c r="C5" s="333">
        <v>2017</v>
      </c>
      <c r="D5" s="334"/>
      <c r="E5" s="334"/>
      <c r="F5" s="334"/>
      <c r="G5" s="335"/>
      <c r="H5" s="336" t="s">
        <v>39</v>
      </c>
      <c r="I5" s="336"/>
      <c r="J5" s="337"/>
    </row>
    <row r="6" spans="1:256" s="148" customFormat="1" ht="64.5" customHeight="1" x14ac:dyDescent="0.25">
      <c r="A6" s="142"/>
      <c r="B6" s="332"/>
      <c r="C6" s="143" t="s">
        <v>76</v>
      </c>
      <c r="D6" s="144" t="s">
        <v>77</v>
      </c>
      <c r="E6" s="144" t="s">
        <v>78</v>
      </c>
      <c r="F6" s="144" t="s">
        <v>79</v>
      </c>
      <c r="G6" s="145" t="s">
        <v>80</v>
      </c>
      <c r="H6" s="146">
        <v>2018</v>
      </c>
      <c r="I6" s="146">
        <v>2019</v>
      </c>
      <c r="J6" s="147">
        <v>2020</v>
      </c>
    </row>
    <row r="7" spans="1:256" s="156" customFormat="1" x14ac:dyDescent="0.3">
      <c r="A7" s="149" t="s">
        <v>40</v>
      </c>
      <c r="B7" s="150"/>
      <c r="C7" s="151"/>
      <c r="D7" s="152"/>
      <c r="E7" s="152"/>
      <c r="F7" s="152"/>
      <c r="G7" s="153"/>
      <c r="H7" s="154"/>
      <c r="I7" s="152"/>
      <c r="J7" s="155"/>
    </row>
    <row r="8" spans="1:256" x14ac:dyDescent="0.3">
      <c r="A8" s="207" t="s">
        <v>41</v>
      </c>
      <c r="B8" s="247">
        <v>0</v>
      </c>
      <c r="C8" s="157">
        <f>SUM(D8:G8)</f>
        <v>0</v>
      </c>
      <c r="D8" s="248">
        <v>0</v>
      </c>
      <c r="E8" s="248">
        <v>0</v>
      </c>
      <c r="F8" s="248">
        <v>0</v>
      </c>
      <c r="G8" s="249">
        <v>0</v>
      </c>
      <c r="H8" s="250">
        <v>0</v>
      </c>
      <c r="I8" s="248">
        <v>1354</v>
      </c>
      <c r="J8" s="251">
        <v>6365</v>
      </c>
    </row>
    <row r="9" spans="1:256" x14ac:dyDescent="0.3">
      <c r="A9" s="207" t="s">
        <v>42</v>
      </c>
      <c r="B9" s="247">
        <v>8300</v>
      </c>
      <c r="C9" s="157">
        <f>SUM(D9:G9)</f>
        <v>12460</v>
      </c>
      <c r="D9" s="248">
        <v>12460</v>
      </c>
      <c r="E9" s="248">
        <v>0</v>
      </c>
      <c r="F9" s="248">
        <v>0</v>
      </c>
      <c r="G9" s="249">
        <v>0</v>
      </c>
      <c r="H9" s="250">
        <v>9220</v>
      </c>
      <c r="I9" s="248">
        <v>3000</v>
      </c>
      <c r="J9" s="251">
        <v>3300</v>
      </c>
    </row>
    <row r="10" spans="1:256" s="156" customFormat="1" x14ac:dyDescent="0.3">
      <c r="A10" s="158" t="s">
        <v>43</v>
      </c>
      <c r="B10" s="159">
        <v>8300</v>
      </c>
      <c r="C10" s="157">
        <f>SUM(D10:G10)</f>
        <v>12460</v>
      </c>
      <c r="D10" s="160">
        <f t="shared" ref="D10:J10" si="0">SUM(D8:D9)</f>
        <v>12460</v>
      </c>
      <c r="E10" s="160">
        <f t="shared" si="0"/>
        <v>0</v>
      </c>
      <c r="F10" s="160">
        <f t="shared" si="0"/>
        <v>0</v>
      </c>
      <c r="G10" s="161">
        <f t="shared" si="0"/>
        <v>0</v>
      </c>
      <c r="H10" s="162">
        <f t="shared" si="0"/>
        <v>9220</v>
      </c>
      <c r="I10" s="160">
        <f t="shared" si="0"/>
        <v>4354</v>
      </c>
      <c r="J10" s="163">
        <f t="shared" si="0"/>
        <v>9665</v>
      </c>
      <c r="K10" s="138"/>
    </row>
    <row r="11" spans="1:256" x14ac:dyDescent="0.3">
      <c r="A11" s="252"/>
      <c r="B11" s="159"/>
      <c r="C11" s="157"/>
      <c r="D11" s="164"/>
      <c r="E11" s="164"/>
      <c r="F11" s="164"/>
      <c r="G11" s="165"/>
      <c r="H11" s="250"/>
      <c r="I11" s="248"/>
      <c r="J11" s="251"/>
    </row>
    <row r="12" spans="1:256" s="156" customFormat="1" x14ac:dyDescent="0.3">
      <c r="A12" s="158" t="s">
        <v>44</v>
      </c>
      <c r="B12" s="159"/>
      <c r="C12" s="157"/>
      <c r="D12" s="160"/>
      <c r="E12" s="160"/>
      <c r="F12" s="160"/>
      <c r="G12" s="161"/>
      <c r="H12" s="162"/>
      <c r="I12" s="160"/>
      <c r="J12" s="163"/>
      <c r="K12" s="138"/>
    </row>
    <row r="13" spans="1:256" x14ac:dyDescent="0.3">
      <c r="A13" s="207" t="s">
        <v>18</v>
      </c>
      <c r="B13" s="247">
        <v>581</v>
      </c>
      <c r="C13" s="157">
        <f t="shared" ref="C13:C22" si="1">SUM(D13:G13)</f>
        <v>610</v>
      </c>
      <c r="D13" s="248">
        <v>610</v>
      </c>
      <c r="E13" s="248">
        <v>0</v>
      </c>
      <c r="F13" s="248">
        <v>0</v>
      </c>
      <c r="G13" s="249">
        <v>0</v>
      </c>
      <c r="H13" s="250">
        <v>557</v>
      </c>
      <c r="I13" s="248">
        <v>629</v>
      </c>
      <c r="J13" s="251">
        <v>560</v>
      </c>
    </row>
    <row r="14" spans="1:256" x14ac:dyDescent="0.3">
      <c r="A14" s="207" t="s">
        <v>45</v>
      </c>
      <c r="B14" s="247">
        <v>250</v>
      </c>
      <c r="C14" s="157">
        <f t="shared" si="1"/>
        <v>315</v>
      </c>
      <c r="D14" s="248">
        <v>235</v>
      </c>
      <c r="E14" s="248">
        <v>0</v>
      </c>
      <c r="F14" s="248">
        <v>0</v>
      </c>
      <c r="G14" s="249">
        <v>80</v>
      </c>
      <c r="H14" s="250">
        <v>150</v>
      </c>
      <c r="I14" s="248">
        <v>150</v>
      </c>
      <c r="J14" s="251">
        <v>150</v>
      </c>
    </row>
    <row r="15" spans="1:256" x14ac:dyDescent="0.3">
      <c r="A15" s="207" t="s">
        <v>46</v>
      </c>
      <c r="B15" s="247">
        <v>595</v>
      </c>
      <c r="C15" s="157">
        <f t="shared" si="1"/>
        <v>520</v>
      </c>
      <c r="D15" s="248">
        <v>460</v>
      </c>
      <c r="E15" s="248">
        <v>0</v>
      </c>
      <c r="F15" s="248">
        <v>0</v>
      </c>
      <c r="G15" s="249">
        <v>60</v>
      </c>
      <c r="H15" s="250">
        <v>250</v>
      </c>
      <c r="I15" s="248">
        <v>250</v>
      </c>
      <c r="J15" s="251">
        <v>250</v>
      </c>
    </row>
    <row r="16" spans="1:256" x14ac:dyDescent="0.3">
      <c r="A16" s="207" t="s">
        <v>16</v>
      </c>
      <c r="B16" s="247">
        <v>11930</v>
      </c>
      <c r="C16" s="157">
        <f t="shared" si="1"/>
        <v>7080</v>
      </c>
      <c r="D16" s="248">
        <v>5480</v>
      </c>
      <c r="E16" s="248">
        <v>0</v>
      </c>
      <c r="F16" s="248">
        <v>0</v>
      </c>
      <c r="G16" s="249">
        <v>1600</v>
      </c>
      <c r="H16" s="250">
        <v>4141</v>
      </c>
      <c r="I16" s="248">
        <v>7700</v>
      </c>
      <c r="J16" s="251">
        <v>7400</v>
      </c>
    </row>
    <row r="17" spans="1:11" x14ac:dyDescent="0.3">
      <c r="A17" s="207" t="s">
        <v>47</v>
      </c>
      <c r="B17" s="247">
        <v>1300</v>
      </c>
      <c r="C17" s="157">
        <f t="shared" si="1"/>
        <v>2050</v>
      </c>
      <c r="D17" s="248">
        <v>1960</v>
      </c>
      <c r="E17" s="248">
        <v>0</v>
      </c>
      <c r="F17" s="248">
        <v>0</v>
      </c>
      <c r="G17" s="249">
        <v>90</v>
      </c>
      <c r="H17" s="250">
        <v>1350</v>
      </c>
      <c r="I17" s="248">
        <v>1350</v>
      </c>
      <c r="J17" s="251">
        <v>1350</v>
      </c>
    </row>
    <row r="18" spans="1:11" x14ac:dyDescent="0.3">
      <c r="A18" s="207" t="s">
        <v>17</v>
      </c>
      <c r="B18" s="247">
        <v>1200</v>
      </c>
      <c r="C18" s="157">
        <f t="shared" si="1"/>
        <v>4773</v>
      </c>
      <c r="D18" s="248">
        <v>4313</v>
      </c>
      <c r="E18" s="248">
        <v>0</v>
      </c>
      <c r="F18" s="248">
        <v>460</v>
      </c>
      <c r="G18" s="249">
        <v>0</v>
      </c>
      <c r="H18" s="250">
        <v>3781</v>
      </c>
      <c r="I18" s="248">
        <v>3800</v>
      </c>
      <c r="J18" s="251">
        <v>3920</v>
      </c>
    </row>
    <row r="19" spans="1:11" x14ac:dyDescent="0.3">
      <c r="A19" s="207" t="s">
        <v>274</v>
      </c>
      <c r="B19" s="247">
        <v>0</v>
      </c>
      <c r="C19" s="157">
        <f t="shared" si="1"/>
        <v>550</v>
      </c>
      <c r="D19" s="248">
        <v>550</v>
      </c>
      <c r="E19" s="248">
        <v>0</v>
      </c>
      <c r="F19" s="248">
        <v>0</v>
      </c>
      <c r="G19" s="249">
        <v>0</v>
      </c>
      <c r="H19" s="250">
        <v>850</v>
      </c>
      <c r="I19" s="248">
        <v>750</v>
      </c>
      <c r="J19" s="251">
        <v>0</v>
      </c>
    </row>
    <row r="20" spans="1:11" x14ac:dyDescent="0.3">
      <c r="A20" s="207" t="s">
        <v>49</v>
      </c>
      <c r="B20" s="247">
        <v>27289</v>
      </c>
      <c r="C20" s="157">
        <f t="shared" si="1"/>
        <v>33104</v>
      </c>
      <c r="D20" s="248">
        <v>21280</v>
      </c>
      <c r="E20" s="248">
        <v>0</v>
      </c>
      <c r="F20" s="248">
        <v>5884</v>
      </c>
      <c r="G20" s="249">
        <v>5940</v>
      </c>
      <c r="H20" s="250">
        <v>31360</v>
      </c>
      <c r="I20" s="248">
        <v>26021</v>
      </c>
      <c r="J20" s="251">
        <v>27987</v>
      </c>
    </row>
    <row r="21" spans="1:11" x14ac:dyDescent="0.3">
      <c r="A21" s="207" t="s">
        <v>19</v>
      </c>
      <c r="B21" s="247">
        <v>350</v>
      </c>
      <c r="C21" s="157">
        <f t="shared" si="1"/>
        <v>350</v>
      </c>
      <c r="D21" s="248">
        <v>350</v>
      </c>
      <c r="E21" s="248">
        <v>0</v>
      </c>
      <c r="F21" s="248">
        <v>0</v>
      </c>
      <c r="G21" s="249">
        <v>0</v>
      </c>
      <c r="H21" s="250">
        <v>350</v>
      </c>
      <c r="I21" s="248">
        <v>359</v>
      </c>
      <c r="J21" s="251">
        <v>350</v>
      </c>
    </row>
    <row r="22" spans="1:11" s="156" customFormat="1" x14ac:dyDescent="0.3">
      <c r="A22" s="158" t="s">
        <v>50</v>
      </c>
      <c r="B22" s="191">
        <v>43495</v>
      </c>
      <c r="C22" s="157">
        <f t="shared" si="1"/>
        <v>49352</v>
      </c>
      <c r="D22" s="160">
        <f t="shared" ref="D22:J22" si="2">SUM(D13:D21)</f>
        <v>35238</v>
      </c>
      <c r="E22" s="160">
        <f>SUM(E13:E21)</f>
        <v>0</v>
      </c>
      <c r="F22" s="160">
        <f t="shared" si="2"/>
        <v>6344</v>
      </c>
      <c r="G22" s="161">
        <f t="shared" si="2"/>
        <v>7770</v>
      </c>
      <c r="H22" s="162">
        <f t="shared" si="2"/>
        <v>42789</v>
      </c>
      <c r="I22" s="160">
        <f t="shared" si="2"/>
        <v>41009</v>
      </c>
      <c r="J22" s="163">
        <f t="shared" si="2"/>
        <v>41967</v>
      </c>
      <c r="K22" s="138"/>
    </row>
    <row r="23" spans="1:11" x14ac:dyDescent="0.3">
      <c r="A23" s="252"/>
      <c r="B23" s="159"/>
      <c r="C23" s="157"/>
      <c r="D23" s="164"/>
      <c r="E23" s="164"/>
      <c r="F23" s="164"/>
      <c r="G23" s="165"/>
      <c r="H23" s="250"/>
      <c r="I23" s="248"/>
      <c r="J23" s="251"/>
    </row>
    <row r="24" spans="1:11" s="156" customFormat="1" x14ac:dyDescent="0.3">
      <c r="A24" s="158" t="s">
        <v>818</v>
      </c>
      <c r="B24" s="159"/>
      <c r="C24" s="157"/>
      <c r="D24" s="160"/>
      <c r="E24" s="160"/>
      <c r="F24" s="160"/>
      <c r="G24" s="161"/>
      <c r="H24" s="162"/>
      <c r="I24" s="160"/>
      <c r="J24" s="163"/>
      <c r="K24" s="138"/>
    </row>
    <row r="25" spans="1:11" x14ac:dyDescent="0.3">
      <c r="A25" s="207" t="s">
        <v>25</v>
      </c>
      <c r="B25" s="247">
        <v>68320</v>
      </c>
      <c r="C25" s="157">
        <f>SUM(D25:G25)</f>
        <v>55180</v>
      </c>
      <c r="D25" s="248">
        <v>45694</v>
      </c>
      <c r="E25" s="248">
        <v>0</v>
      </c>
      <c r="F25" s="248">
        <v>9486</v>
      </c>
      <c r="G25" s="249">
        <v>0</v>
      </c>
      <c r="H25" s="250">
        <v>82168</v>
      </c>
      <c r="I25" s="248">
        <v>109017</v>
      </c>
      <c r="J25" s="251">
        <v>59758</v>
      </c>
    </row>
    <row r="26" spans="1:11" x14ac:dyDescent="0.3">
      <c r="A26" s="207" t="s">
        <v>23</v>
      </c>
      <c r="B26" s="247">
        <v>98573</v>
      </c>
      <c r="C26" s="157">
        <f>SUM(D26:G26)</f>
        <v>105303</v>
      </c>
      <c r="D26" s="248">
        <v>77847</v>
      </c>
      <c r="E26" s="248">
        <v>1000</v>
      </c>
      <c r="F26" s="248">
        <v>26256</v>
      </c>
      <c r="G26" s="249">
        <v>200</v>
      </c>
      <c r="H26" s="250">
        <v>101046</v>
      </c>
      <c r="I26" s="248">
        <v>86515</v>
      </c>
      <c r="J26" s="251">
        <v>76584</v>
      </c>
    </row>
    <row r="27" spans="1:11" x14ac:dyDescent="0.3">
      <c r="A27" s="207" t="s">
        <v>275</v>
      </c>
      <c r="B27" s="247">
        <v>0</v>
      </c>
      <c r="C27" s="157">
        <f>SUM(D27:G27)</f>
        <v>29011</v>
      </c>
      <c r="D27" s="248">
        <v>23956</v>
      </c>
      <c r="E27" s="248">
        <v>970</v>
      </c>
      <c r="F27" s="248"/>
      <c r="G27" s="249">
        <v>4085</v>
      </c>
      <c r="H27" s="250">
        <v>44373</v>
      </c>
      <c r="I27" s="248">
        <v>24619</v>
      </c>
      <c r="J27" s="251">
        <v>19810</v>
      </c>
    </row>
    <row r="28" spans="1:11" x14ac:dyDescent="0.3">
      <c r="A28" s="207" t="s">
        <v>51</v>
      </c>
      <c r="B28" s="247">
        <v>12400</v>
      </c>
      <c r="C28" s="157">
        <f>SUM(D28:G28)</f>
        <v>15330</v>
      </c>
      <c r="D28" s="248">
        <v>15330</v>
      </c>
      <c r="E28" s="248">
        <v>0</v>
      </c>
      <c r="F28" s="248">
        <v>0</v>
      </c>
      <c r="G28" s="249">
        <v>0</v>
      </c>
      <c r="H28" s="250">
        <v>30700</v>
      </c>
      <c r="I28" s="248">
        <v>17500</v>
      </c>
      <c r="J28" s="251">
        <v>19000</v>
      </c>
    </row>
    <row r="29" spans="1:11" s="156" customFormat="1" x14ac:dyDescent="0.3">
      <c r="A29" s="158" t="s">
        <v>819</v>
      </c>
      <c r="B29" s="159">
        <v>179293</v>
      </c>
      <c r="C29" s="157">
        <f t="shared" ref="C29:J29" si="3">SUM(C25:C28)</f>
        <v>204824</v>
      </c>
      <c r="D29" s="160">
        <f t="shared" si="3"/>
        <v>162827</v>
      </c>
      <c r="E29" s="160">
        <f>SUM(E25:E28)</f>
        <v>1970</v>
      </c>
      <c r="F29" s="160">
        <f t="shared" si="3"/>
        <v>35742</v>
      </c>
      <c r="G29" s="161">
        <f t="shared" si="3"/>
        <v>4285</v>
      </c>
      <c r="H29" s="162">
        <f t="shared" si="3"/>
        <v>258287</v>
      </c>
      <c r="I29" s="160">
        <f t="shared" si="3"/>
        <v>237651</v>
      </c>
      <c r="J29" s="163">
        <f t="shared" si="3"/>
        <v>175152</v>
      </c>
      <c r="K29" s="138"/>
    </row>
    <row r="30" spans="1:11" x14ac:dyDescent="0.3">
      <c r="A30" s="252"/>
      <c r="B30" s="159"/>
      <c r="C30" s="157"/>
      <c r="D30" s="164"/>
      <c r="E30" s="164"/>
      <c r="F30" s="164"/>
      <c r="G30" s="165"/>
      <c r="H30" s="250"/>
      <c r="I30" s="248"/>
      <c r="J30" s="251"/>
    </row>
    <row r="31" spans="1:11" s="156" customFormat="1" x14ac:dyDescent="0.3">
      <c r="A31" s="158" t="s">
        <v>1305</v>
      </c>
      <c r="B31" s="159"/>
      <c r="C31" s="157"/>
      <c r="D31" s="160"/>
      <c r="E31" s="160"/>
      <c r="F31" s="160"/>
      <c r="G31" s="161"/>
      <c r="H31" s="162"/>
      <c r="I31" s="160"/>
      <c r="J31" s="163"/>
      <c r="K31" s="138"/>
    </row>
    <row r="32" spans="1:11" x14ac:dyDescent="0.3">
      <c r="A32" s="207" t="s">
        <v>27</v>
      </c>
      <c r="B32" s="247">
        <v>1860</v>
      </c>
      <c r="C32" s="157">
        <f>SUM(D32:G32)</f>
        <v>2300</v>
      </c>
      <c r="D32" s="248">
        <v>0</v>
      </c>
      <c r="E32" s="248">
        <v>0</v>
      </c>
      <c r="F32" s="248">
        <v>0</v>
      </c>
      <c r="G32" s="249">
        <v>2300</v>
      </c>
      <c r="H32" s="250">
        <v>2009</v>
      </c>
      <c r="I32" s="248">
        <v>1518</v>
      </c>
      <c r="J32" s="251">
        <v>1211</v>
      </c>
    </row>
    <row r="33" spans="1:11" x14ac:dyDescent="0.3">
      <c r="A33" s="207" t="s">
        <v>26</v>
      </c>
      <c r="B33" s="247">
        <v>3484</v>
      </c>
      <c r="C33" s="157">
        <f>SUM(D33:G33)</f>
        <v>2685</v>
      </c>
      <c r="D33" s="248">
        <v>2435</v>
      </c>
      <c r="E33" s="248">
        <v>250</v>
      </c>
      <c r="F33" s="248">
        <v>0</v>
      </c>
      <c r="G33" s="249">
        <v>0</v>
      </c>
      <c r="H33" s="250">
        <v>23568</v>
      </c>
      <c r="I33" s="248">
        <v>1911</v>
      </c>
      <c r="J33" s="251">
        <v>6295</v>
      </c>
    </row>
    <row r="34" spans="1:11" s="156" customFormat="1" x14ac:dyDescent="0.3">
      <c r="A34" s="158" t="s">
        <v>1306</v>
      </c>
      <c r="B34" s="159">
        <v>5344</v>
      </c>
      <c r="C34" s="157">
        <f t="shared" ref="C34:J34" si="4">SUM(C32:C33)</f>
        <v>4985</v>
      </c>
      <c r="D34" s="160">
        <f t="shared" si="4"/>
        <v>2435</v>
      </c>
      <c r="E34" s="160">
        <f t="shared" si="4"/>
        <v>250</v>
      </c>
      <c r="F34" s="160">
        <f t="shared" si="4"/>
        <v>0</v>
      </c>
      <c r="G34" s="161">
        <f t="shared" si="4"/>
        <v>2300</v>
      </c>
      <c r="H34" s="162">
        <f t="shared" si="4"/>
        <v>25577</v>
      </c>
      <c r="I34" s="160">
        <f t="shared" si="4"/>
        <v>3429</v>
      </c>
      <c r="J34" s="163">
        <f t="shared" si="4"/>
        <v>7506</v>
      </c>
      <c r="K34" s="138"/>
    </row>
    <row r="35" spans="1:11" x14ac:dyDescent="0.3">
      <c r="A35" s="252"/>
      <c r="B35" s="159"/>
      <c r="C35" s="157"/>
      <c r="D35" s="164"/>
      <c r="E35" s="164"/>
      <c r="F35" s="164"/>
      <c r="G35" s="165"/>
      <c r="H35" s="250"/>
      <c r="I35" s="248"/>
      <c r="J35" s="251"/>
    </row>
    <row r="36" spans="1:11" s="156" customFormat="1" x14ac:dyDescent="0.3">
      <c r="A36" s="158" t="s">
        <v>53</v>
      </c>
      <c r="B36" s="159"/>
      <c r="C36" s="157"/>
      <c r="D36" s="160"/>
      <c r="E36" s="160"/>
      <c r="F36" s="160"/>
      <c r="G36" s="161"/>
      <c r="H36" s="162"/>
      <c r="I36" s="160"/>
      <c r="J36" s="163"/>
      <c r="K36" s="138"/>
    </row>
    <row r="37" spans="1:11" x14ac:dyDescent="0.3">
      <c r="A37" s="207" t="s">
        <v>52</v>
      </c>
      <c r="B37" s="247">
        <v>0</v>
      </c>
      <c r="C37" s="157">
        <f t="shared" ref="C37:C43" si="5">SUM(D37:G37)</f>
        <v>40</v>
      </c>
      <c r="D37" s="248">
        <v>40</v>
      </c>
      <c r="E37" s="248">
        <v>0</v>
      </c>
      <c r="F37" s="248">
        <v>0</v>
      </c>
      <c r="G37" s="249">
        <v>0</v>
      </c>
      <c r="H37" s="250">
        <v>0</v>
      </c>
      <c r="I37" s="248">
        <v>0</v>
      </c>
      <c r="J37" s="251">
        <v>0</v>
      </c>
    </row>
    <row r="38" spans="1:11" x14ac:dyDescent="0.3">
      <c r="A38" s="207" t="s">
        <v>276</v>
      </c>
      <c r="B38" s="247">
        <v>0</v>
      </c>
      <c r="C38" s="157">
        <f t="shared" si="5"/>
        <v>1720</v>
      </c>
      <c r="D38" s="248">
        <v>1370</v>
      </c>
      <c r="E38" s="248">
        <v>0</v>
      </c>
      <c r="F38" s="248">
        <v>0</v>
      </c>
      <c r="G38" s="249">
        <v>350</v>
      </c>
      <c r="H38" s="250">
        <v>1000</v>
      </c>
      <c r="I38" s="248">
        <v>1000</v>
      </c>
      <c r="J38" s="251">
        <v>1000</v>
      </c>
    </row>
    <row r="39" spans="1:11" x14ac:dyDescent="0.3">
      <c r="A39" s="207" t="s">
        <v>28</v>
      </c>
      <c r="B39" s="247">
        <v>4825</v>
      </c>
      <c r="C39" s="157">
        <f t="shared" si="5"/>
        <v>8483</v>
      </c>
      <c r="D39" s="248">
        <v>8483</v>
      </c>
      <c r="E39" s="248">
        <v>0</v>
      </c>
      <c r="F39" s="248">
        <v>0</v>
      </c>
      <c r="G39" s="249">
        <v>0</v>
      </c>
      <c r="H39" s="250">
        <v>11122</v>
      </c>
      <c r="I39" s="248">
        <v>4030</v>
      </c>
      <c r="J39" s="251">
        <v>4139</v>
      </c>
    </row>
    <row r="40" spans="1:11" x14ac:dyDescent="0.3">
      <c r="A40" s="207" t="s">
        <v>48</v>
      </c>
      <c r="B40" s="247">
        <v>1590</v>
      </c>
      <c r="C40" s="157">
        <f t="shared" si="5"/>
        <v>0</v>
      </c>
      <c r="D40" s="248">
        <v>0</v>
      </c>
      <c r="E40" s="248">
        <v>0</v>
      </c>
      <c r="F40" s="248">
        <v>0</v>
      </c>
      <c r="G40" s="249">
        <v>0</v>
      </c>
      <c r="H40" s="250">
        <v>0</v>
      </c>
      <c r="I40" s="248">
        <v>0</v>
      </c>
      <c r="J40" s="251">
        <v>0</v>
      </c>
    </row>
    <row r="41" spans="1:11" x14ac:dyDescent="0.3">
      <c r="A41" s="207" t="s">
        <v>277</v>
      </c>
      <c r="B41" s="247">
        <v>0</v>
      </c>
      <c r="C41" s="157">
        <f t="shared" si="5"/>
        <v>1200</v>
      </c>
      <c r="D41" s="248">
        <v>0</v>
      </c>
      <c r="E41" s="248">
        <v>0</v>
      </c>
      <c r="F41" s="248">
        <v>0</v>
      </c>
      <c r="G41" s="249">
        <v>1200</v>
      </c>
      <c r="H41" s="250">
        <v>1200</v>
      </c>
      <c r="I41" s="248">
        <v>0</v>
      </c>
      <c r="J41" s="251">
        <v>0</v>
      </c>
    </row>
    <row r="42" spans="1:11" x14ac:dyDescent="0.3">
      <c r="A42" s="207" t="s">
        <v>34</v>
      </c>
      <c r="B42" s="247">
        <v>43000</v>
      </c>
      <c r="C42" s="157">
        <f t="shared" si="5"/>
        <v>67000</v>
      </c>
      <c r="D42" s="248">
        <v>0</v>
      </c>
      <c r="E42" s="248">
        <v>0</v>
      </c>
      <c r="F42" s="248">
        <v>67000</v>
      </c>
      <c r="G42" s="249">
        <v>0</v>
      </c>
      <c r="H42" s="250">
        <v>90000</v>
      </c>
      <c r="I42" s="248">
        <v>120000</v>
      </c>
      <c r="J42" s="251">
        <v>140000</v>
      </c>
    </row>
    <row r="43" spans="1:11" x14ac:dyDescent="0.3">
      <c r="A43" s="207" t="s">
        <v>278</v>
      </c>
      <c r="B43" s="247">
        <v>0</v>
      </c>
      <c r="C43" s="157">
        <f t="shared" si="5"/>
        <v>53500</v>
      </c>
      <c r="D43" s="248">
        <v>8000</v>
      </c>
      <c r="E43" s="248">
        <v>0</v>
      </c>
      <c r="F43" s="248">
        <v>45500</v>
      </c>
      <c r="G43" s="249">
        <v>0</v>
      </c>
      <c r="H43" s="250">
        <v>0</v>
      </c>
      <c r="I43" s="248">
        <v>0</v>
      </c>
      <c r="J43" s="251">
        <v>0</v>
      </c>
    </row>
    <row r="44" spans="1:11" s="156" customFormat="1" x14ac:dyDescent="0.3">
      <c r="A44" s="158" t="s">
        <v>54</v>
      </c>
      <c r="B44" s="159">
        <v>49415</v>
      </c>
      <c r="C44" s="157">
        <f>SUM(D44:G44)</f>
        <v>131943</v>
      </c>
      <c r="D44" s="160">
        <f>SUM(D37:D43)</f>
        <v>17893</v>
      </c>
      <c r="E44" s="160">
        <f t="shared" ref="E44:G44" si="6">SUM(E37:E43)</f>
        <v>0</v>
      </c>
      <c r="F44" s="160">
        <f t="shared" si="6"/>
        <v>112500</v>
      </c>
      <c r="G44" s="160">
        <f t="shared" si="6"/>
        <v>1550</v>
      </c>
      <c r="H44" s="162">
        <f>SUM(H37:H43)</f>
        <v>103322</v>
      </c>
      <c r="I44" s="162">
        <f t="shared" ref="I44:J44" si="7">SUM(I37:I43)</f>
        <v>125030</v>
      </c>
      <c r="J44" s="162">
        <f t="shared" si="7"/>
        <v>145139</v>
      </c>
      <c r="K44" s="138"/>
    </row>
    <row r="45" spans="1:11" x14ac:dyDescent="0.3">
      <c r="A45" s="253"/>
      <c r="B45" s="166"/>
      <c r="C45" s="167"/>
      <c r="D45" s="168"/>
      <c r="E45" s="168"/>
      <c r="F45" s="168"/>
      <c r="G45" s="169"/>
      <c r="H45" s="254"/>
      <c r="I45" s="255"/>
      <c r="J45" s="256"/>
    </row>
    <row r="46" spans="1:11" s="156" customFormat="1" x14ac:dyDescent="0.3">
      <c r="A46" s="170" t="s">
        <v>29</v>
      </c>
      <c r="B46" s="171"/>
      <c r="C46" s="172"/>
      <c r="D46" s="173"/>
      <c r="E46" s="173"/>
      <c r="F46" s="173"/>
      <c r="G46" s="174"/>
      <c r="H46" s="175"/>
      <c r="I46" s="173"/>
      <c r="J46" s="176"/>
      <c r="K46" s="138"/>
    </row>
    <row r="47" spans="1:11" x14ac:dyDescent="0.3">
      <c r="A47" s="207" t="s">
        <v>30</v>
      </c>
      <c r="B47" s="247">
        <v>11431.5</v>
      </c>
      <c r="C47" s="157">
        <f>SUM(D47:G47)</f>
        <v>17784</v>
      </c>
      <c r="D47" s="257">
        <v>0</v>
      </c>
      <c r="E47" s="257">
        <v>0</v>
      </c>
      <c r="F47" s="257">
        <v>0</v>
      </c>
      <c r="G47" s="258">
        <v>17784</v>
      </c>
      <c r="H47" s="250">
        <v>9652</v>
      </c>
      <c r="I47" s="248">
        <v>4601</v>
      </c>
      <c r="J47" s="251">
        <v>0</v>
      </c>
    </row>
    <row r="48" spans="1:11" x14ac:dyDescent="0.3">
      <c r="A48" s="207" t="s">
        <v>55</v>
      </c>
      <c r="B48" s="247">
        <v>150</v>
      </c>
      <c r="C48" s="157">
        <f>SUM(D48:G48)</f>
        <v>1750</v>
      </c>
      <c r="D48" s="257">
        <v>0</v>
      </c>
      <c r="E48" s="257">
        <v>0</v>
      </c>
      <c r="F48" s="257">
        <v>350</v>
      </c>
      <c r="G48" s="258">
        <v>1400</v>
      </c>
      <c r="H48" s="250">
        <v>1553</v>
      </c>
      <c r="I48" s="248">
        <v>155</v>
      </c>
      <c r="J48" s="251">
        <v>158</v>
      </c>
    </row>
    <row r="49" spans="1:11" s="156" customFormat="1" x14ac:dyDescent="0.3">
      <c r="A49" s="158" t="s">
        <v>56</v>
      </c>
      <c r="B49" s="159">
        <v>11581.5</v>
      </c>
      <c r="C49" s="157">
        <f t="shared" ref="C49:J49" si="8">SUM(C47:C48)</f>
        <v>19534</v>
      </c>
      <c r="D49" s="160">
        <f t="shared" si="8"/>
        <v>0</v>
      </c>
      <c r="E49" s="160">
        <f>SUM(E47:E48)</f>
        <v>0</v>
      </c>
      <c r="F49" s="160">
        <f t="shared" si="8"/>
        <v>350</v>
      </c>
      <c r="G49" s="161">
        <f t="shared" si="8"/>
        <v>19184</v>
      </c>
      <c r="H49" s="162">
        <f t="shared" si="8"/>
        <v>11205</v>
      </c>
      <c r="I49" s="160">
        <f t="shared" si="8"/>
        <v>4756</v>
      </c>
      <c r="J49" s="163">
        <f t="shared" si="8"/>
        <v>158</v>
      </c>
      <c r="K49" s="138"/>
    </row>
    <row r="50" spans="1:11" x14ac:dyDescent="0.3">
      <c r="A50" s="252"/>
      <c r="B50" s="159"/>
      <c r="C50" s="157"/>
      <c r="D50" s="164"/>
      <c r="E50" s="164"/>
      <c r="F50" s="164"/>
      <c r="G50" s="165"/>
      <c r="H50" s="250"/>
      <c r="I50" s="248"/>
      <c r="J50" s="251"/>
    </row>
    <row r="51" spans="1:11" s="156" customFormat="1" x14ac:dyDescent="0.3">
      <c r="A51" s="158" t="s">
        <v>35</v>
      </c>
      <c r="B51" s="159"/>
      <c r="C51" s="157"/>
      <c r="D51" s="160"/>
      <c r="E51" s="160"/>
      <c r="F51" s="160"/>
      <c r="G51" s="161"/>
      <c r="H51" s="162"/>
      <c r="I51" s="160"/>
      <c r="J51" s="163"/>
      <c r="K51" s="138"/>
    </row>
    <row r="52" spans="1:11" x14ac:dyDescent="0.3">
      <c r="A52" s="207" t="s">
        <v>34</v>
      </c>
      <c r="B52" s="247">
        <v>37181</v>
      </c>
      <c r="C52" s="157">
        <f>SUM(D52:G52)</f>
        <v>30585</v>
      </c>
      <c r="D52" s="248">
        <v>23130</v>
      </c>
      <c r="E52" s="248">
        <v>0</v>
      </c>
      <c r="F52" s="248">
        <v>3005</v>
      </c>
      <c r="G52" s="249">
        <v>4450</v>
      </c>
      <c r="H52" s="250">
        <v>84266</v>
      </c>
      <c r="I52" s="248">
        <v>89230</v>
      </c>
      <c r="J52" s="251">
        <v>191716</v>
      </c>
    </row>
    <row r="53" spans="1:11" x14ac:dyDescent="0.3">
      <c r="A53" s="207" t="s">
        <v>278</v>
      </c>
      <c r="B53" s="247">
        <v>0</v>
      </c>
      <c r="C53" s="157">
        <f>SUM(D53:G53)</f>
        <v>83650</v>
      </c>
      <c r="D53" s="248">
        <v>81650</v>
      </c>
      <c r="E53" s="248">
        <v>0</v>
      </c>
      <c r="F53" s="248">
        <v>0</v>
      </c>
      <c r="G53" s="249">
        <v>2000</v>
      </c>
      <c r="H53" s="250">
        <v>0</v>
      </c>
      <c r="I53" s="248">
        <v>0</v>
      </c>
      <c r="J53" s="251">
        <v>0</v>
      </c>
    </row>
    <row r="54" spans="1:11" s="156" customFormat="1" x14ac:dyDescent="0.3">
      <c r="A54" s="158" t="s">
        <v>57</v>
      </c>
      <c r="B54" s="159">
        <v>37181</v>
      </c>
      <c r="C54" s="157">
        <f>SUM(D54:G54)</f>
        <v>114235</v>
      </c>
      <c r="D54" s="160">
        <f>SUM(D52:D53)</f>
        <v>104780</v>
      </c>
      <c r="E54" s="160">
        <f t="shared" ref="E54:G54" si="9">SUM(E52:E53)</f>
        <v>0</v>
      </c>
      <c r="F54" s="160">
        <f t="shared" si="9"/>
        <v>3005</v>
      </c>
      <c r="G54" s="160">
        <f t="shared" si="9"/>
        <v>6450</v>
      </c>
      <c r="H54" s="162">
        <f>SUM(H52:H53)</f>
        <v>84266</v>
      </c>
      <c r="I54" s="162">
        <f t="shared" ref="I54:J54" si="10">SUM(I52:I53)</f>
        <v>89230</v>
      </c>
      <c r="J54" s="162">
        <f t="shared" si="10"/>
        <v>191716</v>
      </c>
      <c r="K54" s="138"/>
    </row>
    <row r="55" spans="1:11" x14ac:dyDescent="0.3">
      <c r="A55" s="252"/>
      <c r="B55" s="159"/>
      <c r="C55" s="157"/>
      <c r="D55" s="164"/>
      <c r="E55" s="164"/>
      <c r="F55" s="164"/>
      <c r="G55" s="165"/>
      <c r="H55" s="250"/>
      <c r="I55" s="248"/>
      <c r="J55" s="251"/>
    </row>
    <row r="56" spans="1:11" s="156" customFormat="1" x14ac:dyDescent="0.3">
      <c r="A56" s="158" t="s">
        <v>31</v>
      </c>
      <c r="B56" s="159"/>
      <c r="C56" s="157"/>
      <c r="D56" s="160"/>
      <c r="E56" s="160"/>
      <c r="F56" s="160"/>
      <c r="G56" s="161"/>
      <c r="H56" s="162"/>
      <c r="I56" s="160"/>
      <c r="J56" s="163"/>
      <c r="K56" s="138"/>
    </row>
    <row r="57" spans="1:11" x14ac:dyDescent="0.3">
      <c r="A57" s="207" t="s">
        <v>52</v>
      </c>
      <c r="B57" s="247">
        <v>0</v>
      </c>
      <c r="C57" s="157">
        <f t="shared" ref="C57:C62" si="11">SUM(D57:G57)</f>
        <v>363</v>
      </c>
      <c r="D57" s="248">
        <v>363</v>
      </c>
      <c r="E57" s="248">
        <v>0</v>
      </c>
      <c r="F57" s="248">
        <v>0</v>
      </c>
      <c r="G57" s="249">
        <v>0</v>
      </c>
      <c r="H57" s="250">
        <v>8100</v>
      </c>
      <c r="I57" s="248">
        <v>230</v>
      </c>
      <c r="J57" s="251">
        <v>275</v>
      </c>
    </row>
    <row r="58" spans="1:11" ht="18.75" customHeight="1" x14ac:dyDescent="0.3">
      <c r="A58" s="207" t="s">
        <v>58</v>
      </c>
      <c r="B58" s="247">
        <v>65625</v>
      </c>
      <c r="C58" s="157">
        <f t="shared" si="11"/>
        <v>87980</v>
      </c>
      <c r="D58" s="248">
        <v>87930</v>
      </c>
      <c r="E58" s="248">
        <v>0</v>
      </c>
      <c r="F58" s="248">
        <v>0</v>
      </c>
      <c r="G58" s="249">
        <v>50</v>
      </c>
      <c r="H58" s="250">
        <v>77120</v>
      </c>
      <c r="I58" s="248">
        <v>150470</v>
      </c>
      <c r="J58" s="251">
        <v>113430</v>
      </c>
    </row>
    <row r="59" spans="1:11" x14ac:dyDescent="0.3">
      <c r="A59" s="207" t="s">
        <v>34</v>
      </c>
      <c r="B59" s="247">
        <v>6180</v>
      </c>
      <c r="C59" s="157">
        <f t="shared" si="11"/>
        <v>18220</v>
      </c>
      <c r="D59" s="248">
        <v>3700</v>
      </c>
      <c r="E59" s="248">
        <v>0</v>
      </c>
      <c r="F59" s="248">
        <v>14520</v>
      </c>
      <c r="G59" s="249">
        <v>0</v>
      </c>
      <c r="H59" s="250">
        <v>35354</v>
      </c>
      <c r="I59" s="248">
        <v>126636</v>
      </c>
      <c r="J59" s="251">
        <v>10048</v>
      </c>
    </row>
    <row r="60" spans="1:11" x14ac:dyDescent="0.3">
      <c r="A60" s="207" t="s">
        <v>42</v>
      </c>
      <c r="B60" s="247">
        <v>102683</v>
      </c>
      <c r="C60" s="157">
        <f t="shared" si="11"/>
        <v>125435</v>
      </c>
      <c r="D60" s="248">
        <v>87016</v>
      </c>
      <c r="E60" s="248">
        <v>0</v>
      </c>
      <c r="F60" s="248">
        <v>17444</v>
      </c>
      <c r="G60" s="249">
        <v>20975</v>
      </c>
      <c r="H60" s="250">
        <v>145866</v>
      </c>
      <c r="I60" s="248">
        <v>130040</v>
      </c>
      <c r="J60" s="251">
        <v>136449</v>
      </c>
    </row>
    <row r="61" spans="1:11" x14ac:dyDescent="0.3">
      <c r="A61" s="207" t="s">
        <v>278</v>
      </c>
      <c r="B61" s="247">
        <v>0</v>
      </c>
      <c r="C61" s="157">
        <f t="shared" si="11"/>
        <v>90100</v>
      </c>
      <c r="D61" s="248">
        <v>30700</v>
      </c>
      <c r="E61" s="248">
        <v>0</v>
      </c>
      <c r="F61" s="248">
        <v>29250</v>
      </c>
      <c r="G61" s="249">
        <v>30150</v>
      </c>
      <c r="H61" s="250">
        <v>0</v>
      </c>
      <c r="I61" s="248">
        <v>0</v>
      </c>
      <c r="J61" s="251">
        <v>0</v>
      </c>
    </row>
    <row r="62" spans="1:11" s="156" customFormat="1" x14ac:dyDescent="0.3">
      <c r="A62" s="158" t="s">
        <v>59</v>
      </c>
      <c r="B62" s="159">
        <v>174488</v>
      </c>
      <c r="C62" s="157">
        <f t="shared" si="11"/>
        <v>322098</v>
      </c>
      <c r="D62" s="160">
        <f t="shared" ref="D62:J62" si="12">SUM(D57:D61)</f>
        <v>209709</v>
      </c>
      <c r="E62" s="160">
        <f t="shared" si="12"/>
        <v>0</v>
      </c>
      <c r="F62" s="160">
        <f t="shared" si="12"/>
        <v>61214</v>
      </c>
      <c r="G62" s="161">
        <f t="shared" si="12"/>
        <v>51175</v>
      </c>
      <c r="H62" s="162">
        <f t="shared" si="12"/>
        <v>266440</v>
      </c>
      <c r="I62" s="160">
        <f t="shared" si="12"/>
        <v>407376</v>
      </c>
      <c r="J62" s="163">
        <f t="shared" si="12"/>
        <v>260202</v>
      </c>
      <c r="K62" s="138"/>
    </row>
    <row r="63" spans="1:11" s="156" customFormat="1" x14ac:dyDescent="0.3">
      <c r="A63" s="158"/>
      <c r="B63" s="159"/>
      <c r="C63" s="157"/>
      <c r="D63" s="160"/>
      <c r="E63" s="160"/>
      <c r="F63" s="160"/>
      <c r="G63" s="161"/>
      <c r="H63" s="162"/>
      <c r="I63" s="160"/>
      <c r="J63" s="163"/>
      <c r="K63" s="138"/>
    </row>
    <row r="64" spans="1:11" s="156" customFormat="1" x14ac:dyDescent="0.3">
      <c r="A64" s="158" t="s">
        <v>60</v>
      </c>
      <c r="B64" s="159"/>
      <c r="C64" s="157"/>
      <c r="D64" s="160"/>
      <c r="E64" s="160"/>
      <c r="F64" s="160"/>
      <c r="G64" s="161"/>
      <c r="H64" s="162"/>
      <c r="I64" s="160"/>
      <c r="J64" s="163"/>
      <c r="K64" s="138"/>
    </row>
    <row r="65" spans="1:11" x14ac:dyDescent="0.3">
      <c r="A65" s="207" t="s">
        <v>37</v>
      </c>
      <c r="B65" s="247">
        <v>7315</v>
      </c>
      <c r="C65" s="157">
        <f t="shared" ref="C65:C70" si="13">SUM(D65:G65)</f>
        <v>3700</v>
      </c>
      <c r="D65" s="248">
        <v>450</v>
      </c>
      <c r="E65" s="248">
        <v>0</v>
      </c>
      <c r="F65" s="248">
        <v>985</v>
      </c>
      <c r="G65" s="249">
        <v>2265</v>
      </c>
      <c r="H65" s="250">
        <v>17910</v>
      </c>
      <c r="I65" s="248">
        <v>5415</v>
      </c>
      <c r="J65" s="251">
        <v>11695</v>
      </c>
    </row>
    <row r="66" spans="1:11" s="156" customFormat="1" x14ac:dyDescent="0.3">
      <c r="A66" s="158" t="s">
        <v>61</v>
      </c>
      <c r="B66" s="159">
        <v>7315</v>
      </c>
      <c r="C66" s="157">
        <f t="shared" si="13"/>
        <v>3700</v>
      </c>
      <c r="D66" s="160">
        <f t="shared" ref="D66:J66" si="14">SUM(D65)</f>
        <v>450</v>
      </c>
      <c r="E66" s="160">
        <f>SUM(E65)</f>
        <v>0</v>
      </c>
      <c r="F66" s="160">
        <f t="shared" si="14"/>
        <v>985</v>
      </c>
      <c r="G66" s="161">
        <f t="shared" si="14"/>
        <v>2265</v>
      </c>
      <c r="H66" s="162">
        <f t="shared" si="14"/>
        <v>17910</v>
      </c>
      <c r="I66" s="160">
        <f t="shared" si="14"/>
        <v>5415</v>
      </c>
      <c r="J66" s="163">
        <f t="shared" si="14"/>
        <v>11695</v>
      </c>
      <c r="K66" s="138"/>
    </row>
    <row r="67" spans="1:11" x14ac:dyDescent="0.3">
      <c r="A67" s="252"/>
      <c r="B67" s="159"/>
      <c r="C67" s="157"/>
      <c r="D67" s="164"/>
      <c r="E67" s="164"/>
      <c r="F67" s="164"/>
      <c r="G67" s="165"/>
      <c r="H67" s="250"/>
      <c r="I67" s="248"/>
      <c r="J67" s="251"/>
    </row>
    <row r="68" spans="1:11" s="156" customFormat="1" x14ac:dyDescent="0.3">
      <c r="A68" s="158" t="s">
        <v>62</v>
      </c>
      <c r="B68" s="159"/>
      <c r="C68" s="157"/>
      <c r="D68" s="160"/>
      <c r="E68" s="160"/>
      <c r="F68" s="160"/>
      <c r="G68" s="161"/>
      <c r="H68" s="162"/>
      <c r="I68" s="160"/>
      <c r="J68" s="163"/>
      <c r="K68" s="138"/>
    </row>
    <row r="69" spans="1:11" x14ac:dyDescent="0.3">
      <c r="A69" s="207" t="s">
        <v>63</v>
      </c>
      <c r="B69" s="247">
        <v>16376</v>
      </c>
      <c r="C69" s="157">
        <f t="shared" si="13"/>
        <v>20340</v>
      </c>
      <c r="D69" s="248">
        <v>14553</v>
      </c>
      <c r="E69" s="248">
        <v>0</v>
      </c>
      <c r="F69" s="248">
        <v>0</v>
      </c>
      <c r="G69" s="249">
        <v>5787</v>
      </c>
      <c r="H69" s="250">
        <v>70873</v>
      </c>
      <c r="I69" s="248">
        <v>21428</v>
      </c>
      <c r="J69" s="251">
        <v>45965</v>
      </c>
    </row>
    <row r="70" spans="1:11" s="156" customFormat="1" x14ac:dyDescent="0.3">
      <c r="A70" s="158" t="s">
        <v>64</v>
      </c>
      <c r="B70" s="159">
        <v>16376</v>
      </c>
      <c r="C70" s="157">
        <f t="shared" si="13"/>
        <v>20340</v>
      </c>
      <c r="D70" s="160">
        <f t="shared" ref="D70:J70" si="15">SUM(D69)</f>
        <v>14553</v>
      </c>
      <c r="E70" s="160">
        <f>SUM(E69)</f>
        <v>0</v>
      </c>
      <c r="F70" s="160">
        <f t="shared" si="15"/>
        <v>0</v>
      </c>
      <c r="G70" s="161">
        <f t="shared" si="15"/>
        <v>5787</v>
      </c>
      <c r="H70" s="162">
        <f t="shared" si="15"/>
        <v>70873</v>
      </c>
      <c r="I70" s="160">
        <f t="shared" si="15"/>
        <v>21428</v>
      </c>
      <c r="J70" s="163">
        <f t="shared" si="15"/>
        <v>45965</v>
      </c>
      <c r="K70" s="138"/>
    </row>
    <row r="71" spans="1:11" x14ac:dyDescent="0.3">
      <c r="A71" s="252"/>
      <c r="B71" s="159"/>
      <c r="C71" s="157"/>
      <c r="D71" s="164"/>
      <c r="E71" s="164"/>
      <c r="F71" s="164"/>
      <c r="G71" s="165"/>
      <c r="H71" s="250"/>
      <c r="I71" s="248"/>
      <c r="J71" s="251"/>
    </row>
    <row r="72" spans="1:11" x14ac:dyDescent="0.3">
      <c r="A72" s="177" t="s">
        <v>65</v>
      </c>
      <c r="B72" s="206">
        <v>532788.5</v>
      </c>
      <c r="C72" s="157">
        <f t="shared" ref="C72:J72" si="16">SUM(C70,C66,C62,C54,C49,C44,C34,C29,C22,C10)</f>
        <v>883471</v>
      </c>
      <c r="D72" s="164">
        <f t="shared" si="16"/>
        <v>560345</v>
      </c>
      <c r="E72" s="164">
        <f t="shared" si="16"/>
        <v>2220</v>
      </c>
      <c r="F72" s="164">
        <f t="shared" si="16"/>
        <v>220140</v>
      </c>
      <c r="G72" s="165">
        <f t="shared" si="16"/>
        <v>100766</v>
      </c>
      <c r="H72" s="178">
        <f t="shared" si="16"/>
        <v>889889</v>
      </c>
      <c r="I72" s="164">
        <f t="shared" si="16"/>
        <v>939678</v>
      </c>
      <c r="J72" s="179">
        <f t="shared" si="16"/>
        <v>889165</v>
      </c>
    </row>
    <row r="73" spans="1:11" x14ac:dyDescent="0.3">
      <c r="A73" s="180"/>
      <c r="B73" s="181"/>
      <c r="C73" s="182"/>
      <c r="D73" s="183"/>
      <c r="E73" s="183"/>
      <c r="F73" s="183"/>
      <c r="G73" s="184"/>
      <c r="H73" s="185"/>
      <c r="I73" s="183"/>
      <c r="J73" s="186"/>
    </row>
    <row r="74" spans="1:11" x14ac:dyDescent="0.3">
      <c r="A74" s="187" t="s">
        <v>66</v>
      </c>
      <c r="B74" s="181"/>
      <c r="C74" s="182"/>
      <c r="D74" s="183"/>
      <c r="E74" s="183"/>
      <c r="F74" s="183"/>
      <c r="G74" s="184"/>
      <c r="H74" s="185"/>
      <c r="I74" s="183"/>
      <c r="J74" s="186"/>
    </row>
    <row r="75" spans="1:11" x14ac:dyDescent="0.3">
      <c r="A75" s="207" t="s">
        <v>67</v>
      </c>
      <c r="B75" s="247">
        <v>43644</v>
      </c>
      <c r="C75" s="182">
        <f>SUM(D75:G75)</f>
        <v>272753</v>
      </c>
      <c r="D75" s="164">
        <v>130973</v>
      </c>
      <c r="E75" s="164">
        <v>970</v>
      </c>
      <c r="F75" s="164">
        <v>96292</v>
      </c>
      <c r="G75" s="165">
        <v>44518</v>
      </c>
      <c r="H75" s="250">
        <v>71244</v>
      </c>
      <c r="I75" s="248">
        <v>86097</v>
      </c>
      <c r="J75" s="251">
        <v>94829</v>
      </c>
    </row>
    <row r="76" spans="1:11" x14ac:dyDescent="0.3">
      <c r="A76" s="207" t="s">
        <v>68</v>
      </c>
      <c r="B76" s="247">
        <v>146035</v>
      </c>
      <c r="C76" s="182">
        <f t="shared" ref="C76:C84" si="17">SUM(D76:G76)</f>
        <v>187637</v>
      </c>
      <c r="D76" s="164">
        <v>139137</v>
      </c>
      <c r="E76" s="164">
        <v>250</v>
      </c>
      <c r="F76" s="164">
        <v>12533</v>
      </c>
      <c r="G76" s="165">
        <v>35717</v>
      </c>
      <c r="H76" s="250">
        <v>218222</v>
      </c>
      <c r="I76" s="248">
        <v>195388</v>
      </c>
      <c r="J76" s="251">
        <v>239432</v>
      </c>
    </row>
    <row r="77" spans="1:11" x14ac:dyDescent="0.3">
      <c r="A77" s="207" t="s">
        <v>69</v>
      </c>
      <c r="B77" s="247">
        <v>98345</v>
      </c>
      <c r="C77" s="182">
        <f t="shared" si="17"/>
        <v>136495</v>
      </c>
      <c r="D77" s="164">
        <v>128081</v>
      </c>
      <c r="E77" s="164">
        <v>1000</v>
      </c>
      <c r="F77" s="164">
        <v>5642</v>
      </c>
      <c r="G77" s="165">
        <v>1772</v>
      </c>
      <c r="H77" s="250">
        <v>145881</v>
      </c>
      <c r="I77" s="248">
        <v>154186</v>
      </c>
      <c r="J77" s="251">
        <v>158257</v>
      </c>
    </row>
    <row r="78" spans="1:11" x14ac:dyDescent="0.3">
      <c r="A78" s="207" t="s">
        <v>70</v>
      </c>
      <c r="B78" s="247">
        <v>10800</v>
      </c>
      <c r="C78" s="182">
        <f t="shared" si="17"/>
        <v>14000</v>
      </c>
      <c r="D78" s="164">
        <v>11000</v>
      </c>
      <c r="E78" s="164">
        <v>0</v>
      </c>
      <c r="F78" s="164">
        <v>3000</v>
      </c>
      <c r="G78" s="165">
        <v>0</v>
      </c>
      <c r="H78" s="250">
        <v>37500</v>
      </c>
      <c r="I78" s="248">
        <v>58000</v>
      </c>
      <c r="J78" s="251">
        <v>57000</v>
      </c>
    </row>
    <row r="79" spans="1:11" x14ac:dyDescent="0.3">
      <c r="A79" s="207" t="s">
        <v>71</v>
      </c>
      <c r="B79" s="247">
        <v>62248</v>
      </c>
      <c r="C79" s="182">
        <f t="shared" si="17"/>
        <v>69003</v>
      </c>
      <c r="D79" s="164">
        <v>5725</v>
      </c>
      <c r="E79" s="164"/>
      <c r="F79" s="164">
        <v>58596</v>
      </c>
      <c r="G79" s="165">
        <v>4682</v>
      </c>
      <c r="H79" s="250">
        <v>121606</v>
      </c>
      <c r="I79" s="248">
        <v>151336</v>
      </c>
      <c r="J79" s="251">
        <v>64287</v>
      </c>
    </row>
    <row r="80" spans="1:11" x14ac:dyDescent="0.3">
      <c r="A80" s="180" t="s">
        <v>72</v>
      </c>
      <c r="B80" s="181"/>
      <c r="C80" s="182"/>
      <c r="D80" s="164"/>
      <c r="E80" s="164"/>
      <c r="F80" s="164"/>
      <c r="G80" s="165"/>
      <c r="H80" s="250"/>
      <c r="I80" s="248"/>
      <c r="J80" s="251"/>
    </row>
    <row r="81" spans="1:10" x14ac:dyDescent="0.3">
      <c r="A81" s="207" t="s">
        <v>73</v>
      </c>
      <c r="B81" s="247">
        <v>61500</v>
      </c>
      <c r="C81" s="182">
        <f>SUM(D81:G81)</f>
        <v>138410</v>
      </c>
      <c r="D81" s="164">
        <v>96134</v>
      </c>
      <c r="E81" s="164">
        <v>0</v>
      </c>
      <c r="F81" s="164">
        <v>31009</v>
      </c>
      <c r="G81" s="165">
        <v>11267</v>
      </c>
      <c r="H81" s="250">
        <v>124364</v>
      </c>
      <c r="I81" s="248">
        <v>131235</v>
      </c>
      <c r="J81" s="251">
        <v>168422</v>
      </c>
    </row>
    <row r="82" spans="1:10" x14ac:dyDescent="0.3">
      <c r="A82" s="207" t="s">
        <v>74</v>
      </c>
      <c r="B82" s="247">
        <v>102058</v>
      </c>
      <c r="C82" s="182">
        <f>SUM(D82:G82)</f>
        <v>54120</v>
      </c>
      <c r="D82" s="164">
        <v>49295</v>
      </c>
      <c r="E82" s="164">
        <v>0</v>
      </c>
      <c r="F82" s="164">
        <v>2015</v>
      </c>
      <c r="G82" s="165">
        <v>2810</v>
      </c>
      <c r="H82" s="250">
        <v>157100</v>
      </c>
      <c r="I82" s="248">
        <v>147200</v>
      </c>
      <c r="J82" s="251">
        <v>86950</v>
      </c>
    </row>
    <row r="83" spans="1:10" x14ac:dyDescent="0.3">
      <c r="A83" s="207" t="s">
        <v>70</v>
      </c>
      <c r="B83" s="247">
        <v>0</v>
      </c>
      <c r="C83" s="182">
        <f>SUM(D83:G83)</f>
        <v>0</v>
      </c>
      <c r="D83" s="164">
        <v>0</v>
      </c>
      <c r="E83" s="164">
        <v>0</v>
      </c>
      <c r="F83" s="164">
        <v>0</v>
      </c>
      <c r="G83" s="165">
        <v>0</v>
      </c>
      <c r="H83" s="250">
        <v>0</v>
      </c>
      <c r="I83" s="248">
        <v>0</v>
      </c>
      <c r="J83" s="251">
        <v>0</v>
      </c>
    </row>
    <row r="84" spans="1:10" x14ac:dyDescent="0.3">
      <c r="A84" s="207" t="s">
        <v>71</v>
      </c>
      <c r="B84" s="247">
        <v>8159</v>
      </c>
      <c r="C84" s="182">
        <f t="shared" si="17"/>
        <v>11053</v>
      </c>
      <c r="D84" s="164">
        <v>0</v>
      </c>
      <c r="E84" s="164">
        <v>0</v>
      </c>
      <c r="F84" s="164">
        <v>11053</v>
      </c>
      <c r="G84" s="165">
        <v>0</v>
      </c>
      <c r="H84" s="250">
        <v>13972</v>
      </c>
      <c r="I84" s="248">
        <v>16236</v>
      </c>
      <c r="J84" s="251">
        <v>19988</v>
      </c>
    </row>
    <row r="85" spans="1:10" ht="24.75" customHeight="1" x14ac:dyDescent="0.3">
      <c r="A85" s="188" t="s">
        <v>65</v>
      </c>
      <c r="B85" s="166">
        <v>532789</v>
      </c>
      <c r="C85" s="167">
        <f t="shared" ref="C85:J85" si="18">SUM(C75:C84)</f>
        <v>883471</v>
      </c>
      <c r="D85" s="168">
        <f t="shared" si="18"/>
        <v>560345</v>
      </c>
      <c r="E85" s="168">
        <f>SUM(E75:E84)</f>
        <v>2220</v>
      </c>
      <c r="F85" s="168">
        <f t="shared" si="18"/>
        <v>220140</v>
      </c>
      <c r="G85" s="169">
        <f>SUM(G75:G84)</f>
        <v>100766</v>
      </c>
      <c r="H85" s="189">
        <f t="shared" si="18"/>
        <v>889889</v>
      </c>
      <c r="I85" s="168">
        <f t="shared" si="18"/>
        <v>939678</v>
      </c>
      <c r="J85" s="190">
        <f t="shared" si="18"/>
        <v>889165</v>
      </c>
    </row>
    <row r="86" spans="1:10" x14ac:dyDescent="0.3">
      <c r="A86" s="137" t="s">
        <v>75</v>
      </c>
    </row>
    <row r="89" spans="1:10" x14ac:dyDescent="0.3">
      <c r="B89" s="139">
        <f>B72-B85</f>
        <v>-0.5</v>
      </c>
      <c r="C89" s="139">
        <f>C72-C85</f>
        <v>0</v>
      </c>
      <c r="D89" s="139">
        <f>D72-D85</f>
        <v>0</v>
      </c>
      <c r="E89" s="139">
        <f>E72-E85</f>
        <v>0</v>
      </c>
      <c r="F89" s="139">
        <f t="shared" ref="F89:J89" si="19">F72-F85</f>
        <v>0</v>
      </c>
      <c r="G89" s="139">
        <f>G72-G85</f>
        <v>0</v>
      </c>
      <c r="H89" s="139">
        <f t="shared" si="19"/>
        <v>0</v>
      </c>
      <c r="I89" s="139">
        <f t="shared" si="19"/>
        <v>0</v>
      </c>
      <c r="J89" s="139">
        <f t="shared" si="19"/>
        <v>0</v>
      </c>
    </row>
  </sheetData>
  <mergeCells count="4">
    <mergeCell ref="N4:S4"/>
    <mergeCell ref="B5:B6"/>
    <mergeCell ref="C5:G5"/>
    <mergeCell ref="H5:J5"/>
  </mergeCells>
  <printOptions horizontalCentered="1"/>
  <pageMargins left="0.17" right="0.17" top="0.39" bottom="0.28000000000000003" header="0.31496062992126" footer="0.31496062992126"/>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85" zoomScaleNormal="100" zoomScaleSheetLayoutView="85" workbookViewId="0">
      <pane xSplit="1" ySplit="7" topLeftCell="B20" activePane="bottomRight" state="frozen"/>
      <selection activeCell="E61" sqref="E61"/>
      <selection pane="topRight" activeCell="E61" sqref="E61"/>
      <selection pane="bottomLeft" activeCell="E61" sqref="E61"/>
      <selection pane="bottomRight" activeCell="I21" sqref="I21"/>
    </sheetView>
  </sheetViews>
  <sheetFormatPr defaultColWidth="8" defaultRowHeight="13.2" x14ac:dyDescent="0.25"/>
  <cols>
    <col min="1" max="1" width="25.6640625" style="22" customWidth="1"/>
    <col min="2" max="2" width="11.88671875" style="23" customWidth="1"/>
    <col min="3" max="3" width="13.44140625" style="23" customWidth="1"/>
    <col min="4" max="4" width="14.6640625" style="23" customWidth="1"/>
    <col min="5" max="5" width="12.88671875" style="23" customWidth="1"/>
    <col min="6" max="6" width="14.33203125" style="23" customWidth="1"/>
    <col min="7" max="7" width="16" style="23" customWidth="1"/>
    <col min="8" max="8" width="14.109375" style="23" customWidth="1"/>
    <col min="9" max="9" width="14" style="23" customWidth="1"/>
    <col min="10" max="10" width="16" style="23" customWidth="1"/>
    <col min="11" max="11" width="10.88671875" style="23" customWidth="1"/>
    <col min="12" max="12" width="10.109375" style="22" bestFit="1" customWidth="1"/>
    <col min="13" max="16384" width="8" style="23"/>
  </cols>
  <sheetData>
    <row r="1" spans="1:13" ht="1.5" customHeight="1" x14ac:dyDescent="0.25">
      <c r="A1" s="22" t="s">
        <v>963</v>
      </c>
    </row>
    <row r="2" spans="1:13" ht="17.399999999999999" x14ac:dyDescent="0.3">
      <c r="A2" s="24" t="s">
        <v>81</v>
      </c>
      <c r="B2" s="25"/>
      <c r="C2" s="25"/>
      <c r="D2" s="25"/>
      <c r="E2" s="25"/>
      <c r="F2" s="25"/>
      <c r="G2" s="25"/>
      <c r="H2" s="25"/>
      <c r="I2" s="25"/>
      <c r="J2" s="26"/>
      <c r="K2" s="27"/>
      <c r="L2" s="28"/>
    </row>
    <row r="3" spans="1:13" ht="17.399999999999999" x14ac:dyDescent="0.3">
      <c r="A3" s="24" t="s">
        <v>82</v>
      </c>
      <c r="B3" s="25"/>
      <c r="C3" s="25"/>
      <c r="D3" s="25"/>
      <c r="E3" s="25"/>
      <c r="F3" s="25"/>
      <c r="G3" s="25"/>
      <c r="H3" s="25"/>
      <c r="I3" s="25"/>
      <c r="J3" s="25"/>
      <c r="K3" s="25"/>
      <c r="L3" s="28"/>
    </row>
    <row r="4" spans="1:13" ht="13.8" x14ac:dyDescent="0.25">
      <c r="A4" s="29" t="s">
        <v>3</v>
      </c>
      <c r="B4" s="25"/>
      <c r="C4" s="25"/>
      <c r="D4" s="25"/>
      <c r="E4" s="25"/>
      <c r="F4" s="25"/>
      <c r="G4" s="25"/>
      <c r="H4" s="25"/>
      <c r="I4" s="25"/>
      <c r="J4" s="338"/>
      <c r="K4" s="338"/>
      <c r="L4" s="28"/>
    </row>
    <row r="5" spans="1:13" ht="3.75" customHeight="1" thickBot="1" x14ac:dyDescent="0.3">
      <c r="A5" s="30"/>
      <c r="B5" s="25"/>
      <c r="C5" s="25"/>
      <c r="D5" s="25"/>
      <c r="E5" s="25"/>
      <c r="F5" s="25"/>
      <c r="G5" s="25"/>
      <c r="H5" s="25"/>
      <c r="I5" s="25"/>
      <c r="J5" s="25"/>
      <c r="K5" s="25"/>
      <c r="L5" s="28"/>
    </row>
    <row r="6" spans="1:13" s="22" customFormat="1" ht="17.25" customHeight="1" x14ac:dyDescent="0.25">
      <c r="A6" s="31"/>
      <c r="B6" s="339" t="s">
        <v>956</v>
      </c>
      <c r="C6" s="340"/>
      <c r="D6" s="340"/>
      <c r="E6" s="341"/>
      <c r="F6" s="32"/>
      <c r="G6" s="32"/>
      <c r="H6" s="32"/>
      <c r="I6" s="342" t="s">
        <v>959</v>
      </c>
      <c r="J6" s="342"/>
      <c r="K6" s="343"/>
      <c r="L6" s="33"/>
    </row>
    <row r="7" spans="1:13" s="22" customFormat="1" ht="63" customHeight="1" thickBot="1" x14ac:dyDescent="0.3">
      <c r="A7" s="34"/>
      <c r="B7" s="35" t="s">
        <v>83</v>
      </c>
      <c r="C7" s="35" t="s">
        <v>84</v>
      </c>
      <c r="D7" s="36" t="s">
        <v>85</v>
      </c>
      <c r="E7" s="37" t="s">
        <v>86</v>
      </c>
      <c r="F7" s="38" t="s">
        <v>957</v>
      </c>
      <c r="G7" s="38" t="s">
        <v>87</v>
      </c>
      <c r="H7" s="38" t="s">
        <v>958</v>
      </c>
      <c r="I7" s="39" t="s">
        <v>88</v>
      </c>
      <c r="J7" s="40" t="s">
        <v>89</v>
      </c>
      <c r="K7" s="41" t="s">
        <v>90</v>
      </c>
      <c r="L7" s="33"/>
    </row>
    <row r="8" spans="1:13" ht="19.5" customHeight="1" x14ac:dyDescent="0.25">
      <c r="A8" s="42" t="s">
        <v>91</v>
      </c>
      <c r="B8" s="43"/>
      <c r="C8" s="43"/>
      <c r="D8" s="25"/>
      <c r="E8" s="43"/>
      <c r="F8" s="44"/>
      <c r="G8" s="43"/>
      <c r="H8" s="25"/>
      <c r="I8" s="45"/>
      <c r="J8" s="45"/>
      <c r="K8" s="46"/>
      <c r="L8" s="33"/>
    </row>
    <row r="9" spans="1:13" x14ac:dyDescent="0.25">
      <c r="A9" s="47" t="s">
        <v>92</v>
      </c>
      <c r="B9" s="48">
        <v>11534</v>
      </c>
      <c r="C9" s="48">
        <v>109699</v>
      </c>
      <c r="D9" s="48">
        <f>-13182-102986+3021</f>
        <v>-113147</v>
      </c>
      <c r="E9" s="48">
        <f>SUM(B9:D9)-1</f>
        <v>8085</v>
      </c>
      <c r="F9" s="49">
        <v>-6444</v>
      </c>
      <c r="G9" s="48">
        <v>-6260</v>
      </c>
      <c r="H9" s="50">
        <f>SUM(E9:G9)</f>
        <v>-4619</v>
      </c>
      <c r="I9" s="51">
        <v>117035</v>
      </c>
      <c r="J9" s="51">
        <f>-363-107167</f>
        <v>-107530</v>
      </c>
      <c r="K9" s="52">
        <f>SUM(H9:J9)</f>
        <v>4886</v>
      </c>
      <c r="L9" s="33"/>
      <c r="M9" s="25">
        <v>-0.29102999999304302</v>
      </c>
    </row>
    <row r="10" spans="1:13" x14ac:dyDescent="0.25">
      <c r="A10" s="47" t="s">
        <v>962</v>
      </c>
      <c r="B10" s="48">
        <v>14167</v>
      </c>
      <c r="C10" s="48">
        <v>0</v>
      </c>
      <c r="D10" s="48">
        <f>-4670+4080</f>
        <v>-590</v>
      </c>
      <c r="E10" s="48">
        <f t="shared" ref="E10:E17" si="0">SUM(B10:D10)</f>
        <v>13577</v>
      </c>
      <c r="F10" s="49">
        <v>0</v>
      </c>
      <c r="G10" s="48">
        <v>0</v>
      </c>
      <c r="H10" s="50">
        <f t="shared" ref="H10:H17" si="1">SUM(E10:G10)</f>
        <v>13577</v>
      </c>
      <c r="I10" s="51">
        <v>0</v>
      </c>
      <c r="J10" s="51">
        <v>-2350</v>
      </c>
      <c r="K10" s="52">
        <f>SUM(H10:J10)</f>
        <v>11227</v>
      </c>
      <c r="L10" s="33"/>
    </row>
    <row r="11" spans="1:13" x14ac:dyDescent="0.25">
      <c r="A11" s="47" t="s">
        <v>93</v>
      </c>
      <c r="B11" s="48">
        <v>2494</v>
      </c>
      <c r="C11" s="48">
        <f>162+40</f>
        <v>202</v>
      </c>
      <c r="D11" s="48">
        <v>-1750</v>
      </c>
      <c r="E11" s="48">
        <f>SUM(B11:D11)</f>
        <v>946</v>
      </c>
      <c r="F11" s="49">
        <v>0</v>
      </c>
      <c r="G11" s="48">
        <v>0</v>
      </c>
      <c r="H11" s="50">
        <f t="shared" si="1"/>
        <v>946</v>
      </c>
      <c r="I11" s="51">
        <v>0</v>
      </c>
      <c r="J11" s="51">
        <v>0</v>
      </c>
      <c r="K11" s="52">
        <f t="shared" ref="K11:K49" si="2">SUM(H11:J11)</f>
        <v>946</v>
      </c>
      <c r="L11" s="33"/>
    </row>
    <row r="12" spans="1:13" x14ac:dyDescent="0.25">
      <c r="A12" s="47" t="s">
        <v>94</v>
      </c>
      <c r="B12" s="48">
        <v>9366</v>
      </c>
      <c r="C12" s="48">
        <f>12645+347</f>
        <v>12992</v>
      </c>
      <c r="D12" s="48">
        <v>-846</v>
      </c>
      <c r="E12" s="48">
        <f>SUM(B12:D12)</f>
        <v>21512</v>
      </c>
      <c r="F12" s="49">
        <v>0</v>
      </c>
      <c r="G12" s="48">
        <v>0</v>
      </c>
      <c r="H12" s="50">
        <f t="shared" si="1"/>
        <v>21512</v>
      </c>
      <c r="I12" s="51">
        <v>16492</v>
      </c>
      <c r="J12" s="51">
        <v>-25701</v>
      </c>
      <c r="K12" s="52">
        <f t="shared" si="2"/>
        <v>12303</v>
      </c>
      <c r="L12" s="33"/>
    </row>
    <row r="13" spans="1:13" x14ac:dyDescent="0.25">
      <c r="A13" s="47" t="s">
        <v>95</v>
      </c>
      <c r="B13" s="48">
        <v>45806</v>
      </c>
      <c r="C13" s="48">
        <f>62190+3536</f>
        <v>65726</v>
      </c>
      <c r="D13" s="48">
        <f>-4542-55555</f>
        <v>-60097</v>
      </c>
      <c r="E13" s="48">
        <f>SUM(B13:D13)</f>
        <v>51435</v>
      </c>
      <c r="F13" s="49">
        <v>-1881</v>
      </c>
      <c r="G13" s="48">
        <v>0</v>
      </c>
      <c r="H13" s="50">
        <f t="shared" si="1"/>
        <v>49554</v>
      </c>
      <c r="I13" s="51">
        <v>66555</v>
      </c>
      <c r="J13" s="51">
        <f>-4563-55622</f>
        <v>-60185</v>
      </c>
      <c r="K13" s="52">
        <f t="shared" si="2"/>
        <v>55924</v>
      </c>
      <c r="L13" s="33"/>
    </row>
    <row r="14" spans="1:13" x14ac:dyDescent="0.25">
      <c r="A14" s="47" t="s">
        <v>96</v>
      </c>
      <c r="B14" s="48">
        <v>3550</v>
      </c>
      <c r="C14" s="48">
        <f>1811+64</f>
        <v>1875</v>
      </c>
      <c r="D14" s="48">
        <v>0</v>
      </c>
      <c r="E14" s="48">
        <f t="shared" si="0"/>
        <v>5425</v>
      </c>
      <c r="F14" s="49">
        <v>0</v>
      </c>
      <c r="G14" s="48">
        <v>0</v>
      </c>
      <c r="H14" s="50">
        <f t="shared" si="1"/>
        <v>5425</v>
      </c>
      <c r="I14" s="51">
        <v>1856</v>
      </c>
      <c r="J14" s="51">
        <v>0</v>
      </c>
      <c r="K14" s="52">
        <f t="shared" si="2"/>
        <v>7281</v>
      </c>
      <c r="L14" s="33"/>
    </row>
    <row r="15" spans="1:13" x14ac:dyDescent="0.25">
      <c r="A15" s="47" t="s">
        <v>37</v>
      </c>
      <c r="B15" s="48">
        <v>1157</v>
      </c>
      <c r="C15" s="48">
        <v>3305</v>
      </c>
      <c r="D15" s="48">
        <f>-332-3304+2687</f>
        <v>-949</v>
      </c>
      <c r="E15" s="48">
        <f>SUM(B15:D15)</f>
        <v>3513</v>
      </c>
      <c r="F15" s="49">
        <v>108</v>
      </c>
      <c r="G15" s="48">
        <v>0</v>
      </c>
      <c r="H15" s="50">
        <f t="shared" si="1"/>
        <v>3621</v>
      </c>
      <c r="I15" s="51">
        <v>2350</v>
      </c>
      <c r="J15" s="51">
        <f>-328-1097</f>
        <v>-1425</v>
      </c>
      <c r="K15" s="52">
        <f t="shared" si="2"/>
        <v>4546</v>
      </c>
      <c r="L15" s="33"/>
    </row>
    <row r="16" spans="1:13" x14ac:dyDescent="0.25">
      <c r="A16" s="47" t="s">
        <v>97</v>
      </c>
      <c r="B16" s="48">
        <v>1530</v>
      </c>
      <c r="C16" s="48">
        <v>23</v>
      </c>
      <c r="D16" s="48">
        <v>0</v>
      </c>
      <c r="E16" s="48">
        <f t="shared" si="0"/>
        <v>1553</v>
      </c>
      <c r="F16" s="49">
        <v>0</v>
      </c>
      <c r="G16" s="48">
        <v>0</v>
      </c>
      <c r="H16" s="50">
        <f t="shared" si="1"/>
        <v>1553</v>
      </c>
      <c r="I16" s="51">
        <v>200</v>
      </c>
      <c r="J16" s="51">
        <v>0</v>
      </c>
      <c r="K16" s="52">
        <f>SUM(H16:J16)</f>
        <v>1753</v>
      </c>
      <c r="L16" s="33"/>
    </row>
    <row r="17" spans="1:12" x14ac:dyDescent="0.25">
      <c r="A17" s="53" t="s">
        <v>98</v>
      </c>
      <c r="B17" s="48">
        <v>6877</v>
      </c>
      <c r="C17" s="48">
        <v>1600</v>
      </c>
      <c r="D17" s="48">
        <v>-1800</v>
      </c>
      <c r="E17" s="48">
        <f t="shared" si="0"/>
        <v>6677</v>
      </c>
      <c r="F17" s="49">
        <v>-1992</v>
      </c>
      <c r="G17" s="48">
        <v>0</v>
      </c>
      <c r="H17" s="50">
        <f t="shared" si="1"/>
        <v>4685</v>
      </c>
      <c r="I17" s="51">
        <v>2135</v>
      </c>
      <c r="J17" s="51">
        <v>-1800</v>
      </c>
      <c r="K17" s="52">
        <f>SUM(H17:J17)</f>
        <v>5020</v>
      </c>
      <c r="L17" s="33"/>
    </row>
    <row r="18" spans="1:12" ht="12.75" customHeight="1" x14ac:dyDescent="0.25">
      <c r="A18" s="54" t="s">
        <v>99</v>
      </c>
      <c r="B18" s="55">
        <f>SUM(B9:B17)</f>
        <v>96481</v>
      </c>
      <c r="C18" s="55">
        <f t="shared" ref="C18:I18" si="3">SUM(C9:C17)</f>
        <v>195422</v>
      </c>
      <c r="D18" s="55">
        <f t="shared" si="3"/>
        <v>-179179</v>
      </c>
      <c r="E18" s="55">
        <f>SUM(E9:E17)+1</f>
        <v>112724</v>
      </c>
      <c r="F18" s="56">
        <f>SUM(F9:F17)</f>
        <v>-10209</v>
      </c>
      <c r="G18" s="56">
        <f t="shared" si="3"/>
        <v>-6260</v>
      </c>
      <c r="H18" s="56">
        <f t="shared" si="3"/>
        <v>96254</v>
      </c>
      <c r="I18" s="57">
        <f t="shared" si="3"/>
        <v>206623</v>
      </c>
      <c r="J18" s="57">
        <f>SUM(J9:J17)+1</f>
        <v>-198990</v>
      </c>
      <c r="K18" s="58">
        <f>SUM(K9:K17)+1</f>
        <v>103887</v>
      </c>
      <c r="L18" s="33"/>
    </row>
    <row r="19" spans="1:12" x14ac:dyDescent="0.25">
      <c r="A19" s="42" t="s">
        <v>100</v>
      </c>
      <c r="B19" s="48"/>
      <c r="C19" s="48"/>
      <c r="D19" s="50"/>
      <c r="E19" s="48"/>
      <c r="F19" s="49"/>
      <c r="G19" s="48"/>
      <c r="H19" s="50"/>
      <c r="I19" s="51"/>
      <c r="J19" s="51"/>
      <c r="K19" s="59"/>
      <c r="L19" s="33"/>
    </row>
    <row r="20" spans="1:12" x14ac:dyDescent="0.25">
      <c r="A20" s="47" t="s">
        <v>26</v>
      </c>
      <c r="B20" s="48">
        <v>-7260</v>
      </c>
      <c r="C20" s="48">
        <v>3803</v>
      </c>
      <c r="D20" s="48">
        <f>-2476-20</f>
        <v>-2496</v>
      </c>
      <c r="E20" s="48">
        <f>SUM(B20:D20)</f>
        <v>-5953</v>
      </c>
      <c r="F20" s="49">
        <v>3759</v>
      </c>
      <c r="G20" s="48">
        <v>0</v>
      </c>
      <c r="H20" s="50">
        <f>SUM(E20:G20)</f>
        <v>-2194</v>
      </c>
      <c r="I20" s="51">
        <v>4228</v>
      </c>
      <c r="J20" s="51">
        <v>-2250</v>
      </c>
      <c r="K20" s="52">
        <f>SUM(H20:J20)</f>
        <v>-216</v>
      </c>
      <c r="L20" s="33"/>
    </row>
    <row r="21" spans="1:12" x14ac:dyDescent="0.25">
      <c r="A21" s="47" t="s">
        <v>101</v>
      </c>
      <c r="B21" s="48">
        <v>13713</v>
      </c>
      <c r="C21" s="48">
        <v>61587</v>
      </c>
      <c r="D21" s="48">
        <f>-10-59505+4195</f>
        <v>-55320</v>
      </c>
      <c r="E21" s="48">
        <f>SUM(B21:D21)</f>
        <v>19980</v>
      </c>
      <c r="F21" s="49">
        <v>6496</v>
      </c>
      <c r="G21" s="48">
        <v>0</v>
      </c>
      <c r="H21" s="50">
        <f>SUM(E21:G21)</f>
        <v>26476</v>
      </c>
      <c r="I21" s="51">
        <v>64263</v>
      </c>
      <c r="J21" s="51">
        <v>-59704</v>
      </c>
      <c r="K21" s="52">
        <f>SUM(H21:J21)</f>
        <v>31035</v>
      </c>
      <c r="L21" s="33"/>
    </row>
    <row r="22" spans="1:12" x14ac:dyDescent="0.25">
      <c r="A22" s="47" t="s">
        <v>102</v>
      </c>
      <c r="B22" s="48">
        <v>859</v>
      </c>
      <c r="C22" s="48">
        <f>71077+304</f>
        <v>71381</v>
      </c>
      <c r="D22" s="48">
        <f>-21-69569</f>
        <v>-69590</v>
      </c>
      <c r="E22" s="48">
        <f>SUM(B22:D22)</f>
        <v>2650</v>
      </c>
      <c r="F22" s="49">
        <v>7179</v>
      </c>
      <c r="G22" s="48">
        <v>0</v>
      </c>
      <c r="H22" s="50">
        <f>SUM(E22:G22)</f>
        <v>9829</v>
      </c>
      <c r="I22" s="51">
        <v>74996</v>
      </c>
      <c r="J22" s="51">
        <v>-72584</v>
      </c>
      <c r="K22" s="52">
        <f>SUM(H22:J22)</f>
        <v>12241</v>
      </c>
      <c r="L22" s="33"/>
    </row>
    <row r="23" spans="1:12" x14ac:dyDescent="0.25">
      <c r="A23" s="47" t="s">
        <v>103</v>
      </c>
      <c r="B23" s="48">
        <v>5873</v>
      </c>
      <c r="C23" s="48">
        <v>88</v>
      </c>
      <c r="D23" s="48">
        <v>0</v>
      </c>
      <c r="E23" s="48">
        <f>SUM(B23:D23)</f>
        <v>5961</v>
      </c>
      <c r="F23" s="49">
        <v>0</v>
      </c>
      <c r="G23" s="48">
        <v>0</v>
      </c>
      <c r="H23" s="50">
        <f>SUM(E23:G23)</f>
        <v>5961</v>
      </c>
      <c r="I23" s="51">
        <v>1205</v>
      </c>
      <c r="J23" s="51">
        <v>0</v>
      </c>
      <c r="K23" s="52">
        <f>SUM(H23:J23)</f>
        <v>7166</v>
      </c>
      <c r="L23" s="33"/>
    </row>
    <row r="24" spans="1:12" x14ac:dyDescent="0.25">
      <c r="A24" s="47" t="s">
        <v>104</v>
      </c>
      <c r="B24" s="48">
        <v>2419</v>
      </c>
      <c r="C24" s="48">
        <v>37</v>
      </c>
      <c r="D24" s="48">
        <v>0</v>
      </c>
      <c r="E24" s="48">
        <f>SUM(B24:D24)</f>
        <v>2456</v>
      </c>
      <c r="F24" s="49">
        <v>0</v>
      </c>
      <c r="G24" s="48">
        <v>0</v>
      </c>
      <c r="H24" s="50">
        <f>SUM(E24:G24)</f>
        <v>2456</v>
      </c>
      <c r="I24" s="51">
        <v>516</v>
      </c>
      <c r="J24" s="51">
        <v>0</v>
      </c>
      <c r="K24" s="52">
        <f>SUM(H24:J24)</f>
        <v>2972</v>
      </c>
      <c r="L24" s="33"/>
    </row>
    <row r="25" spans="1:12" ht="15" customHeight="1" x14ac:dyDescent="0.25">
      <c r="A25" s="54" t="s">
        <v>105</v>
      </c>
      <c r="B25" s="55">
        <f>SUM(B20:B24)</f>
        <v>15604</v>
      </c>
      <c r="C25" s="55">
        <f t="shared" ref="C25:J25" si="4">SUM(C20:C24)</f>
        <v>136896</v>
      </c>
      <c r="D25" s="55">
        <f t="shared" si="4"/>
        <v>-127406</v>
      </c>
      <c r="E25" s="55">
        <f>SUM(E20:E24)</f>
        <v>25094</v>
      </c>
      <c r="F25" s="56">
        <f>SUM(F20:F24)</f>
        <v>17434</v>
      </c>
      <c r="G25" s="56">
        <f t="shared" si="4"/>
        <v>0</v>
      </c>
      <c r="H25" s="56">
        <f>SUM(H20:H24)</f>
        <v>42528</v>
      </c>
      <c r="I25" s="57">
        <f>SUM(I20:I24)+1</f>
        <v>145209</v>
      </c>
      <c r="J25" s="57">
        <f t="shared" si="4"/>
        <v>-134538</v>
      </c>
      <c r="K25" s="58">
        <f>SUM(K20:K24)+1</f>
        <v>53199</v>
      </c>
      <c r="L25" s="33"/>
    </row>
    <row r="26" spans="1:12" x14ac:dyDescent="0.25">
      <c r="A26" s="42" t="s">
        <v>106</v>
      </c>
      <c r="B26" s="48"/>
      <c r="C26" s="48"/>
      <c r="D26" s="50"/>
      <c r="E26" s="48"/>
      <c r="F26" s="49"/>
      <c r="G26" s="48"/>
      <c r="H26" s="50"/>
      <c r="I26" s="51"/>
      <c r="J26" s="51"/>
      <c r="K26" s="59"/>
      <c r="L26" s="33"/>
    </row>
    <row r="27" spans="1:12" x14ac:dyDescent="0.25">
      <c r="A27" s="47" t="s">
        <v>107</v>
      </c>
      <c r="B27" s="48">
        <v>47354</v>
      </c>
      <c r="C27" s="48">
        <v>34348</v>
      </c>
      <c r="D27" s="48">
        <f>-20083-4300-30391</f>
        <v>-54774</v>
      </c>
      <c r="E27" s="48">
        <f>SUM(B27:D27)</f>
        <v>26928</v>
      </c>
      <c r="F27" s="49">
        <v>0</v>
      </c>
      <c r="G27" s="48">
        <v>-12406</v>
      </c>
      <c r="H27" s="50">
        <f>SUM(E27:G27)</f>
        <v>14522</v>
      </c>
      <c r="I27" s="51">
        <v>34364</v>
      </c>
      <c r="J27" s="51">
        <f>-20187-4500</f>
        <v>-24687</v>
      </c>
      <c r="K27" s="52">
        <f>SUM(H27:J27)</f>
        <v>24199</v>
      </c>
      <c r="L27" s="33"/>
    </row>
    <row r="28" spans="1:12" x14ac:dyDescent="0.25">
      <c r="A28" s="47" t="s">
        <v>108</v>
      </c>
      <c r="B28" s="48">
        <v>-28210</v>
      </c>
      <c r="C28" s="48">
        <v>53716</v>
      </c>
      <c r="D28" s="48">
        <f>-11902-6500-396</f>
        <v>-18798</v>
      </c>
      <c r="E28" s="48">
        <f>SUM(B28:D28)</f>
        <v>6708</v>
      </c>
      <c r="F28" s="49">
        <v>0</v>
      </c>
      <c r="G28" s="48">
        <v>-41664</v>
      </c>
      <c r="H28" s="50">
        <f>SUM(E28:G28)</f>
        <v>-34956</v>
      </c>
      <c r="I28" s="51">
        <v>53716</v>
      </c>
      <c r="J28" s="51">
        <f>-11949-9500</f>
        <v>-21449</v>
      </c>
      <c r="K28" s="52">
        <f>SUM(H28:J28)</f>
        <v>-2689</v>
      </c>
      <c r="L28" s="33"/>
    </row>
    <row r="29" spans="1:12" ht="14.25" customHeight="1" x14ac:dyDescent="0.25">
      <c r="A29" s="54" t="s">
        <v>109</v>
      </c>
      <c r="B29" s="55">
        <f>SUM(B27:B28)</f>
        <v>19144</v>
      </c>
      <c r="C29" s="55">
        <f t="shared" ref="C29:J29" si="5">SUM(C27:C28)</f>
        <v>88064</v>
      </c>
      <c r="D29" s="55">
        <f t="shared" si="5"/>
        <v>-73572</v>
      </c>
      <c r="E29" s="55">
        <f t="shared" si="5"/>
        <v>33636</v>
      </c>
      <c r="F29" s="56">
        <f>SUM(F27:F28)</f>
        <v>0</v>
      </c>
      <c r="G29" s="56">
        <f t="shared" si="5"/>
        <v>-54070</v>
      </c>
      <c r="H29" s="56">
        <f>SUM(H27:H28)</f>
        <v>-20434</v>
      </c>
      <c r="I29" s="57">
        <f t="shared" si="5"/>
        <v>88080</v>
      </c>
      <c r="J29" s="57">
        <f t="shared" si="5"/>
        <v>-46136</v>
      </c>
      <c r="K29" s="58">
        <f>SUM(H29:J29)</f>
        <v>21510</v>
      </c>
      <c r="L29" s="33"/>
    </row>
    <row r="30" spans="1:12" ht="18.75" customHeight="1" x14ac:dyDescent="0.25">
      <c r="A30" s="42" t="s">
        <v>110</v>
      </c>
      <c r="B30" s="60"/>
      <c r="C30" s="60"/>
      <c r="D30" s="61"/>
      <c r="E30" s="60"/>
      <c r="F30" s="62"/>
      <c r="G30" s="60"/>
      <c r="H30" s="61"/>
      <c r="I30" s="63"/>
      <c r="J30" s="63"/>
      <c r="K30" s="59"/>
      <c r="L30" s="33"/>
    </row>
    <row r="31" spans="1:12" x14ac:dyDescent="0.25">
      <c r="A31" s="47" t="s">
        <v>111</v>
      </c>
      <c r="B31" s="48">
        <v>8006</v>
      </c>
      <c r="C31" s="48">
        <f>9631+106</f>
        <v>9737</v>
      </c>
      <c r="D31" s="48">
        <f>-1816-12785</f>
        <v>-14601</v>
      </c>
      <c r="E31" s="48">
        <f>SUM(B31:D31)</f>
        <v>3142</v>
      </c>
      <c r="F31" s="49">
        <v>0</v>
      </c>
      <c r="G31" s="48">
        <v>0</v>
      </c>
      <c r="H31" s="50">
        <f>SUM(E31:G31)</f>
        <v>3142</v>
      </c>
      <c r="I31" s="51">
        <v>10948</v>
      </c>
      <c r="J31" s="51">
        <f>-500-11687</f>
        <v>-12187</v>
      </c>
      <c r="K31" s="52">
        <f t="shared" si="2"/>
        <v>1903</v>
      </c>
      <c r="L31" s="33"/>
    </row>
    <row r="32" spans="1:12" x14ac:dyDescent="0.25">
      <c r="A32" s="47" t="s">
        <v>112</v>
      </c>
      <c r="B32" s="48">
        <v>515</v>
      </c>
      <c r="C32" s="48">
        <v>2802</v>
      </c>
      <c r="D32" s="48">
        <v>-3305</v>
      </c>
      <c r="E32" s="48">
        <f>SUM(B32:D32)</f>
        <v>12</v>
      </c>
      <c r="F32" s="49">
        <v>0</v>
      </c>
      <c r="G32" s="48">
        <v>0</v>
      </c>
      <c r="H32" s="50">
        <f>SUM(E32:G32)</f>
        <v>12</v>
      </c>
      <c r="I32" s="51">
        <v>3023</v>
      </c>
      <c r="J32" s="51">
        <v>-2980</v>
      </c>
      <c r="K32" s="52">
        <f>SUM(H32:J32)</f>
        <v>55</v>
      </c>
      <c r="L32" s="33"/>
    </row>
    <row r="33" spans="1:12" x14ac:dyDescent="0.25">
      <c r="A33" s="47" t="s">
        <v>113</v>
      </c>
      <c r="B33" s="48">
        <v>2150</v>
      </c>
      <c r="C33" s="48">
        <f>4257+16</f>
        <v>4273</v>
      </c>
      <c r="D33" s="48">
        <v>0</v>
      </c>
      <c r="E33" s="48">
        <f>SUM(B33:D33)-1</f>
        <v>6422</v>
      </c>
      <c r="F33" s="49">
        <v>0</v>
      </c>
      <c r="G33" s="48">
        <v>0</v>
      </c>
      <c r="H33" s="50">
        <f>SUM(E33:G33)</f>
        <v>6422</v>
      </c>
      <c r="I33" s="51">
        <v>5011</v>
      </c>
      <c r="J33" s="51">
        <v>-987</v>
      </c>
      <c r="K33" s="52">
        <f t="shared" si="2"/>
        <v>10446</v>
      </c>
      <c r="L33" s="33"/>
    </row>
    <row r="34" spans="1:12" ht="15.75" customHeight="1" x14ac:dyDescent="0.25">
      <c r="A34" s="54" t="s">
        <v>114</v>
      </c>
      <c r="B34" s="55">
        <f>SUM(B31:B33)</f>
        <v>10671</v>
      </c>
      <c r="C34" s="55">
        <f>SUM(C31:C33)</f>
        <v>16812</v>
      </c>
      <c r="D34" s="64">
        <f>SUM(D31:D33)</f>
        <v>-17906</v>
      </c>
      <c r="E34" s="55">
        <f>SUM(E31:E33)+1</f>
        <v>9577</v>
      </c>
      <c r="F34" s="56">
        <f>SUM(F31:F33)</f>
        <v>0</v>
      </c>
      <c r="G34" s="56">
        <f>SUM(G31:G33)</f>
        <v>0</v>
      </c>
      <c r="H34" s="64">
        <f>SUM(H31:H33)+1</f>
        <v>9577</v>
      </c>
      <c r="I34" s="57">
        <f>SUM(I31:I33)</f>
        <v>18982</v>
      </c>
      <c r="J34" s="57">
        <f>SUM(J31:J33)</f>
        <v>-16154</v>
      </c>
      <c r="K34" s="58">
        <f>SUM(H34:J34)-1</f>
        <v>12404</v>
      </c>
      <c r="L34" s="33"/>
    </row>
    <row r="35" spans="1:12" x14ac:dyDescent="0.25">
      <c r="A35" s="42" t="s">
        <v>115</v>
      </c>
      <c r="B35" s="48"/>
      <c r="C35" s="48"/>
      <c r="D35" s="50"/>
      <c r="E35" s="48"/>
      <c r="F35" s="49"/>
      <c r="G35" s="48"/>
      <c r="H35" s="50"/>
      <c r="I35" s="51"/>
      <c r="J35" s="51"/>
      <c r="K35" s="59"/>
      <c r="L35" s="33"/>
    </row>
    <row r="36" spans="1:12" x14ac:dyDescent="0.25">
      <c r="A36" s="47" t="s">
        <v>116</v>
      </c>
      <c r="B36" s="48">
        <v>3817</v>
      </c>
      <c r="C36" s="48">
        <f>51+245</f>
        <v>296</v>
      </c>
      <c r="D36" s="48">
        <v>-12</v>
      </c>
      <c r="E36" s="48">
        <f>SUM(B36:D36)-1</f>
        <v>4100</v>
      </c>
      <c r="F36" s="49">
        <v>0</v>
      </c>
      <c r="G36" s="48">
        <v>-226</v>
      </c>
      <c r="H36" s="50">
        <f t="shared" ref="H36:H49" si="6">SUM(E36:G36)</f>
        <v>3874</v>
      </c>
      <c r="I36" s="51">
        <v>0</v>
      </c>
      <c r="J36" s="51">
        <v>-80</v>
      </c>
      <c r="K36" s="52">
        <f>SUM(H36:J36)</f>
        <v>3794</v>
      </c>
      <c r="L36" s="33"/>
    </row>
    <row r="37" spans="1:12" x14ac:dyDescent="0.25">
      <c r="A37" s="47" t="s">
        <v>117</v>
      </c>
      <c r="B37" s="48">
        <f>3438+8592</f>
        <v>12030</v>
      </c>
      <c r="C37" s="48">
        <f>2540+2857+5509</f>
        <v>10906</v>
      </c>
      <c r="D37" s="48">
        <f>-1081+5630</f>
        <v>4549</v>
      </c>
      <c r="E37" s="48">
        <f t="shared" ref="E37:E48" si="7">SUM(B37:D37)</f>
        <v>27485</v>
      </c>
      <c r="F37" s="49">
        <v>0</v>
      </c>
      <c r="G37" s="48">
        <f>-6645-8592</f>
        <v>-15237</v>
      </c>
      <c r="H37" s="50">
        <f>SUM(E37:G37)</f>
        <v>12248</v>
      </c>
      <c r="I37" s="51">
        <f>2000+3200</f>
        <v>5200</v>
      </c>
      <c r="J37" s="51">
        <v>-571</v>
      </c>
      <c r="K37" s="52">
        <f t="shared" si="2"/>
        <v>16877</v>
      </c>
      <c r="L37" s="33"/>
    </row>
    <row r="38" spans="1:12" x14ac:dyDescent="0.25">
      <c r="A38" s="47" t="s">
        <v>118</v>
      </c>
      <c r="B38" s="48">
        <v>4194</v>
      </c>
      <c r="C38" s="48">
        <v>63</v>
      </c>
      <c r="D38" s="48">
        <v>0</v>
      </c>
      <c r="E38" s="48">
        <f t="shared" si="7"/>
        <v>4257</v>
      </c>
      <c r="F38" s="49">
        <v>0</v>
      </c>
      <c r="G38" s="48">
        <v>0</v>
      </c>
      <c r="H38" s="50">
        <f t="shared" si="6"/>
        <v>4257</v>
      </c>
      <c r="I38" s="51">
        <v>0</v>
      </c>
      <c r="J38" s="51">
        <v>0</v>
      </c>
      <c r="K38" s="52">
        <f>SUM(H38:J38)</f>
        <v>4257</v>
      </c>
      <c r="L38" s="33"/>
    </row>
    <row r="39" spans="1:12" x14ac:dyDescent="0.25">
      <c r="A39" s="47" t="s">
        <v>119</v>
      </c>
      <c r="B39" s="48">
        <v>20742</v>
      </c>
      <c r="C39" s="48">
        <v>3884</v>
      </c>
      <c r="D39" s="48">
        <f>-4138-1204</f>
        <v>-5342</v>
      </c>
      <c r="E39" s="48">
        <f>SUM(B39:D39)+1</f>
        <v>19285</v>
      </c>
      <c r="F39" s="49">
        <v>0</v>
      </c>
      <c r="G39" s="48">
        <v>0</v>
      </c>
      <c r="H39" s="50">
        <f t="shared" si="6"/>
        <v>19285</v>
      </c>
      <c r="I39" s="51">
        <v>3015</v>
      </c>
      <c r="J39" s="51">
        <v>-3795</v>
      </c>
      <c r="K39" s="52">
        <f t="shared" si="2"/>
        <v>18505</v>
      </c>
      <c r="L39" s="33"/>
    </row>
    <row r="40" spans="1:12" x14ac:dyDescent="0.25">
      <c r="A40" s="47" t="s">
        <v>120</v>
      </c>
      <c r="B40" s="48">
        <v>3541</v>
      </c>
      <c r="C40" s="48">
        <v>40</v>
      </c>
      <c r="D40" s="48">
        <f>-956+6</f>
        <v>-950</v>
      </c>
      <c r="E40" s="48">
        <f t="shared" si="7"/>
        <v>2631</v>
      </c>
      <c r="F40" s="49">
        <v>0</v>
      </c>
      <c r="G40" s="48">
        <v>0</v>
      </c>
      <c r="H40" s="50">
        <f t="shared" si="6"/>
        <v>2631</v>
      </c>
      <c r="I40" s="51">
        <v>0</v>
      </c>
      <c r="J40" s="51">
        <v>0</v>
      </c>
      <c r="K40" s="52">
        <f t="shared" si="2"/>
        <v>2631</v>
      </c>
      <c r="L40" s="33"/>
    </row>
    <row r="41" spans="1:12" x14ac:dyDescent="0.25">
      <c r="A41" s="47" t="s">
        <v>121</v>
      </c>
      <c r="B41" s="48">
        <v>77</v>
      </c>
      <c r="C41" s="48">
        <f>55+19</f>
        <v>74</v>
      </c>
      <c r="D41" s="48">
        <v>-60</v>
      </c>
      <c r="E41" s="48">
        <f t="shared" si="7"/>
        <v>91</v>
      </c>
      <c r="F41" s="49">
        <v>0</v>
      </c>
      <c r="G41" s="48">
        <v>0</v>
      </c>
      <c r="H41" s="50">
        <f t="shared" si="6"/>
        <v>91</v>
      </c>
      <c r="I41" s="51">
        <v>0</v>
      </c>
      <c r="J41" s="51">
        <v>-60</v>
      </c>
      <c r="K41" s="52">
        <f t="shared" ref="K41:K46" si="8">SUM(H41:J41)</f>
        <v>31</v>
      </c>
      <c r="L41" s="33"/>
    </row>
    <row r="42" spans="1:12" x14ac:dyDescent="0.25">
      <c r="A42" s="47" t="s">
        <v>122</v>
      </c>
      <c r="B42" s="48">
        <v>4746</v>
      </c>
      <c r="C42" s="48">
        <f>78+15</f>
        <v>93</v>
      </c>
      <c r="D42" s="48">
        <v>-79</v>
      </c>
      <c r="E42" s="48">
        <f t="shared" si="7"/>
        <v>4760</v>
      </c>
      <c r="F42" s="49">
        <v>0</v>
      </c>
      <c r="G42" s="48">
        <v>0</v>
      </c>
      <c r="H42" s="50">
        <f t="shared" si="6"/>
        <v>4760</v>
      </c>
      <c r="I42" s="51">
        <v>0</v>
      </c>
      <c r="J42" s="51">
        <v>-114</v>
      </c>
      <c r="K42" s="52">
        <f t="shared" si="8"/>
        <v>4646</v>
      </c>
      <c r="L42" s="33"/>
    </row>
    <row r="43" spans="1:12" x14ac:dyDescent="0.25">
      <c r="A43" s="47" t="s">
        <v>123</v>
      </c>
      <c r="B43" s="48">
        <v>0</v>
      </c>
      <c r="C43" s="48">
        <v>1530</v>
      </c>
      <c r="D43" s="48">
        <v>0</v>
      </c>
      <c r="E43" s="48">
        <f t="shared" si="7"/>
        <v>1530</v>
      </c>
      <c r="F43" s="49">
        <v>0</v>
      </c>
      <c r="G43" s="48">
        <v>0</v>
      </c>
      <c r="H43" s="50">
        <f t="shared" si="6"/>
        <v>1530</v>
      </c>
      <c r="I43" s="51">
        <v>0</v>
      </c>
      <c r="J43" s="51">
        <v>0</v>
      </c>
      <c r="K43" s="52">
        <f t="shared" si="8"/>
        <v>1530</v>
      </c>
      <c r="L43" s="33"/>
    </row>
    <row r="44" spans="1:12" x14ac:dyDescent="0.25">
      <c r="A44" s="47" t="s">
        <v>124</v>
      </c>
      <c r="B44" s="48">
        <v>0</v>
      </c>
      <c r="C44" s="48">
        <v>0</v>
      </c>
      <c r="D44" s="48">
        <v>0</v>
      </c>
      <c r="E44" s="48">
        <f t="shared" si="7"/>
        <v>0</v>
      </c>
      <c r="F44" s="49">
        <v>0</v>
      </c>
      <c r="G44" s="48">
        <v>0</v>
      </c>
      <c r="H44" s="50">
        <f t="shared" si="6"/>
        <v>0</v>
      </c>
      <c r="I44" s="51">
        <v>0</v>
      </c>
      <c r="J44" s="51">
        <v>0</v>
      </c>
      <c r="K44" s="52">
        <f t="shared" si="8"/>
        <v>0</v>
      </c>
      <c r="L44" s="33"/>
    </row>
    <row r="45" spans="1:12" x14ac:dyDescent="0.25">
      <c r="A45" s="53" t="s">
        <v>125</v>
      </c>
      <c r="B45" s="48">
        <v>494</v>
      </c>
      <c r="C45" s="48">
        <v>2176</v>
      </c>
      <c r="D45" s="48">
        <f>-512-321</f>
        <v>-833</v>
      </c>
      <c r="E45" s="48">
        <f t="shared" si="7"/>
        <v>1837</v>
      </c>
      <c r="F45" s="49">
        <v>0</v>
      </c>
      <c r="G45" s="48">
        <v>0</v>
      </c>
      <c r="H45" s="50">
        <f t="shared" si="6"/>
        <v>1837</v>
      </c>
      <c r="I45" s="51">
        <v>2206</v>
      </c>
      <c r="J45" s="51">
        <v>-898</v>
      </c>
      <c r="K45" s="52">
        <f t="shared" si="8"/>
        <v>3145</v>
      </c>
      <c r="L45" s="33"/>
    </row>
    <row r="46" spans="1:12" x14ac:dyDescent="0.25">
      <c r="A46" s="53" t="s">
        <v>960</v>
      </c>
      <c r="B46" s="48">
        <v>0</v>
      </c>
      <c r="C46" s="48">
        <v>0</v>
      </c>
      <c r="D46" s="48">
        <v>200</v>
      </c>
      <c r="E46" s="48">
        <f t="shared" si="7"/>
        <v>200</v>
      </c>
      <c r="F46" s="49">
        <v>0</v>
      </c>
      <c r="G46" s="48">
        <v>0</v>
      </c>
      <c r="H46" s="50">
        <f t="shared" si="6"/>
        <v>200</v>
      </c>
      <c r="I46" s="51">
        <v>200</v>
      </c>
      <c r="J46" s="51">
        <v>0</v>
      </c>
      <c r="K46" s="52">
        <f t="shared" si="8"/>
        <v>400</v>
      </c>
      <c r="L46" s="33"/>
    </row>
    <row r="47" spans="1:12" x14ac:dyDescent="0.25">
      <c r="A47" s="47" t="s">
        <v>126</v>
      </c>
      <c r="B47" s="48">
        <v>5673</v>
      </c>
      <c r="C47" s="48">
        <v>0</v>
      </c>
      <c r="D47" s="48">
        <v>3885</v>
      </c>
      <c r="E47" s="48">
        <f t="shared" si="7"/>
        <v>9558</v>
      </c>
      <c r="F47" s="49">
        <v>0</v>
      </c>
      <c r="G47" s="48">
        <v>-3885</v>
      </c>
      <c r="H47" s="50">
        <f t="shared" si="6"/>
        <v>5673</v>
      </c>
      <c r="I47" s="51">
        <v>0</v>
      </c>
      <c r="J47" s="51">
        <v>-64</v>
      </c>
      <c r="K47" s="52">
        <f t="shared" si="2"/>
        <v>5609</v>
      </c>
      <c r="L47" s="33"/>
    </row>
    <row r="48" spans="1:12" x14ac:dyDescent="0.25">
      <c r="A48" s="47" t="s">
        <v>127</v>
      </c>
      <c r="B48" s="48">
        <v>33000</v>
      </c>
      <c r="C48" s="48">
        <v>297</v>
      </c>
      <c r="D48" s="48">
        <v>-4500</v>
      </c>
      <c r="E48" s="48">
        <f t="shared" si="7"/>
        <v>28797</v>
      </c>
      <c r="F48" s="49">
        <v>0</v>
      </c>
      <c r="G48" s="48">
        <v>-4500</v>
      </c>
      <c r="H48" s="50">
        <f t="shared" si="6"/>
        <v>24297</v>
      </c>
      <c r="I48" s="51">
        <v>0</v>
      </c>
      <c r="J48" s="51">
        <v>-5438</v>
      </c>
      <c r="K48" s="52">
        <f t="shared" si="2"/>
        <v>18859</v>
      </c>
      <c r="L48" s="33"/>
    </row>
    <row r="49" spans="1:12" x14ac:dyDescent="0.25">
      <c r="A49" s="47" t="s">
        <v>128</v>
      </c>
      <c r="B49" s="48">
        <v>8448</v>
      </c>
      <c r="C49" s="48">
        <v>0</v>
      </c>
      <c r="D49" s="48">
        <v>-279</v>
      </c>
      <c r="E49" s="48">
        <f>SUM(B49:D49)</f>
        <v>8169</v>
      </c>
      <c r="F49" s="49">
        <v>0</v>
      </c>
      <c r="G49" s="48">
        <v>0</v>
      </c>
      <c r="H49" s="50">
        <f t="shared" si="6"/>
        <v>8169</v>
      </c>
      <c r="I49" s="51">
        <v>0</v>
      </c>
      <c r="J49" s="51">
        <v>0</v>
      </c>
      <c r="K49" s="52">
        <f t="shared" si="2"/>
        <v>8169</v>
      </c>
      <c r="L49" s="33"/>
    </row>
    <row r="50" spans="1:12" ht="17.25" customHeight="1" x14ac:dyDescent="0.25">
      <c r="A50" s="65" t="s">
        <v>129</v>
      </c>
      <c r="B50" s="55">
        <f>SUM(B36:B49)</f>
        <v>96762</v>
      </c>
      <c r="C50" s="55">
        <f t="shared" ref="C50:K50" si="9">SUM(C36:C49)</f>
        <v>19359</v>
      </c>
      <c r="D50" s="55">
        <f t="shared" si="9"/>
        <v>-3421</v>
      </c>
      <c r="E50" s="55">
        <f>SUM(E36:E49)</f>
        <v>112700</v>
      </c>
      <c r="F50" s="56">
        <f>SUM(F36:F49)</f>
        <v>0</v>
      </c>
      <c r="G50" s="56">
        <f>SUM(G36:G49)+1</f>
        <v>-23847</v>
      </c>
      <c r="H50" s="56">
        <f t="shared" si="9"/>
        <v>88852</v>
      </c>
      <c r="I50" s="57">
        <f t="shared" si="9"/>
        <v>10621</v>
      </c>
      <c r="J50" s="57">
        <f t="shared" si="9"/>
        <v>-11020</v>
      </c>
      <c r="K50" s="58">
        <f t="shared" si="9"/>
        <v>88453</v>
      </c>
      <c r="L50" s="33"/>
    </row>
    <row r="51" spans="1:12" s="70" customFormat="1" ht="18" customHeight="1" thickBot="1" x14ac:dyDescent="0.3">
      <c r="A51" s="66" t="s">
        <v>130</v>
      </c>
      <c r="B51" s="67">
        <f t="shared" ref="B51:K51" si="10">SUM(B50,B25,B29,B34,B18)</f>
        <v>238662</v>
      </c>
      <c r="C51" s="67">
        <f t="shared" si="10"/>
        <v>456553</v>
      </c>
      <c r="D51" s="67">
        <f t="shared" si="10"/>
        <v>-401484</v>
      </c>
      <c r="E51" s="67">
        <f>SUM(E50,E25,E29,E34,E18)-3</f>
        <v>293728</v>
      </c>
      <c r="F51" s="67">
        <f t="shared" si="10"/>
        <v>7225</v>
      </c>
      <c r="G51" s="67">
        <f>SUM(G50,G25,G29,G34,G18)-1</f>
        <v>-84178</v>
      </c>
      <c r="H51" s="67">
        <f>SUM(H50,H25,H29,H34,H18)-2</f>
        <v>216775</v>
      </c>
      <c r="I51" s="67">
        <f>SUM(I50,I25,I29,I34,I18)+1</f>
        <v>469516</v>
      </c>
      <c r="J51" s="67">
        <f>SUM(J50,J25,J29,J34,J18)-1</f>
        <v>-406839</v>
      </c>
      <c r="K51" s="68">
        <f t="shared" si="10"/>
        <v>279453</v>
      </c>
      <c r="L51" s="69"/>
    </row>
    <row r="52" spans="1:12" ht="53.25" customHeight="1" x14ac:dyDescent="0.25">
      <c r="A52" s="344" t="s">
        <v>961</v>
      </c>
      <c r="B52" s="344"/>
      <c r="C52" s="344"/>
      <c r="D52" s="344"/>
      <c r="E52" s="344"/>
      <c r="F52" s="344"/>
      <c r="G52" s="344"/>
      <c r="H52" s="344"/>
      <c r="I52" s="344"/>
      <c r="J52" s="344"/>
      <c r="K52" s="344"/>
    </row>
  </sheetData>
  <mergeCells count="4">
    <mergeCell ref="J4:K4"/>
    <mergeCell ref="B6:E6"/>
    <mergeCell ref="I6:K6"/>
    <mergeCell ref="A52:K52"/>
  </mergeCells>
  <printOptions horizontalCentered="1"/>
  <pageMargins left="0.15748031496062992" right="0.15748031496062992" top="0.23622047244094491" bottom="0.17" header="0.23622047244094491" footer="0.23622047244094491"/>
  <pageSetup scale="81"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D27" sqref="D27"/>
    </sheetView>
  </sheetViews>
  <sheetFormatPr defaultColWidth="9.109375" defaultRowHeight="15" x14ac:dyDescent="0.25"/>
  <cols>
    <col min="1" max="1" width="26.88671875" style="300" customWidth="1"/>
    <col min="2" max="2" width="13.88671875" style="300" customWidth="1"/>
    <col min="3" max="3" width="14.109375" style="300" customWidth="1"/>
    <col min="4" max="4" width="14.5546875" style="300" customWidth="1"/>
    <col min="5" max="5" width="13.88671875" style="300" customWidth="1"/>
    <col min="6" max="6" width="13.6640625" style="300" customWidth="1"/>
    <col min="7" max="7" width="11.6640625" style="300" customWidth="1"/>
    <col min="8" max="8" width="11.88671875" style="300" customWidth="1"/>
    <col min="9" max="9" width="11.33203125" style="300" customWidth="1"/>
    <col min="10" max="10" width="12.88671875" style="300" customWidth="1"/>
    <col min="11" max="16384" width="9.109375" style="300"/>
  </cols>
  <sheetData>
    <row r="1" spans="1:10" ht="1.5" customHeight="1" x14ac:dyDescent="0.25">
      <c r="A1" s="22" t="s">
        <v>1299</v>
      </c>
    </row>
    <row r="2" spans="1:10" ht="19.5" customHeight="1" x14ac:dyDescent="0.3">
      <c r="A2" s="136" t="s">
        <v>268</v>
      </c>
      <c r="B2" s="301"/>
      <c r="C2" s="301"/>
      <c r="D2" s="134"/>
      <c r="E2" s="134"/>
      <c r="F2" s="134"/>
      <c r="G2" s="134"/>
      <c r="H2" s="134"/>
      <c r="I2" s="134"/>
      <c r="J2" s="134"/>
    </row>
    <row r="3" spans="1:10" ht="16.5" customHeight="1" x14ac:dyDescent="0.3">
      <c r="A3" s="135" t="s">
        <v>959</v>
      </c>
      <c r="B3" s="301"/>
      <c r="C3" s="301"/>
      <c r="D3" s="134"/>
      <c r="E3" s="134"/>
      <c r="F3" s="134"/>
      <c r="G3" s="134"/>
      <c r="H3" s="134"/>
      <c r="I3" s="134"/>
      <c r="J3" s="134"/>
    </row>
    <row r="4" spans="1:10" ht="17.25" customHeight="1" thickBot="1" x14ac:dyDescent="0.35">
      <c r="A4" s="135" t="s">
        <v>3</v>
      </c>
      <c r="B4" s="301"/>
      <c r="C4" s="301"/>
      <c r="D4" s="134"/>
      <c r="E4" s="134"/>
      <c r="F4" s="134"/>
      <c r="G4" s="134"/>
      <c r="H4" s="134"/>
      <c r="I4" s="134"/>
      <c r="J4" s="134"/>
    </row>
    <row r="5" spans="1:10" ht="17.25" customHeight="1" thickBot="1" x14ac:dyDescent="0.3">
      <c r="A5" s="353" t="s">
        <v>267</v>
      </c>
      <c r="B5" s="353" t="s">
        <v>1303</v>
      </c>
      <c r="C5" s="353" t="s">
        <v>266</v>
      </c>
      <c r="D5" s="355" t="s">
        <v>958</v>
      </c>
      <c r="E5" s="353" t="s">
        <v>71</v>
      </c>
      <c r="F5" s="353" t="s">
        <v>265</v>
      </c>
      <c r="G5" s="345" t="s">
        <v>1304</v>
      </c>
      <c r="H5" s="345"/>
      <c r="I5" s="346"/>
      <c r="J5" s="347" t="s">
        <v>264</v>
      </c>
    </row>
    <row r="6" spans="1:10" ht="74.25" customHeight="1" x14ac:dyDescent="0.25">
      <c r="A6" s="354"/>
      <c r="B6" s="354"/>
      <c r="C6" s="354"/>
      <c r="D6" s="356"/>
      <c r="E6" s="354"/>
      <c r="F6" s="354"/>
      <c r="G6" s="302" t="s">
        <v>1300</v>
      </c>
      <c r="H6" s="303" t="s">
        <v>13</v>
      </c>
      <c r="I6" s="304" t="s">
        <v>1301</v>
      </c>
      <c r="J6" s="347"/>
    </row>
    <row r="7" spans="1:10" x14ac:dyDescent="0.25">
      <c r="A7" s="305" t="s">
        <v>131</v>
      </c>
      <c r="B7" s="315">
        <v>3486</v>
      </c>
      <c r="C7" s="315">
        <v>-1925</v>
      </c>
      <c r="D7" s="307">
        <f t="shared" ref="D7:D20" si="0">B7+C7</f>
        <v>1561</v>
      </c>
      <c r="E7" s="318">
        <v>568.01</v>
      </c>
      <c r="F7" s="318">
        <v>0</v>
      </c>
      <c r="G7" s="306">
        <v>0</v>
      </c>
      <c r="H7" s="306">
        <v>0</v>
      </c>
      <c r="I7" s="306">
        <v>0</v>
      </c>
      <c r="J7" s="307">
        <f t="shared" ref="J7:J20" si="1">SUBTOTAL(9,D7:I7)</f>
        <v>2129.0100000000002</v>
      </c>
    </row>
    <row r="8" spans="1:10" x14ac:dyDescent="0.25">
      <c r="A8" s="305" t="s">
        <v>21</v>
      </c>
      <c r="B8" s="316">
        <v>4058</v>
      </c>
      <c r="C8" s="316">
        <v>-3849</v>
      </c>
      <c r="D8" s="307">
        <f t="shared" si="0"/>
        <v>209</v>
      </c>
      <c r="E8" s="319">
        <v>0</v>
      </c>
      <c r="F8" s="319">
        <v>0</v>
      </c>
      <c r="G8" s="306">
        <v>0</v>
      </c>
      <c r="H8" s="306">
        <v>0</v>
      </c>
      <c r="I8" s="306">
        <v>0</v>
      </c>
      <c r="J8" s="307">
        <f t="shared" si="1"/>
        <v>209</v>
      </c>
    </row>
    <row r="9" spans="1:10" x14ac:dyDescent="0.25">
      <c r="A9" s="305" t="s">
        <v>132</v>
      </c>
      <c r="B9" s="316">
        <v>1554</v>
      </c>
      <c r="C9" s="316">
        <v>-210</v>
      </c>
      <c r="D9" s="307">
        <f t="shared" si="0"/>
        <v>1344</v>
      </c>
      <c r="E9" s="319">
        <v>364.28100000000001</v>
      </c>
      <c r="F9" s="319">
        <v>0</v>
      </c>
      <c r="G9" s="306">
        <v>0</v>
      </c>
      <c r="H9" s="306">
        <v>0</v>
      </c>
      <c r="I9" s="306">
        <v>0</v>
      </c>
      <c r="J9" s="307">
        <f t="shared" si="1"/>
        <v>1708.2809999999999</v>
      </c>
    </row>
    <row r="10" spans="1:10" x14ac:dyDescent="0.25">
      <c r="A10" s="305" t="s">
        <v>133</v>
      </c>
      <c r="B10" s="316">
        <v>16640</v>
      </c>
      <c r="C10" s="316">
        <v>-2964.5250000000001</v>
      </c>
      <c r="D10" s="307">
        <f t="shared" si="0"/>
        <v>13675.475</v>
      </c>
      <c r="E10" s="319">
        <v>1662.2629999999999</v>
      </c>
      <c r="F10" s="319">
        <v>0</v>
      </c>
      <c r="G10" s="306">
        <v>0</v>
      </c>
      <c r="H10" s="308">
        <f>-405-415</f>
        <v>-820</v>
      </c>
      <c r="I10" s="306">
        <v>0</v>
      </c>
      <c r="J10" s="307">
        <f t="shared" si="1"/>
        <v>14517.738000000001</v>
      </c>
    </row>
    <row r="11" spans="1:10" x14ac:dyDescent="0.25">
      <c r="A11" s="305" t="s">
        <v>134</v>
      </c>
      <c r="B11" s="316">
        <v>24253</v>
      </c>
      <c r="C11" s="316">
        <v>-9425.0720000000001</v>
      </c>
      <c r="D11" s="307">
        <f t="shared" si="0"/>
        <v>14827.928</v>
      </c>
      <c r="E11" s="319">
        <v>600.86900000000003</v>
      </c>
      <c r="F11" s="319">
        <v>0</v>
      </c>
      <c r="G11" s="306">
        <v>0</v>
      </c>
      <c r="H11" s="306">
        <v>-1815</v>
      </c>
      <c r="I11" s="306">
        <v>0</v>
      </c>
      <c r="J11" s="307">
        <f t="shared" si="1"/>
        <v>13613.797</v>
      </c>
    </row>
    <row r="12" spans="1:10" x14ac:dyDescent="0.25">
      <c r="A12" s="305" t="s">
        <v>233</v>
      </c>
      <c r="B12" s="316">
        <v>11930</v>
      </c>
      <c r="C12" s="316">
        <v>-6539</v>
      </c>
      <c r="D12" s="307">
        <f t="shared" si="0"/>
        <v>5391</v>
      </c>
      <c r="E12" s="319">
        <v>3217.9780000000001</v>
      </c>
      <c r="F12" s="319">
        <v>-1828.0830000000001</v>
      </c>
      <c r="G12" s="306">
        <v>0</v>
      </c>
      <c r="H12" s="306">
        <v>-393</v>
      </c>
      <c r="I12" s="306">
        <v>0</v>
      </c>
      <c r="J12" s="307">
        <f t="shared" si="1"/>
        <v>6387.8949999999986</v>
      </c>
    </row>
    <row r="13" spans="1:10" x14ac:dyDescent="0.25">
      <c r="A13" s="305" t="s">
        <v>135</v>
      </c>
      <c r="B13" s="316">
        <v>88741</v>
      </c>
      <c r="C13" s="316">
        <v>-54645.200000000012</v>
      </c>
      <c r="D13" s="307">
        <f t="shared" si="0"/>
        <v>34095.799999999988</v>
      </c>
      <c r="E13" s="319">
        <v>26595.794999999998</v>
      </c>
      <c r="F13" s="319">
        <v>-1427</v>
      </c>
      <c r="G13" s="306">
        <v>-2392</v>
      </c>
      <c r="H13" s="306">
        <v>-11645</v>
      </c>
      <c r="I13" s="306">
        <v>0</v>
      </c>
      <c r="J13" s="307">
        <f t="shared" si="1"/>
        <v>45227.594999999987</v>
      </c>
    </row>
    <row r="14" spans="1:10" x14ac:dyDescent="0.25">
      <c r="A14" s="305" t="s">
        <v>136</v>
      </c>
      <c r="B14" s="317">
        <v>52506</v>
      </c>
      <c r="C14" s="316">
        <v>-10542.16</v>
      </c>
      <c r="D14" s="307">
        <f t="shared" si="0"/>
        <v>41963.839999999997</v>
      </c>
      <c r="E14" s="319">
        <v>8227.86</v>
      </c>
      <c r="F14" s="319">
        <v>-2310.009</v>
      </c>
      <c r="G14" s="306"/>
      <c r="H14" s="306">
        <v>-1822</v>
      </c>
      <c r="I14" s="306">
        <v>0</v>
      </c>
      <c r="J14" s="307">
        <f t="shared" si="1"/>
        <v>46059.690999999999</v>
      </c>
    </row>
    <row r="15" spans="1:10" x14ac:dyDescent="0.25">
      <c r="A15" s="305" t="s">
        <v>137</v>
      </c>
      <c r="B15" s="317">
        <v>150788</v>
      </c>
      <c r="C15" s="316">
        <v>-207699.29699999999</v>
      </c>
      <c r="D15" s="307">
        <f t="shared" si="0"/>
        <v>-56911.296999999991</v>
      </c>
      <c r="E15" s="319">
        <v>32763.675999999999</v>
      </c>
      <c r="F15" s="319">
        <v>-4680.637999999999</v>
      </c>
      <c r="G15" s="306">
        <f>-528-309-7</f>
        <v>-844</v>
      </c>
      <c r="H15" s="306">
        <v>-15700</v>
      </c>
      <c r="I15" s="306">
        <v>-3979</v>
      </c>
      <c r="J15" s="307">
        <f t="shared" si="1"/>
        <v>-49351.258999999991</v>
      </c>
    </row>
    <row r="16" spans="1:10" x14ac:dyDescent="0.25">
      <c r="A16" s="305" t="s">
        <v>138</v>
      </c>
      <c r="B16" s="317">
        <v>43445</v>
      </c>
      <c r="C16" s="316">
        <v>-59614.2</v>
      </c>
      <c r="D16" s="307">
        <f t="shared" si="0"/>
        <v>-16169.199999999997</v>
      </c>
      <c r="E16" s="319">
        <v>13652.993</v>
      </c>
      <c r="F16" s="320">
        <v>-3731</v>
      </c>
      <c r="G16" s="306">
        <v>-512</v>
      </c>
      <c r="H16" s="306">
        <v>-2018</v>
      </c>
      <c r="I16" s="306">
        <v>0</v>
      </c>
      <c r="J16" s="307">
        <f t="shared" si="1"/>
        <v>-8777.2069999999967</v>
      </c>
    </row>
    <row r="17" spans="1:10" ht="26.4" x14ac:dyDescent="0.25">
      <c r="A17" s="305" t="s">
        <v>139</v>
      </c>
      <c r="B17" s="316">
        <v>-1518</v>
      </c>
      <c r="C17" s="316">
        <v>-866</v>
      </c>
      <c r="D17" s="307">
        <f t="shared" si="0"/>
        <v>-2384</v>
      </c>
      <c r="E17" s="319">
        <v>180.50800000000001</v>
      </c>
      <c r="F17" s="320">
        <v>0</v>
      </c>
      <c r="G17" s="306">
        <v>0</v>
      </c>
      <c r="H17" s="306">
        <v>0</v>
      </c>
      <c r="I17" s="306">
        <v>-703</v>
      </c>
      <c r="J17" s="307">
        <f t="shared" si="1"/>
        <v>-2906.4920000000002</v>
      </c>
    </row>
    <row r="18" spans="1:10" ht="26.4" x14ac:dyDescent="0.25">
      <c r="A18" s="305" t="s">
        <v>140</v>
      </c>
      <c r="B18" s="316">
        <v>8713</v>
      </c>
      <c r="C18" s="316">
        <v>-106477.636</v>
      </c>
      <c r="D18" s="307">
        <f t="shared" si="0"/>
        <v>-97764.635999999999</v>
      </c>
      <c r="E18" s="319">
        <v>0</v>
      </c>
      <c r="F18" s="320">
        <v>0</v>
      </c>
      <c r="G18" s="306">
        <v>0</v>
      </c>
      <c r="H18" s="306">
        <v>-10070</v>
      </c>
      <c r="I18" s="306">
        <v>0</v>
      </c>
      <c r="J18" s="307">
        <f t="shared" si="1"/>
        <v>-107834.636</v>
      </c>
    </row>
    <row r="19" spans="1:10" x14ac:dyDescent="0.25">
      <c r="A19" s="305" t="s">
        <v>141</v>
      </c>
      <c r="B19" s="316">
        <v>3688</v>
      </c>
      <c r="C19" s="316">
        <v>-1525</v>
      </c>
      <c r="D19" s="307">
        <f t="shared" si="0"/>
        <v>2163</v>
      </c>
      <c r="E19" s="319">
        <v>691.95500000000004</v>
      </c>
      <c r="F19" s="320">
        <v>-21.794</v>
      </c>
      <c r="G19" s="306">
        <v>-27</v>
      </c>
      <c r="H19" s="306">
        <v>-793</v>
      </c>
      <c r="I19" s="306">
        <v>0</v>
      </c>
      <c r="J19" s="307">
        <f t="shared" si="1"/>
        <v>2013.1610000000001</v>
      </c>
    </row>
    <row r="20" spans="1:10" x14ac:dyDescent="0.25">
      <c r="A20" s="305" t="s">
        <v>142</v>
      </c>
      <c r="B20" s="316">
        <v>4585</v>
      </c>
      <c r="C20" s="316">
        <v>-36186</v>
      </c>
      <c r="D20" s="307">
        <f t="shared" si="0"/>
        <v>-31601</v>
      </c>
      <c r="E20" s="319">
        <v>6373.5420000000004</v>
      </c>
      <c r="F20" s="320">
        <v>-1995</v>
      </c>
      <c r="G20" s="306">
        <v>-605</v>
      </c>
      <c r="H20" s="306">
        <v>-4954</v>
      </c>
      <c r="I20" s="306">
        <v>0</v>
      </c>
      <c r="J20" s="307">
        <f t="shared" si="1"/>
        <v>-32781.457999999999</v>
      </c>
    </row>
    <row r="21" spans="1:10" x14ac:dyDescent="0.25">
      <c r="A21" s="309" t="s">
        <v>143</v>
      </c>
      <c r="B21" s="310">
        <f>SUM(B7:B20)</f>
        <v>412869</v>
      </c>
      <c r="C21" s="310">
        <f t="shared" ref="C21:J21" si="2">SUM(C7:C20)</f>
        <v>-502468.09</v>
      </c>
      <c r="D21" s="311">
        <f t="shared" si="2"/>
        <v>-89599.090000000011</v>
      </c>
      <c r="E21" s="310"/>
      <c r="F21" s="310"/>
      <c r="G21" s="310">
        <f>SUM(G7:G20)</f>
        <v>-4380</v>
      </c>
      <c r="H21" s="310">
        <f>SUM(H7:H20)</f>
        <v>-50030</v>
      </c>
      <c r="I21" s="310">
        <f>SUM(I7:I20)</f>
        <v>-4682</v>
      </c>
      <c r="J21" s="311">
        <f t="shared" si="2"/>
        <v>-69784.883999999991</v>
      </c>
    </row>
    <row r="22" spans="1:10" ht="15.6" thickBot="1" x14ac:dyDescent="0.3">
      <c r="A22" s="312"/>
      <c r="B22" s="313"/>
      <c r="C22" s="313"/>
      <c r="D22" s="313"/>
      <c r="E22" s="313"/>
      <c r="F22" s="313"/>
      <c r="G22" s="348" t="s">
        <v>1302</v>
      </c>
      <c r="H22" s="349"/>
      <c r="I22" s="314">
        <f>G21+H21+I21</f>
        <v>-59092</v>
      </c>
      <c r="J22" s="313"/>
    </row>
    <row r="23" spans="1:10" x14ac:dyDescent="0.25">
      <c r="A23" s="312"/>
      <c r="B23" s="313"/>
      <c r="C23" s="313"/>
      <c r="D23" s="313"/>
      <c r="E23" s="313"/>
      <c r="F23" s="313"/>
      <c r="G23" s="313"/>
      <c r="H23" s="313"/>
      <c r="I23" s="313"/>
      <c r="J23" s="313"/>
    </row>
    <row r="24" spans="1:10" x14ac:dyDescent="0.25">
      <c r="A24" s="350" t="s">
        <v>144</v>
      </c>
      <c r="B24" s="351"/>
      <c r="C24" s="351"/>
      <c r="D24" s="350"/>
      <c r="E24" s="350"/>
      <c r="F24" s="350"/>
      <c r="G24" s="350"/>
      <c r="H24" s="350"/>
      <c r="I24" s="350"/>
      <c r="J24" s="350"/>
    </row>
    <row r="25" spans="1:10" x14ac:dyDescent="0.25">
      <c r="A25" s="352" t="s">
        <v>145</v>
      </c>
      <c r="B25" s="352"/>
      <c r="C25" s="352"/>
      <c r="D25" s="352"/>
      <c r="E25" s="352"/>
      <c r="F25" s="352"/>
      <c r="G25" s="352"/>
      <c r="H25" s="352"/>
      <c r="I25" s="352"/>
      <c r="J25" s="352"/>
    </row>
    <row r="26" spans="1:10" x14ac:dyDescent="0.25">
      <c r="A26" s="352"/>
      <c r="B26" s="352"/>
      <c r="C26" s="352"/>
      <c r="D26" s="352"/>
      <c r="E26" s="352"/>
      <c r="F26" s="352"/>
      <c r="G26" s="352"/>
      <c r="H26" s="352"/>
      <c r="I26" s="352"/>
      <c r="J26" s="352"/>
    </row>
  </sheetData>
  <mergeCells count="11">
    <mergeCell ref="G5:I5"/>
    <mergeCell ref="J5:J6"/>
    <mergeCell ref="G22:H22"/>
    <mergeCell ref="A24:J24"/>
    <mergeCell ref="A25:J26"/>
    <mergeCell ref="A5:A6"/>
    <mergeCell ref="B5:B6"/>
    <mergeCell ref="C5:C6"/>
    <mergeCell ref="D5:D6"/>
    <mergeCell ref="E5:E6"/>
    <mergeCell ref="F5:F6"/>
  </mergeCells>
  <pageMargins left="0.25" right="0.19" top="0.75" bottom="0.75" header="0.3" footer="0.3"/>
  <pageSetup scale="9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0"/>
  <sheetViews>
    <sheetView tabSelected="1" view="pageBreakPreview" zoomScale="84" zoomScaleNormal="100" zoomScaleSheetLayoutView="84" workbookViewId="0">
      <pane xSplit="1" ySplit="6" topLeftCell="B73" activePane="bottomRight" state="frozen"/>
      <selection pane="topRight" activeCell="B1" sqref="B1"/>
      <selection pane="bottomLeft" activeCell="A6" sqref="A6"/>
      <selection pane="bottomRight" activeCell="E104" sqref="E104"/>
    </sheetView>
  </sheetViews>
  <sheetFormatPr defaultColWidth="10.33203125" defaultRowHeight="15" x14ac:dyDescent="0.25"/>
  <cols>
    <col min="1" max="1" width="62.44140625" style="71" customWidth="1"/>
    <col min="2" max="5" width="18" style="71" customWidth="1"/>
    <col min="6" max="16384" width="10.33203125" style="192"/>
  </cols>
  <sheetData>
    <row r="1" spans="1:5" hidden="1" x14ac:dyDescent="0.25">
      <c r="A1" s="71" t="s">
        <v>280</v>
      </c>
    </row>
    <row r="2" spans="1:5" ht="15.6" x14ac:dyDescent="0.3">
      <c r="A2" s="72" t="s">
        <v>0</v>
      </c>
    </row>
    <row r="3" spans="1:5" ht="15.6" x14ac:dyDescent="0.3">
      <c r="A3" s="72" t="s">
        <v>279</v>
      </c>
    </row>
    <row r="4" spans="1:5" ht="16.2" thickBot="1" x14ac:dyDescent="0.35">
      <c r="A4" s="72" t="s">
        <v>3</v>
      </c>
      <c r="D4" s="72"/>
      <c r="E4" s="72"/>
    </row>
    <row r="5" spans="1:5" ht="4.5" hidden="1" customHeight="1" thickBot="1" x14ac:dyDescent="0.3"/>
    <row r="6" spans="1:5" ht="33.75" customHeight="1" thickBot="1" x14ac:dyDescent="0.3">
      <c r="A6" s="73"/>
      <c r="B6" s="74">
        <v>2017</v>
      </c>
      <c r="C6" s="74">
        <v>2018</v>
      </c>
      <c r="D6" s="74">
        <v>2019</v>
      </c>
      <c r="E6" s="75">
        <v>2020</v>
      </c>
    </row>
    <row r="7" spans="1:5" ht="15.6" x14ac:dyDescent="0.3">
      <c r="A7" s="76" t="s">
        <v>146</v>
      </c>
      <c r="B7" s="193"/>
      <c r="C7" s="194"/>
      <c r="D7" s="195"/>
      <c r="E7" s="196"/>
    </row>
    <row r="8" spans="1:5" ht="6.75" customHeight="1" x14ac:dyDescent="0.3">
      <c r="A8" s="76"/>
      <c r="B8" s="197"/>
      <c r="C8" s="198"/>
      <c r="D8" s="199"/>
      <c r="E8" s="200"/>
    </row>
    <row r="9" spans="1:5" ht="15.6" x14ac:dyDescent="0.3">
      <c r="A9" s="76" t="s">
        <v>147</v>
      </c>
      <c r="B9" s="85">
        <f>B27+B44+B61+B78</f>
        <v>1710951</v>
      </c>
      <c r="C9" s="86">
        <f t="shared" ref="C9:E9" si="0">C27+C44+C61+C78</f>
        <v>1777308</v>
      </c>
      <c r="D9" s="87">
        <f t="shared" si="0"/>
        <v>2142882</v>
      </c>
      <c r="E9" s="88">
        <f t="shared" si="0"/>
        <v>2317748</v>
      </c>
    </row>
    <row r="10" spans="1:5" x14ac:dyDescent="0.25">
      <c r="A10" s="89" t="s">
        <v>148</v>
      </c>
      <c r="B10" s="85">
        <f t="shared" ref="B10:E11" si="1">B28+B45+B62+B79</f>
        <v>175000</v>
      </c>
      <c r="C10" s="86">
        <f t="shared" si="1"/>
        <v>485000</v>
      </c>
      <c r="D10" s="87">
        <f t="shared" si="1"/>
        <v>300000</v>
      </c>
      <c r="E10" s="88">
        <f t="shared" si="1"/>
        <v>160000</v>
      </c>
    </row>
    <row r="11" spans="1:5" x14ac:dyDescent="0.25">
      <c r="A11" s="89" t="s">
        <v>149</v>
      </c>
      <c r="B11" s="85">
        <f t="shared" si="1"/>
        <v>-108643</v>
      </c>
      <c r="C11" s="86">
        <f t="shared" si="1"/>
        <v>-119426</v>
      </c>
      <c r="D11" s="87">
        <f t="shared" si="1"/>
        <v>-125134</v>
      </c>
      <c r="E11" s="88">
        <f t="shared" si="1"/>
        <v>-122252</v>
      </c>
    </row>
    <row r="12" spans="1:5" ht="15.6" x14ac:dyDescent="0.3">
      <c r="A12" s="76" t="s">
        <v>150</v>
      </c>
      <c r="B12" s="90">
        <f t="shared" ref="B12:E12" si="2">SUM(B9:B11)</f>
        <v>1777308</v>
      </c>
      <c r="C12" s="91">
        <f t="shared" si="2"/>
        <v>2142882</v>
      </c>
      <c r="D12" s="92">
        <f t="shared" si="2"/>
        <v>2317748</v>
      </c>
      <c r="E12" s="93">
        <f t="shared" si="2"/>
        <v>2355496</v>
      </c>
    </row>
    <row r="13" spans="1:5" ht="15.6" x14ac:dyDescent="0.3">
      <c r="A13" s="76"/>
      <c r="B13" s="94"/>
      <c r="C13" s="95"/>
      <c r="D13" s="96"/>
      <c r="E13" s="97"/>
    </row>
    <row r="14" spans="1:5" ht="15.6" x14ac:dyDescent="0.3">
      <c r="A14" s="76" t="s">
        <v>151</v>
      </c>
      <c r="B14" s="85">
        <f>B32+B49+B66+B83</f>
        <v>1137966.834</v>
      </c>
      <c r="C14" s="86">
        <f t="shared" ref="C14:E14" si="3">C32+C49+C66+C83</f>
        <v>1089271.834</v>
      </c>
      <c r="D14" s="87">
        <f t="shared" si="3"/>
        <v>900207.83400000015</v>
      </c>
      <c r="E14" s="88">
        <f t="shared" si="3"/>
        <v>895378.83400000015</v>
      </c>
    </row>
    <row r="15" spans="1:5" x14ac:dyDescent="0.25">
      <c r="A15" s="89" t="s">
        <v>152</v>
      </c>
      <c r="B15" s="85">
        <f t="shared" ref="B15:E16" si="4">B33+B50+B67+B84</f>
        <v>126305</v>
      </c>
      <c r="C15" s="86">
        <f>C33+C50+C67+C84</f>
        <v>295936</v>
      </c>
      <c r="D15" s="87">
        <f t="shared" si="4"/>
        <v>295171</v>
      </c>
      <c r="E15" s="88">
        <f t="shared" si="4"/>
        <v>275560</v>
      </c>
    </row>
    <row r="16" spans="1:5" x14ac:dyDescent="0.25">
      <c r="A16" s="89" t="s">
        <v>153</v>
      </c>
      <c r="B16" s="85">
        <f t="shared" si="4"/>
        <v>-175000</v>
      </c>
      <c r="C16" s="86">
        <f t="shared" si="4"/>
        <v>-485000</v>
      </c>
      <c r="D16" s="87">
        <f t="shared" si="4"/>
        <v>-300000</v>
      </c>
      <c r="E16" s="88">
        <f t="shared" si="4"/>
        <v>-160000</v>
      </c>
    </row>
    <row r="17" spans="1:5" ht="15.6" x14ac:dyDescent="0.3">
      <c r="A17" s="76" t="s">
        <v>154</v>
      </c>
      <c r="B17" s="90">
        <f t="shared" ref="B17:E17" si="5">SUM(B14:B16)</f>
        <v>1089271.834</v>
      </c>
      <c r="C17" s="91">
        <f t="shared" si="5"/>
        <v>900207.83400000003</v>
      </c>
      <c r="D17" s="92">
        <f t="shared" si="5"/>
        <v>895378.83400000026</v>
      </c>
      <c r="E17" s="93">
        <f t="shared" si="5"/>
        <v>1010938.8340000003</v>
      </c>
    </row>
    <row r="18" spans="1:5" ht="15.6" x14ac:dyDescent="0.3">
      <c r="A18" s="76"/>
      <c r="B18" s="85"/>
      <c r="C18" s="86"/>
      <c r="D18" s="87"/>
      <c r="E18" s="88"/>
    </row>
    <row r="19" spans="1:5" ht="16.2" thickBot="1" x14ac:dyDescent="0.35">
      <c r="A19" s="76" t="s">
        <v>155</v>
      </c>
      <c r="B19" s="98">
        <f t="shared" ref="B19:E19" si="6">B12+B17</f>
        <v>2866579.8339999998</v>
      </c>
      <c r="C19" s="99">
        <f t="shared" si="6"/>
        <v>3043089.8339999998</v>
      </c>
      <c r="D19" s="100">
        <f t="shared" si="6"/>
        <v>3213126.8340000003</v>
      </c>
      <c r="E19" s="101">
        <f t="shared" si="6"/>
        <v>3366434.8340000003</v>
      </c>
    </row>
    <row r="20" spans="1:5" ht="16.2" thickTop="1" x14ac:dyDescent="0.3">
      <c r="A20" s="89"/>
      <c r="B20" s="94"/>
      <c r="C20" s="95"/>
      <c r="D20" s="96"/>
      <c r="E20" s="97"/>
    </row>
    <row r="21" spans="1:5" ht="15.6" x14ac:dyDescent="0.3">
      <c r="A21" s="76" t="s">
        <v>156</v>
      </c>
      <c r="B21" s="94"/>
      <c r="C21" s="95"/>
      <c r="D21" s="96"/>
      <c r="E21" s="97"/>
    </row>
    <row r="22" spans="1:5" x14ac:dyDescent="0.25">
      <c r="A22" s="89" t="s">
        <v>157</v>
      </c>
      <c r="B22" s="85">
        <f>B40+B57+B74+B91</f>
        <v>105321</v>
      </c>
      <c r="C22" s="86">
        <f t="shared" ref="C22:E23" si="7">C40+C57+C74+C91</f>
        <v>115641</v>
      </c>
      <c r="D22" s="87">
        <f t="shared" si="7"/>
        <v>121561</v>
      </c>
      <c r="E22" s="88">
        <f t="shared" si="7"/>
        <v>120397</v>
      </c>
    </row>
    <row r="23" spans="1:5" x14ac:dyDescent="0.25">
      <c r="A23" s="89" t="s">
        <v>158</v>
      </c>
      <c r="B23" s="85">
        <f>B41+B58+B75+B92</f>
        <v>72742</v>
      </c>
      <c r="C23" s="86">
        <f t="shared" si="7"/>
        <v>86449</v>
      </c>
      <c r="D23" s="87">
        <f t="shared" si="7"/>
        <v>99918</v>
      </c>
      <c r="E23" s="88">
        <f t="shared" si="7"/>
        <v>106726</v>
      </c>
    </row>
    <row r="24" spans="1:5" ht="15.6" x14ac:dyDescent="0.3">
      <c r="A24" s="89"/>
      <c r="B24" s="90">
        <f t="shared" ref="B24:E24" si="8">SUM(B22:B23)</f>
        <v>178063</v>
      </c>
      <c r="C24" s="91">
        <f t="shared" si="8"/>
        <v>202090</v>
      </c>
      <c r="D24" s="92">
        <f t="shared" si="8"/>
        <v>221479</v>
      </c>
      <c r="E24" s="93">
        <f t="shared" si="8"/>
        <v>227123</v>
      </c>
    </row>
    <row r="25" spans="1:5" ht="3" customHeight="1" thickBot="1" x14ac:dyDescent="0.3">
      <c r="A25" s="102"/>
      <c r="B25" s="103"/>
      <c r="C25" s="104"/>
      <c r="D25" s="105"/>
      <c r="E25" s="106"/>
    </row>
    <row r="26" spans="1:5" ht="15.6" x14ac:dyDescent="0.3">
      <c r="A26" s="76" t="s">
        <v>159</v>
      </c>
      <c r="B26" s="107"/>
      <c r="C26" s="108"/>
      <c r="D26" s="109"/>
      <c r="E26" s="110"/>
    </row>
    <row r="27" spans="1:5" ht="15.6" x14ac:dyDescent="0.3">
      <c r="A27" s="76" t="s">
        <v>147</v>
      </c>
      <c r="B27" s="85">
        <f>[2]Tax!B25+[2]Tax!B60+[2]Police!B25</f>
        <v>929380</v>
      </c>
      <c r="C27" s="86">
        <f>[2]Tax!C25+[2]Tax!C60+[2]Police!C25</f>
        <v>891396</v>
      </c>
      <c r="D27" s="87">
        <f>[2]Tax!D25+[2]Tax!D60+[2]Police!D25</f>
        <v>880317</v>
      </c>
      <c r="E27" s="88">
        <f>[2]Tax!E25+[2]Tax!E60+[2]Police!E25</f>
        <v>961887</v>
      </c>
    </row>
    <row r="28" spans="1:5" x14ac:dyDescent="0.25">
      <c r="A28" s="89" t="s">
        <v>148</v>
      </c>
      <c r="B28" s="85">
        <f>[2]Tax!B26+[2]Tax!B61+[2]Police!B26</f>
        <v>30000</v>
      </c>
      <c r="C28" s="86">
        <f>[2]Tax!C26+[2]Tax!C61+[2]Police!C26</f>
        <v>60000</v>
      </c>
      <c r="D28" s="87">
        <f>[2]Tax!D26+[2]Tax!D61+[2]Police!D26</f>
        <v>155000</v>
      </c>
      <c r="E28" s="88">
        <f>[2]Tax!E26+[2]Tax!E61+[2]Police!E26</f>
        <v>52000</v>
      </c>
    </row>
    <row r="29" spans="1:5" x14ac:dyDescent="0.25">
      <c r="A29" s="89" t="s">
        <v>149</v>
      </c>
      <c r="B29" s="85">
        <f>[2]Tax!B27+[2]Tax!B62+[2]Police!B27</f>
        <v>-67984</v>
      </c>
      <c r="C29" s="86">
        <f>[2]Tax!C27+[2]Tax!C62+[2]Police!C27</f>
        <v>-71079</v>
      </c>
      <c r="D29" s="87">
        <f>[2]Tax!D27+[2]Tax!D62+[2]Police!D27</f>
        <v>-73430</v>
      </c>
      <c r="E29" s="88">
        <f>[2]Tax!E27+[2]Tax!E62+[2]Police!E27</f>
        <v>-71341</v>
      </c>
    </row>
    <row r="30" spans="1:5" ht="15.6" x14ac:dyDescent="0.3">
      <c r="A30" s="76" t="s">
        <v>150</v>
      </c>
      <c r="B30" s="90">
        <f t="shared" ref="B30:E30" si="9">SUM(B27:B29)</f>
        <v>891396</v>
      </c>
      <c r="C30" s="91">
        <f t="shared" si="9"/>
        <v>880317</v>
      </c>
      <c r="D30" s="92">
        <f t="shared" si="9"/>
        <v>961887</v>
      </c>
      <c r="E30" s="93">
        <f t="shared" si="9"/>
        <v>942546</v>
      </c>
    </row>
    <row r="31" spans="1:5" x14ac:dyDescent="0.25">
      <c r="A31" s="89" t="s">
        <v>160</v>
      </c>
      <c r="B31" s="111"/>
      <c r="C31" s="112"/>
      <c r="D31" s="113"/>
      <c r="E31" s="114"/>
    </row>
    <row r="32" spans="1:5" ht="15.6" x14ac:dyDescent="0.3">
      <c r="A32" s="76" t="s">
        <v>151</v>
      </c>
      <c r="B32" s="85">
        <f>[2]Tax!B30+[2]Tax!B65+[2]Police!B30</f>
        <v>433398.55500000005</v>
      </c>
      <c r="C32" s="86">
        <f>[2]Tax!C30+[2]Tax!C65+[2]Police!C30</f>
        <v>465555.55500000005</v>
      </c>
      <c r="D32" s="87">
        <f>[2]Tax!D30+[2]Tax!D65+[2]Police!D30</f>
        <v>530419.55500000005</v>
      </c>
      <c r="E32" s="88">
        <f>[2]Tax!E30+[2]Tax!E65+[2]Police!E30</f>
        <v>507154.55500000005</v>
      </c>
    </row>
    <row r="33" spans="1:5" x14ac:dyDescent="0.25">
      <c r="A33" s="89" t="s">
        <v>152</v>
      </c>
      <c r="B33" s="85">
        <f>[2]Tax!B31+[2]Tax!B66+[2]Police!B31</f>
        <v>62157</v>
      </c>
      <c r="C33" s="86">
        <f>[2]Tax!C31+[2]Tax!C66+[2]Police!C31</f>
        <v>124864</v>
      </c>
      <c r="D33" s="87">
        <f>[2]Tax!D31+[2]Tax!D66+[2]Police!D31</f>
        <v>131735</v>
      </c>
      <c r="E33" s="88">
        <f>[2]Tax!E31+[2]Tax!E66+[2]Police!E31</f>
        <v>168622</v>
      </c>
    </row>
    <row r="34" spans="1:5" x14ac:dyDescent="0.25">
      <c r="A34" s="89" t="s">
        <v>153</v>
      </c>
      <c r="B34" s="85">
        <f>[2]Tax!B32+[2]Tax!B67+[2]Police!B32</f>
        <v>-30000</v>
      </c>
      <c r="C34" s="86">
        <f>[2]Tax!C32+[2]Tax!C67+[2]Police!C32</f>
        <v>-60000</v>
      </c>
      <c r="D34" s="87">
        <f>[2]Tax!D32+[2]Tax!D67+[2]Police!D32</f>
        <v>-155000</v>
      </c>
      <c r="E34" s="88">
        <f>[2]Tax!E32+[2]Tax!E67+[2]Police!E32</f>
        <v>-52000</v>
      </c>
    </row>
    <row r="35" spans="1:5" ht="15.6" x14ac:dyDescent="0.3">
      <c r="A35" s="76" t="s">
        <v>154</v>
      </c>
      <c r="B35" s="90">
        <f t="shared" ref="B35:E35" si="10">SUM(B32:B34)</f>
        <v>465555.55500000005</v>
      </c>
      <c r="C35" s="91">
        <f t="shared" si="10"/>
        <v>530419.55500000005</v>
      </c>
      <c r="D35" s="92">
        <f t="shared" si="10"/>
        <v>507154.55500000005</v>
      </c>
      <c r="E35" s="93">
        <f t="shared" si="10"/>
        <v>623776.55500000005</v>
      </c>
    </row>
    <row r="36" spans="1:5" x14ac:dyDescent="0.25">
      <c r="A36" s="89" t="s">
        <v>160</v>
      </c>
      <c r="B36" s="111"/>
      <c r="C36" s="112"/>
      <c r="D36" s="113"/>
      <c r="E36" s="114"/>
    </row>
    <row r="37" spans="1:5" ht="16.2" thickBot="1" x14ac:dyDescent="0.35">
      <c r="A37" s="76" t="s">
        <v>155</v>
      </c>
      <c r="B37" s="98">
        <f t="shared" ref="B37:E37" si="11">B30+B35</f>
        <v>1356951.5550000002</v>
      </c>
      <c r="C37" s="99">
        <f t="shared" si="11"/>
        <v>1410736.5550000002</v>
      </c>
      <c r="D37" s="100">
        <f t="shared" si="11"/>
        <v>1469041.5550000002</v>
      </c>
      <c r="E37" s="101">
        <f t="shared" si="11"/>
        <v>1566322.5550000002</v>
      </c>
    </row>
    <row r="38" spans="1:5" ht="16.2" thickTop="1" x14ac:dyDescent="0.3">
      <c r="A38" s="76"/>
      <c r="B38" s="115"/>
      <c r="C38" s="116"/>
      <c r="D38" s="117"/>
      <c r="E38" s="118"/>
    </row>
    <row r="39" spans="1:5" ht="15.6" x14ac:dyDescent="0.3">
      <c r="A39" s="76" t="s">
        <v>156</v>
      </c>
      <c r="B39" s="94"/>
      <c r="C39" s="95"/>
      <c r="D39" s="96"/>
      <c r="E39" s="97"/>
    </row>
    <row r="40" spans="1:5" x14ac:dyDescent="0.25">
      <c r="A40" s="89" t="s">
        <v>157</v>
      </c>
      <c r="B40" s="85">
        <f>[2]Tax!B38+[2]Tax!B73+[2]Police!B38</f>
        <v>64926</v>
      </c>
      <c r="C40" s="86">
        <f>[2]Tax!C38+[2]Tax!C73+[2]Police!C38</f>
        <v>67700</v>
      </c>
      <c r="D40" s="87">
        <f>[2]Tax!D38+[2]Tax!D73+[2]Police!D38</f>
        <v>70408</v>
      </c>
      <c r="E40" s="88">
        <f>[2]Tax!E38+[2]Tax!E73+[2]Police!E38</f>
        <v>70187</v>
      </c>
    </row>
    <row r="41" spans="1:5" x14ac:dyDescent="0.25">
      <c r="A41" s="89" t="s">
        <v>158</v>
      </c>
      <c r="B41" s="85">
        <f>[2]Tax!B39+[2]Tax!B74+[2]Police!B39</f>
        <v>40962</v>
      </c>
      <c r="C41" s="86">
        <f>[2]Tax!C39+[2]Tax!C74+[2]Police!C39</f>
        <v>40191</v>
      </c>
      <c r="D41" s="87">
        <f>[2]Tax!D39+[2]Tax!D74+[2]Police!D39</f>
        <v>39764</v>
      </c>
      <c r="E41" s="88">
        <f>[2]Tax!E39+[2]Tax!E74+[2]Police!E39</f>
        <v>41129</v>
      </c>
    </row>
    <row r="42" spans="1:5" s="201" customFormat="1" ht="15.6" x14ac:dyDescent="0.3">
      <c r="A42" s="119"/>
      <c r="B42" s="120">
        <f t="shared" ref="B42:E42" si="12">SUM(B40:B41)</f>
        <v>105888</v>
      </c>
      <c r="C42" s="121">
        <f t="shared" si="12"/>
        <v>107891</v>
      </c>
      <c r="D42" s="122">
        <f t="shared" si="12"/>
        <v>110172</v>
      </c>
      <c r="E42" s="123">
        <f t="shared" si="12"/>
        <v>111316</v>
      </c>
    </row>
    <row r="43" spans="1:5" ht="15.6" x14ac:dyDescent="0.3">
      <c r="A43" s="76" t="s">
        <v>100</v>
      </c>
      <c r="B43" s="107"/>
      <c r="C43" s="108"/>
      <c r="D43" s="109"/>
      <c r="E43" s="110"/>
    </row>
    <row r="44" spans="1:5" ht="15.6" x14ac:dyDescent="0.3">
      <c r="A44" s="76" t="s">
        <v>147</v>
      </c>
      <c r="B44" s="85">
        <f>[2]rate!B25+[2]rate!B60</f>
        <v>506260</v>
      </c>
      <c r="C44" s="86">
        <f>[2]rate!C25+[2]rate!C60</f>
        <v>606744</v>
      </c>
      <c r="D44" s="87">
        <f>[2]rate!D25+[2]rate!D60</f>
        <v>694318</v>
      </c>
      <c r="E44" s="88">
        <f>[2]rate!E25+[2]rate!E60</f>
        <v>769481</v>
      </c>
    </row>
    <row r="45" spans="1:5" x14ac:dyDescent="0.25">
      <c r="A45" s="89" t="s">
        <v>148</v>
      </c>
      <c r="B45" s="85">
        <f>[2]rate!B26+[2]rate!B61</f>
        <v>120000</v>
      </c>
      <c r="C45" s="86">
        <f>[2]rate!C26+[2]rate!C61</f>
        <v>110000</v>
      </c>
      <c r="D45" s="87">
        <f>[2]rate!D26+[2]rate!D61</f>
        <v>100000</v>
      </c>
      <c r="E45" s="88">
        <f>[2]rate!E26+[2]rate!E61</f>
        <v>65000</v>
      </c>
    </row>
    <row r="46" spans="1:5" x14ac:dyDescent="0.25">
      <c r="A46" s="89" t="s">
        <v>149</v>
      </c>
      <c r="B46" s="85">
        <f>[2]rate!B27+[2]rate!B62</f>
        <v>-19516</v>
      </c>
      <c r="C46" s="86">
        <f>[2]rate!C27+[2]rate!C62</f>
        <v>-22426</v>
      </c>
      <c r="D46" s="87">
        <f>[2]rate!D27+[2]rate!D62</f>
        <v>-24837</v>
      </c>
      <c r="E46" s="88">
        <f>[2]rate!E27+[2]rate!E62</f>
        <v>-25822</v>
      </c>
    </row>
    <row r="47" spans="1:5" ht="15.6" x14ac:dyDescent="0.3">
      <c r="A47" s="76" t="s">
        <v>150</v>
      </c>
      <c r="B47" s="90">
        <f t="shared" ref="B47:E47" si="13">SUM(B44:B46)</f>
        <v>606744</v>
      </c>
      <c r="C47" s="91">
        <f t="shared" si="13"/>
        <v>694318</v>
      </c>
      <c r="D47" s="92">
        <f t="shared" si="13"/>
        <v>769481</v>
      </c>
      <c r="E47" s="93">
        <f t="shared" si="13"/>
        <v>808659</v>
      </c>
    </row>
    <row r="48" spans="1:5" ht="15.6" x14ac:dyDescent="0.3">
      <c r="A48" s="89" t="s">
        <v>160</v>
      </c>
      <c r="B48" s="94"/>
      <c r="C48" s="95"/>
      <c r="D48" s="96"/>
      <c r="E48" s="97"/>
    </row>
    <row r="49" spans="1:5" ht="15.6" x14ac:dyDescent="0.3">
      <c r="A49" s="76" t="s">
        <v>151</v>
      </c>
      <c r="B49" s="85">
        <f>[2]rate!B30+[2]rate!B65</f>
        <v>242539.86500000002</v>
      </c>
      <c r="C49" s="86">
        <f>[2]rate!C30+[2]rate!C65</f>
        <v>175634.86500000002</v>
      </c>
      <c r="D49" s="87">
        <f>[2]rate!D30+[2]rate!D65</f>
        <v>222734.86500000005</v>
      </c>
      <c r="E49" s="88">
        <f>[2]rate!E30+[2]rate!E65</f>
        <v>269934.86500000005</v>
      </c>
    </row>
    <row r="50" spans="1:5" x14ac:dyDescent="0.25">
      <c r="A50" s="89" t="s">
        <v>152</v>
      </c>
      <c r="B50" s="85">
        <f>[2]rate!B31+[2]rate!B66</f>
        <v>53095</v>
      </c>
      <c r="C50" s="86">
        <f>[2]rate!C31+[2]rate!C66</f>
        <v>157100</v>
      </c>
      <c r="D50" s="87">
        <f>[2]rate!D31+[2]rate!D66</f>
        <v>147200</v>
      </c>
      <c r="E50" s="88">
        <f>[2]rate!E31+[2]rate!E66</f>
        <v>86950</v>
      </c>
    </row>
    <row r="51" spans="1:5" x14ac:dyDescent="0.25">
      <c r="A51" s="89" t="s">
        <v>153</v>
      </c>
      <c r="B51" s="85">
        <f>[2]rate!B32+[2]rate!B67</f>
        <v>-120000</v>
      </c>
      <c r="C51" s="86">
        <f>[2]rate!C32+[2]rate!C67</f>
        <v>-110000</v>
      </c>
      <c r="D51" s="87">
        <f>[2]rate!D32+[2]rate!D67</f>
        <v>-100000</v>
      </c>
      <c r="E51" s="88">
        <f>[2]rate!E32+[2]rate!E67</f>
        <v>-65000</v>
      </c>
    </row>
    <row r="52" spans="1:5" ht="15.6" x14ac:dyDescent="0.3">
      <c r="A52" s="76" t="s">
        <v>154</v>
      </c>
      <c r="B52" s="90">
        <f t="shared" ref="B52:E52" si="14">SUM(B49:B51)</f>
        <v>175634.86499999999</v>
      </c>
      <c r="C52" s="91">
        <f t="shared" si="14"/>
        <v>222734.86499999999</v>
      </c>
      <c r="D52" s="92">
        <f t="shared" si="14"/>
        <v>269934.86500000005</v>
      </c>
      <c r="E52" s="93">
        <f t="shared" si="14"/>
        <v>291884.86500000005</v>
      </c>
    </row>
    <row r="53" spans="1:5" x14ac:dyDescent="0.25">
      <c r="A53" s="89" t="s">
        <v>160</v>
      </c>
      <c r="B53" s="111"/>
      <c r="C53" s="112"/>
      <c r="D53" s="113"/>
      <c r="E53" s="114"/>
    </row>
    <row r="54" spans="1:5" ht="16.2" thickBot="1" x14ac:dyDescent="0.35">
      <c r="A54" s="76" t="s">
        <v>155</v>
      </c>
      <c r="B54" s="98">
        <f t="shared" ref="B54:E54" si="15">B47+B52</f>
        <v>782378.86499999999</v>
      </c>
      <c r="C54" s="99">
        <f t="shared" si="15"/>
        <v>917052.86499999999</v>
      </c>
      <c r="D54" s="100">
        <f t="shared" si="15"/>
        <v>1039415.865</v>
      </c>
      <c r="E54" s="101">
        <f t="shared" si="15"/>
        <v>1100543.865</v>
      </c>
    </row>
    <row r="55" spans="1:5" ht="15.6" thickTop="1" x14ac:dyDescent="0.25">
      <c r="A55" s="89"/>
      <c r="B55" s="111"/>
      <c r="C55" s="112"/>
      <c r="D55" s="113"/>
      <c r="E55" s="114"/>
    </row>
    <row r="56" spans="1:5" ht="15.6" x14ac:dyDescent="0.3">
      <c r="A56" s="76" t="s">
        <v>156</v>
      </c>
      <c r="B56" s="111"/>
      <c r="C56" s="112"/>
      <c r="D56" s="113"/>
      <c r="E56" s="114"/>
    </row>
    <row r="57" spans="1:5" x14ac:dyDescent="0.25">
      <c r="A57" s="89" t="s">
        <v>157</v>
      </c>
      <c r="B57" s="85">
        <f>[2]rate!B38+[2]rate!B73</f>
        <v>19160</v>
      </c>
      <c r="C57" s="86">
        <f>[2]rate!C38+[2]rate!C73</f>
        <v>21984</v>
      </c>
      <c r="D57" s="87">
        <f>[2]rate!D38+[2]rate!D73</f>
        <v>24307</v>
      </c>
      <c r="E57" s="88">
        <f>[2]rate!E38+[2]rate!E73</f>
        <v>25200</v>
      </c>
    </row>
    <row r="58" spans="1:5" x14ac:dyDescent="0.25">
      <c r="A58" s="89" t="s">
        <v>158</v>
      </c>
      <c r="B58" s="85">
        <f>[2]rate!B39+[2]rate!B74</f>
        <v>19587</v>
      </c>
      <c r="C58" s="86">
        <f>[2]rate!C39+[2]rate!C74</f>
        <v>23946</v>
      </c>
      <c r="D58" s="87">
        <f>[2]rate!D39+[2]rate!D74</f>
        <v>28335</v>
      </c>
      <c r="E58" s="88">
        <f>[2]rate!E39+[2]rate!E74</f>
        <v>32659</v>
      </c>
    </row>
    <row r="59" spans="1:5" s="201" customFormat="1" ht="15.6" x14ac:dyDescent="0.3">
      <c r="A59" s="119"/>
      <c r="B59" s="120">
        <f t="shared" ref="B59:E59" si="16">SUM(B57:B58)</f>
        <v>38747</v>
      </c>
      <c r="C59" s="121">
        <f t="shared" si="16"/>
        <v>45930</v>
      </c>
      <c r="D59" s="122">
        <f t="shared" si="16"/>
        <v>52642</v>
      </c>
      <c r="E59" s="123">
        <f t="shared" si="16"/>
        <v>57859</v>
      </c>
    </row>
    <row r="60" spans="1:5" ht="15.6" x14ac:dyDescent="0.3">
      <c r="A60" s="76" t="s">
        <v>269</v>
      </c>
      <c r="B60" s="107"/>
      <c r="C60" s="108"/>
      <c r="D60" s="109"/>
      <c r="E60" s="110"/>
    </row>
    <row r="61" spans="1:5" ht="15.6" x14ac:dyDescent="0.3">
      <c r="A61" s="76" t="s">
        <v>147</v>
      </c>
      <c r="B61" s="85">
        <f>[2]Tax!B42+[2]Tax!B77+[2]rate!B42+[2]rate!B77+[2]Police!B42</f>
        <v>183835</v>
      </c>
      <c r="C61" s="86">
        <f>[2]Tax!C42+[2]Tax!C77+[2]rate!C42+[2]rate!C77+[2]Police!C42</f>
        <v>199703</v>
      </c>
      <c r="D61" s="87">
        <f>[2]Tax!D42+[2]Tax!D77+[2]rate!D42+[2]rate!D77+[2]Police!D42</f>
        <v>332229</v>
      </c>
      <c r="E61" s="88">
        <f>[2]Tax!E42+[2]Tax!E77+[2]rate!E42+[2]rate!E77+[2]Police!E42</f>
        <v>325105</v>
      </c>
    </row>
    <row r="62" spans="1:5" x14ac:dyDescent="0.25">
      <c r="A62" s="89" t="s">
        <v>148</v>
      </c>
      <c r="B62" s="85">
        <f>[2]Tax!B43+[2]Tax!B78+[2]rate!B43+[2]rate!B78+[2]Police!B43</f>
        <v>25000</v>
      </c>
      <c r="C62" s="86">
        <f>[2]Tax!C43+[2]Tax!C78+[2]rate!C43+[2]rate!C78+[2]Police!C43</f>
        <v>144000</v>
      </c>
      <c r="D62" s="87">
        <f>[2]Tax!D43+[2]Tax!D78+[2]rate!D43+[2]rate!D78+[2]Police!D43</f>
        <v>5000</v>
      </c>
      <c r="E62" s="88">
        <f>[2]Tax!E43+[2]Tax!E78+[2]rate!E43+[2]rate!E78+[2]Police!E43</f>
        <v>43000</v>
      </c>
    </row>
    <row r="63" spans="1:5" x14ac:dyDescent="0.25">
      <c r="A63" s="89" t="s">
        <v>149</v>
      </c>
      <c r="B63" s="85">
        <f>[2]Tax!B44+[2]Tax!B79+[2]rate!B44+[2]rate!B79+[2]Police!B44</f>
        <v>-9132</v>
      </c>
      <c r="C63" s="86">
        <f>[2]Tax!C44+[2]Tax!C79+[2]rate!C44+[2]rate!C79+[2]Police!C44</f>
        <v>-11474</v>
      </c>
      <c r="D63" s="87">
        <f>[2]Tax!D44+[2]Tax!D79+[2]rate!D44+[2]rate!D79+[2]Police!D44</f>
        <v>-12124</v>
      </c>
      <c r="E63" s="88">
        <f>[2]Tax!E44+[2]Tax!E79+[2]rate!E44+[2]rate!E79+[2]Police!E44</f>
        <v>-12420</v>
      </c>
    </row>
    <row r="64" spans="1:5" ht="15.6" x14ac:dyDescent="0.3">
      <c r="A64" s="76" t="s">
        <v>150</v>
      </c>
      <c r="B64" s="90">
        <f t="shared" ref="B64:E64" si="17">SUM(B61:B63)</f>
        <v>199703</v>
      </c>
      <c r="C64" s="91">
        <f t="shared" si="17"/>
        <v>332229</v>
      </c>
      <c r="D64" s="92">
        <f t="shared" si="17"/>
        <v>325105</v>
      </c>
      <c r="E64" s="93">
        <f t="shared" si="17"/>
        <v>355685</v>
      </c>
    </row>
    <row r="65" spans="1:5" ht="15.6" x14ac:dyDescent="0.3">
      <c r="A65" s="89" t="s">
        <v>160</v>
      </c>
      <c r="B65" s="94"/>
      <c r="C65" s="95"/>
      <c r="D65" s="96"/>
      <c r="E65" s="97"/>
    </row>
    <row r="66" spans="1:5" ht="15.6" x14ac:dyDescent="0.3">
      <c r="A66" s="76" t="s">
        <v>151</v>
      </c>
      <c r="B66" s="85">
        <f>[2]Tax!B47+[2]Tax!B82+[2]rate!B47+[2]rate!B82+[2]Police!B47</f>
        <v>241271.56200000003</v>
      </c>
      <c r="C66" s="86">
        <f>[2]Tax!C47+[2]Tax!C82+[2]rate!C47+[2]rate!C82+[2]Police!C47</f>
        <v>227324.56200000003</v>
      </c>
      <c r="D66" s="87">
        <f>[2]Tax!D47+[2]Tax!D82+[2]rate!D47+[2]rate!D82+[2]Police!D47</f>
        <v>97296.56200000002</v>
      </c>
      <c r="E66" s="88">
        <f>[2]Tax!E47+[2]Tax!E82+[2]rate!E47+[2]rate!E82+[2]Police!E47</f>
        <v>108532.56200000002</v>
      </c>
    </row>
    <row r="67" spans="1:5" x14ac:dyDescent="0.25">
      <c r="A67" s="89" t="s">
        <v>152</v>
      </c>
      <c r="B67" s="85">
        <f>[2]Tax!B48+[2]Tax!B83+[2]rate!B48+[2]rate!B83+[2]Police!B48</f>
        <v>11053</v>
      </c>
      <c r="C67" s="86">
        <f>[2]Tax!C48+[2]Tax!C83+[2]rate!C48+[2]rate!C83+[2]Police!C48</f>
        <v>13972</v>
      </c>
      <c r="D67" s="87">
        <f>[2]Tax!D48+[2]Tax!D83+[2]rate!D48+[2]rate!D83+[2]Police!D48</f>
        <v>16236</v>
      </c>
      <c r="E67" s="88">
        <f>[2]Tax!E48+[2]Tax!E83+[2]rate!E48+[2]rate!E83+[2]Police!E48</f>
        <v>19988</v>
      </c>
    </row>
    <row r="68" spans="1:5" x14ac:dyDescent="0.25">
      <c r="A68" s="89" t="s">
        <v>153</v>
      </c>
      <c r="B68" s="85">
        <f>[2]Tax!B49+[2]Tax!B84+[2]rate!B49+[2]rate!B84+[2]Police!B49</f>
        <v>-25000</v>
      </c>
      <c r="C68" s="86">
        <f>[2]Tax!C49+[2]Tax!C84+[2]rate!C49+[2]rate!C84+[2]Police!C49</f>
        <v>-144000</v>
      </c>
      <c r="D68" s="87">
        <f>[2]Tax!D49+[2]Tax!D84+[2]rate!D49+[2]rate!D84+[2]Police!D49</f>
        <v>-5000</v>
      </c>
      <c r="E68" s="88">
        <f>[2]Tax!E49+[2]Tax!E84+[2]rate!E49+[2]rate!E84+[2]Police!E49</f>
        <v>-43000</v>
      </c>
    </row>
    <row r="69" spans="1:5" ht="15.6" x14ac:dyDescent="0.3">
      <c r="A69" s="76" t="s">
        <v>154</v>
      </c>
      <c r="B69" s="90">
        <f t="shared" ref="B69:E69" si="18">SUM(B66:B68)</f>
        <v>227324.56200000003</v>
      </c>
      <c r="C69" s="91">
        <f t="shared" si="18"/>
        <v>97296.562000000034</v>
      </c>
      <c r="D69" s="92">
        <f t="shared" si="18"/>
        <v>108532.56200000002</v>
      </c>
      <c r="E69" s="93">
        <f t="shared" si="18"/>
        <v>85520.56200000002</v>
      </c>
    </row>
    <row r="70" spans="1:5" x14ac:dyDescent="0.25">
      <c r="A70" s="89" t="s">
        <v>160</v>
      </c>
      <c r="B70" s="111"/>
      <c r="C70" s="112"/>
      <c r="D70" s="113"/>
      <c r="E70" s="114"/>
    </row>
    <row r="71" spans="1:5" ht="16.2" thickBot="1" x14ac:dyDescent="0.35">
      <c r="A71" s="76" t="s">
        <v>155</v>
      </c>
      <c r="B71" s="98">
        <f t="shared" ref="B71:E71" si="19">B64+B69</f>
        <v>427027.56200000003</v>
      </c>
      <c r="C71" s="99">
        <f t="shared" si="19"/>
        <v>429525.56200000003</v>
      </c>
      <c r="D71" s="100">
        <f t="shared" si="19"/>
        <v>433637.56200000003</v>
      </c>
      <c r="E71" s="101">
        <f t="shared" si="19"/>
        <v>441205.56200000003</v>
      </c>
    </row>
    <row r="72" spans="1:5" ht="16.2" thickTop="1" x14ac:dyDescent="0.3">
      <c r="A72" s="89"/>
      <c r="B72" s="94"/>
      <c r="C72" s="95"/>
      <c r="D72" s="96"/>
      <c r="E72" s="97"/>
    </row>
    <row r="73" spans="1:5" ht="15.6" x14ac:dyDescent="0.3">
      <c r="A73" s="76" t="s">
        <v>156</v>
      </c>
      <c r="B73" s="94"/>
      <c r="C73" s="95"/>
      <c r="D73" s="96"/>
      <c r="E73" s="97"/>
    </row>
    <row r="74" spans="1:5" x14ac:dyDescent="0.25">
      <c r="A74" s="89" t="s">
        <v>157</v>
      </c>
      <c r="B74" s="85">
        <f>[2]Tax!B55+[2]Tax!B90+[2]rate!B55+[2]rate!B90+[2]Police!B55</f>
        <v>9228</v>
      </c>
      <c r="C74" s="86">
        <f>[2]Tax!C55+[2]Tax!C90+[2]rate!C55+[2]rate!C90+[2]Police!C55</f>
        <v>11515</v>
      </c>
      <c r="D74" s="87">
        <f>[2]Tax!D55+[2]Tax!D90+[2]rate!D55+[2]rate!D90+[2]Police!D55</f>
        <v>12109</v>
      </c>
      <c r="E74" s="88">
        <f>[2]Tax!E55+[2]Tax!E90+[2]rate!E55+[2]rate!E90+[2]Police!E55</f>
        <v>12349</v>
      </c>
    </row>
    <row r="75" spans="1:5" x14ac:dyDescent="0.25">
      <c r="A75" s="89" t="s">
        <v>158</v>
      </c>
      <c r="B75" s="85">
        <f>[2]Tax!B56+[2]Tax!B91+[2]rate!B56+[2]rate!B91+[2]Police!B56</f>
        <v>8214</v>
      </c>
      <c r="C75" s="86">
        <f>[2]Tax!C56+[2]Tax!C91+[2]rate!C56+[2]rate!C91+[2]Police!C56</f>
        <v>13204</v>
      </c>
      <c r="D75" s="87">
        <f>[2]Tax!D56+[2]Tax!D91+[2]rate!D56+[2]rate!D91+[2]Police!D56</f>
        <v>17753</v>
      </c>
      <c r="E75" s="88">
        <f>[2]Tax!E56+[2]Tax!E91+[2]rate!E56+[2]rate!E91+[2]Police!E56</f>
        <v>17563</v>
      </c>
    </row>
    <row r="76" spans="1:5" s="201" customFormat="1" ht="15.6" x14ac:dyDescent="0.3">
      <c r="A76" s="119"/>
      <c r="B76" s="120">
        <f t="shared" ref="B76:E76" si="20">SUM(B74:B75)</f>
        <v>17442</v>
      </c>
      <c r="C76" s="121">
        <f t="shared" si="20"/>
        <v>24719</v>
      </c>
      <c r="D76" s="122">
        <f t="shared" si="20"/>
        <v>29862</v>
      </c>
      <c r="E76" s="123">
        <f t="shared" si="20"/>
        <v>29912</v>
      </c>
    </row>
    <row r="77" spans="1:5" ht="15.6" x14ac:dyDescent="0.3">
      <c r="A77" s="76" t="s">
        <v>270</v>
      </c>
      <c r="B77" s="107"/>
      <c r="C77" s="108"/>
      <c r="D77" s="109"/>
      <c r="E77" s="110"/>
    </row>
    <row r="78" spans="1:5" ht="15.6" x14ac:dyDescent="0.3">
      <c r="A78" s="76" t="s">
        <v>147</v>
      </c>
      <c r="B78" s="85">
        <f>[2]Tax!B95+[2]Tax!B112</f>
        <v>91476</v>
      </c>
      <c r="C78" s="86">
        <f>[2]Tax!C95+[2]Tax!C112</f>
        <v>79465</v>
      </c>
      <c r="D78" s="87">
        <f>[2]Tax!D95+[2]Tax!D112</f>
        <v>236018</v>
      </c>
      <c r="E78" s="88">
        <f>[2]Tax!E95+[2]Tax!E112</f>
        <v>261275</v>
      </c>
    </row>
    <row r="79" spans="1:5" x14ac:dyDescent="0.25">
      <c r="A79" s="89" t="s">
        <v>148</v>
      </c>
      <c r="B79" s="85">
        <f>[2]Tax!B96+[2]Tax!B113</f>
        <v>0</v>
      </c>
      <c r="C79" s="86">
        <f>[2]Tax!C96+[2]Tax!C113</f>
        <v>171000</v>
      </c>
      <c r="D79" s="87">
        <f>[2]Tax!D96+[2]Tax!D113</f>
        <v>40000</v>
      </c>
      <c r="E79" s="88">
        <f>[2]Tax!E96+[2]Tax!E113</f>
        <v>0</v>
      </c>
    </row>
    <row r="80" spans="1:5" x14ac:dyDescent="0.25">
      <c r="A80" s="89" t="s">
        <v>149</v>
      </c>
      <c r="B80" s="85">
        <f>[2]Tax!B97+[2]Tax!B114</f>
        <v>-12011</v>
      </c>
      <c r="C80" s="86">
        <f>[2]Tax!C97+[2]Tax!C114</f>
        <v>-14447</v>
      </c>
      <c r="D80" s="87">
        <f>[2]Tax!D97+[2]Tax!D114</f>
        <v>-14743</v>
      </c>
      <c r="E80" s="88">
        <f>[2]Tax!E97+[2]Tax!E114</f>
        <v>-12669</v>
      </c>
    </row>
    <row r="81" spans="1:5" ht="15.6" x14ac:dyDescent="0.3">
      <c r="A81" s="76" t="s">
        <v>150</v>
      </c>
      <c r="B81" s="90">
        <f t="shared" ref="B81:E81" si="21">SUM(B78:B80)</f>
        <v>79465</v>
      </c>
      <c r="C81" s="91">
        <f t="shared" si="21"/>
        <v>236018</v>
      </c>
      <c r="D81" s="92">
        <f t="shared" si="21"/>
        <v>261275</v>
      </c>
      <c r="E81" s="93">
        <f t="shared" si="21"/>
        <v>248606</v>
      </c>
    </row>
    <row r="82" spans="1:5" ht="15.6" x14ac:dyDescent="0.3">
      <c r="A82" s="89" t="s">
        <v>160</v>
      </c>
      <c r="B82" s="94"/>
      <c r="C82" s="95"/>
      <c r="D82" s="96"/>
      <c r="E82" s="97"/>
    </row>
    <row r="83" spans="1:5" ht="15.6" x14ac:dyDescent="0.3">
      <c r="A83" s="76" t="s">
        <v>151</v>
      </c>
      <c r="B83" s="85">
        <f>[2]Tax!B100+[2]Tax!B117</f>
        <v>220756.85200000001</v>
      </c>
      <c r="C83" s="86">
        <f>[2]Tax!C100+[2]Tax!C117</f>
        <v>220756.85200000001</v>
      </c>
      <c r="D83" s="87">
        <f>[2]Tax!D100+[2]Tax!D117</f>
        <v>49756.852000000006</v>
      </c>
      <c r="E83" s="88">
        <f>[2]Tax!E100+[2]Tax!E117</f>
        <v>9756.8520000000062</v>
      </c>
    </row>
    <row r="84" spans="1:5" x14ac:dyDescent="0.25">
      <c r="A84" s="89" t="s">
        <v>152</v>
      </c>
      <c r="B84" s="85">
        <f>[2]Tax!B101+[2]Tax!B118</f>
        <v>0</v>
      </c>
      <c r="C84" s="86">
        <f>[2]Tax!C101+[2]Tax!C118</f>
        <v>0</v>
      </c>
      <c r="D84" s="87">
        <f>[2]Tax!D101+[2]Tax!D118</f>
        <v>0</v>
      </c>
      <c r="E84" s="88">
        <f>[2]Tax!E101+[2]Tax!E118</f>
        <v>0</v>
      </c>
    </row>
    <row r="85" spans="1:5" x14ac:dyDescent="0.25">
      <c r="A85" s="89" t="s">
        <v>153</v>
      </c>
      <c r="B85" s="85">
        <f>[2]Tax!B102+[2]Tax!B119</f>
        <v>0</v>
      </c>
      <c r="C85" s="86">
        <f>[2]Tax!C102+[2]Tax!C119</f>
        <v>-171000</v>
      </c>
      <c r="D85" s="87">
        <f>[2]Tax!D102+[2]Tax!D119</f>
        <v>-40000</v>
      </c>
      <c r="E85" s="88">
        <f>[2]Tax!E102+[2]Tax!E119</f>
        <v>0</v>
      </c>
    </row>
    <row r="86" spans="1:5" ht="15.6" x14ac:dyDescent="0.3">
      <c r="A86" s="76" t="s">
        <v>154</v>
      </c>
      <c r="B86" s="90">
        <f t="shared" ref="B86:E86" si="22">SUM(B83:B85)</f>
        <v>220756.85200000001</v>
      </c>
      <c r="C86" s="91">
        <f t="shared" si="22"/>
        <v>49756.852000000014</v>
      </c>
      <c r="D86" s="92">
        <f t="shared" si="22"/>
        <v>9756.8520000000062</v>
      </c>
      <c r="E86" s="93">
        <f t="shared" si="22"/>
        <v>9756.8520000000062</v>
      </c>
    </row>
    <row r="87" spans="1:5" x14ac:dyDescent="0.25">
      <c r="A87" s="89" t="s">
        <v>160</v>
      </c>
      <c r="B87" s="111"/>
      <c r="C87" s="112"/>
      <c r="D87" s="113"/>
      <c r="E87" s="114"/>
    </row>
    <row r="88" spans="1:5" ht="16.2" thickBot="1" x14ac:dyDescent="0.35">
      <c r="A88" s="76" t="s">
        <v>155</v>
      </c>
      <c r="B88" s="98">
        <f t="shared" ref="B88:E88" si="23">B81+B86</f>
        <v>300221.85200000001</v>
      </c>
      <c r="C88" s="99">
        <f t="shared" si="23"/>
        <v>285774.85200000001</v>
      </c>
      <c r="D88" s="100">
        <f t="shared" si="23"/>
        <v>271031.85200000001</v>
      </c>
      <c r="E88" s="101">
        <f t="shared" si="23"/>
        <v>258362.85200000001</v>
      </c>
    </row>
    <row r="89" spans="1:5" ht="16.2" thickTop="1" x14ac:dyDescent="0.3">
      <c r="A89" s="89"/>
      <c r="B89" s="94"/>
      <c r="C89" s="95"/>
      <c r="D89" s="96"/>
      <c r="E89" s="97"/>
    </row>
    <row r="90" spans="1:5" ht="15.6" x14ac:dyDescent="0.3">
      <c r="A90" s="76" t="s">
        <v>156</v>
      </c>
      <c r="B90" s="94"/>
      <c r="C90" s="95"/>
      <c r="D90" s="96"/>
      <c r="E90" s="97"/>
    </row>
    <row r="91" spans="1:5" x14ac:dyDescent="0.25">
      <c r="A91" s="89" t="s">
        <v>157</v>
      </c>
      <c r="B91" s="85">
        <f>[2]Tax!B108+[2]Tax!B125</f>
        <v>12007</v>
      </c>
      <c r="C91" s="86">
        <f>[2]Tax!C108+[2]Tax!C125</f>
        <v>14442</v>
      </c>
      <c r="D91" s="87">
        <f>[2]Tax!D108+[2]Tax!D125</f>
        <v>14737</v>
      </c>
      <c r="E91" s="88">
        <f>[2]Tax!E108+[2]Tax!E125</f>
        <v>12661</v>
      </c>
    </row>
    <row r="92" spans="1:5" x14ac:dyDescent="0.25">
      <c r="A92" s="89" t="s">
        <v>158</v>
      </c>
      <c r="B92" s="85">
        <f>[2]Tax!B109+[2]Tax!B126</f>
        <v>3979</v>
      </c>
      <c r="C92" s="86">
        <f>[2]Tax!C109+[2]Tax!C126</f>
        <v>9108</v>
      </c>
      <c r="D92" s="87">
        <f>[2]Tax!D109+[2]Tax!D126</f>
        <v>14066</v>
      </c>
      <c r="E92" s="88">
        <f>[2]Tax!E109+[2]Tax!E126</f>
        <v>15375</v>
      </c>
    </row>
    <row r="93" spans="1:5" s="201" customFormat="1" ht="16.2" thickBot="1" x14ac:dyDescent="0.35">
      <c r="A93" s="102"/>
      <c r="B93" s="202">
        <f t="shared" ref="B93:E93" si="24">SUM(B91:B92)</f>
        <v>15986</v>
      </c>
      <c r="C93" s="203">
        <f t="shared" si="24"/>
        <v>23550</v>
      </c>
      <c r="D93" s="204">
        <f t="shared" si="24"/>
        <v>28803</v>
      </c>
      <c r="E93" s="205">
        <f t="shared" si="24"/>
        <v>28036</v>
      </c>
    </row>
    <row r="94" spans="1:5" x14ac:dyDescent="0.25">
      <c r="B94" s="113"/>
      <c r="C94" s="113"/>
      <c r="D94" s="113"/>
      <c r="E94" s="113"/>
    </row>
    <row r="95" spans="1:5" x14ac:dyDescent="0.25">
      <c r="B95" s="113"/>
      <c r="C95" s="113"/>
      <c r="D95" s="113"/>
      <c r="E95" s="113"/>
    </row>
    <row r="96" spans="1:5" x14ac:dyDescent="0.25">
      <c r="B96" s="113"/>
      <c r="C96" s="113"/>
      <c r="D96" s="113"/>
      <c r="E96" s="113"/>
    </row>
    <row r="97" spans="2:5" x14ac:dyDescent="0.25">
      <c r="B97" s="113"/>
      <c r="C97" s="113"/>
      <c r="D97" s="113"/>
      <c r="E97" s="113"/>
    </row>
    <row r="98" spans="2:5" x14ac:dyDescent="0.25">
      <c r="B98" s="113"/>
      <c r="C98" s="113"/>
      <c r="D98" s="113"/>
      <c r="E98" s="113"/>
    </row>
    <row r="99" spans="2:5" x14ac:dyDescent="0.25">
      <c r="B99" s="113"/>
      <c r="C99" s="113"/>
      <c r="D99" s="113"/>
      <c r="E99" s="113"/>
    </row>
    <row r="100" spans="2:5" x14ac:dyDescent="0.25">
      <c r="B100" s="113"/>
      <c r="C100" s="113"/>
      <c r="D100" s="113"/>
      <c r="E100" s="113"/>
    </row>
    <row r="101" spans="2:5" x14ac:dyDescent="0.25">
      <c r="B101" s="113"/>
      <c r="C101" s="113"/>
      <c r="D101" s="113"/>
      <c r="E101" s="113"/>
    </row>
    <row r="102" spans="2:5" x14ac:dyDescent="0.25">
      <c r="B102" s="113"/>
      <c r="C102" s="113"/>
      <c r="D102" s="113"/>
      <c r="E102" s="113"/>
    </row>
    <row r="103" spans="2:5" x14ac:dyDescent="0.25">
      <c r="B103" s="113"/>
      <c r="C103" s="113"/>
      <c r="D103" s="113"/>
      <c r="E103" s="113"/>
    </row>
    <row r="104" spans="2:5" x14ac:dyDescent="0.25">
      <c r="B104" s="113"/>
      <c r="C104" s="113"/>
      <c r="D104" s="113"/>
      <c r="E104" s="113"/>
    </row>
    <row r="105" spans="2:5" x14ac:dyDescent="0.25">
      <c r="B105" s="113"/>
      <c r="C105" s="113"/>
      <c r="D105" s="113"/>
      <c r="E105" s="113"/>
    </row>
    <row r="106" spans="2:5" x14ac:dyDescent="0.25">
      <c r="B106" s="113"/>
      <c r="C106" s="113"/>
      <c r="D106" s="113"/>
      <c r="E106" s="113"/>
    </row>
    <row r="107" spans="2:5" x14ac:dyDescent="0.25">
      <c r="B107" s="113"/>
      <c r="C107" s="113"/>
      <c r="D107" s="113"/>
      <c r="E107" s="113"/>
    </row>
    <row r="108" spans="2:5" x14ac:dyDescent="0.25">
      <c r="B108" s="113"/>
      <c r="C108" s="113"/>
      <c r="D108" s="113"/>
      <c r="E108" s="113"/>
    </row>
    <row r="109" spans="2:5" x14ac:dyDescent="0.25">
      <c r="B109" s="113"/>
      <c r="C109" s="113"/>
      <c r="D109" s="113"/>
      <c r="E109" s="113"/>
    </row>
    <row r="110" spans="2:5" x14ac:dyDescent="0.25">
      <c r="B110" s="113"/>
      <c r="C110" s="113"/>
      <c r="D110" s="113"/>
      <c r="E110" s="113"/>
    </row>
    <row r="111" spans="2:5" x14ac:dyDescent="0.25">
      <c r="B111" s="113"/>
      <c r="C111" s="113"/>
      <c r="D111" s="113"/>
      <c r="E111" s="113"/>
    </row>
    <row r="112" spans="2:5" x14ac:dyDescent="0.25">
      <c r="B112" s="113"/>
      <c r="C112" s="113"/>
      <c r="D112" s="113"/>
      <c r="E112" s="113"/>
    </row>
    <row r="113" spans="2:5" x14ac:dyDescent="0.25">
      <c r="B113" s="113"/>
      <c r="C113" s="113"/>
      <c r="D113" s="113"/>
      <c r="E113" s="113"/>
    </row>
    <row r="114" spans="2:5" x14ac:dyDescent="0.25">
      <c r="B114" s="113"/>
      <c r="C114" s="113"/>
      <c r="D114" s="113"/>
      <c r="E114" s="113"/>
    </row>
    <row r="115" spans="2:5" x14ac:dyDescent="0.25">
      <c r="B115" s="113"/>
      <c r="C115" s="113"/>
      <c r="D115" s="113"/>
      <c r="E115" s="113"/>
    </row>
    <row r="116" spans="2:5" x14ac:dyDescent="0.25">
      <c r="B116" s="113"/>
      <c r="C116" s="113"/>
      <c r="D116" s="113"/>
      <c r="E116" s="113"/>
    </row>
    <row r="117" spans="2:5" x14ac:dyDescent="0.25">
      <c r="B117" s="113"/>
      <c r="C117" s="113"/>
      <c r="D117" s="113"/>
      <c r="E117" s="113"/>
    </row>
    <row r="118" spans="2:5" x14ac:dyDescent="0.25">
      <c r="B118" s="113"/>
      <c r="C118" s="113"/>
      <c r="D118" s="113"/>
      <c r="E118" s="113"/>
    </row>
    <row r="119" spans="2:5" x14ac:dyDescent="0.25">
      <c r="B119" s="113"/>
      <c r="C119" s="113"/>
      <c r="D119" s="113"/>
      <c r="E119" s="113"/>
    </row>
    <row r="120" spans="2:5" x14ac:dyDescent="0.25">
      <c r="B120" s="113"/>
      <c r="C120" s="113"/>
      <c r="D120" s="113"/>
      <c r="E120" s="113"/>
    </row>
    <row r="121" spans="2:5" x14ac:dyDescent="0.25">
      <c r="B121" s="113"/>
      <c r="C121" s="113"/>
      <c r="D121" s="113"/>
      <c r="E121" s="113"/>
    </row>
    <row r="122" spans="2:5" x14ac:dyDescent="0.25">
      <c r="B122" s="113"/>
      <c r="C122" s="113"/>
      <c r="D122" s="113"/>
      <c r="E122" s="113"/>
    </row>
    <row r="123" spans="2:5" x14ac:dyDescent="0.25">
      <c r="B123" s="113"/>
      <c r="C123" s="113"/>
      <c r="D123" s="113"/>
      <c r="E123" s="113"/>
    </row>
    <row r="124" spans="2:5" x14ac:dyDescent="0.25">
      <c r="B124" s="113"/>
      <c r="C124" s="113"/>
      <c r="D124" s="113"/>
      <c r="E124" s="113"/>
    </row>
    <row r="125" spans="2:5" x14ac:dyDescent="0.25">
      <c r="B125" s="113"/>
      <c r="C125" s="113"/>
      <c r="D125" s="113"/>
      <c r="E125" s="113"/>
    </row>
    <row r="126" spans="2:5" x14ac:dyDescent="0.25">
      <c r="B126" s="113"/>
      <c r="C126" s="113"/>
      <c r="D126" s="113"/>
      <c r="E126" s="113"/>
    </row>
    <row r="127" spans="2:5" x14ac:dyDescent="0.25">
      <c r="B127" s="113"/>
      <c r="C127" s="113"/>
      <c r="D127" s="113"/>
      <c r="E127" s="113"/>
    </row>
    <row r="128" spans="2:5" x14ac:dyDescent="0.25">
      <c r="B128" s="113"/>
      <c r="C128" s="113"/>
      <c r="D128" s="113"/>
      <c r="E128" s="113"/>
    </row>
    <row r="129" spans="2:5" x14ac:dyDescent="0.25">
      <c r="B129" s="113"/>
      <c r="C129" s="113"/>
      <c r="D129" s="113"/>
      <c r="E129" s="113"/>
    </row>
    <row r="130" spans="2:5" x14ac:dyDescent="0.25">
      <c r="B130" s="113"/>
      <c r="C130" s="113"/>
      <c r="D130" s="113"/>
      <c r="E130" s="113"/>
    </row>
    <row r="131" spans="2:5" x14ac:dyDescent="0.25">
      <c r="B131" s="113"/>
      <c r="C131" s="113"/>
      <c r="D131" s="113"/>
      <c r="E131" s="113"/>
    </row>
    <row r="132" spans="2:5" x14ac:dyDescent="0.25">
      <c r="B132" s="113"/>
      <c r="C132" s="113"/>
      <c r="D132" s="113"/>
      <c r="E132" s="113"/>
    </row>
    <row r="133" spans="2:5" x14ac:dyDescent="0.25">
      <c r="B133" s="113"/>
      <c r="C133" s="113"/>
      <c r="D133" s="113"/>
      <c r="E133" s="113"/>
    </row>
    <row r="134" spans="2:5" x14ac:dyDescent="0.25">
      <c r="B134" s="113"/>
      <c r="C134" s="113"/>
      <c r="D134" s="113"/>
      <c r="E134" s="113"/>
    </row>
    <row r="135" spans="2:5" x14ac:dyDescent="0.25">
      <c r="B135" s="113"/>
      <c r="C135" s="113"/>
      <c r="D135" s="113"/>
      <c r="E135" s="113"/>
    </row>
    <row r="136" spans="2:5" x14ac:dyDescent="0.25">
      <c r="B136" s="113"/>
      <c r="C136" s="113"/>
      <c r="D136" s="113"/>
      <c r="E136" s="113"/>
    </row>
    <row r="137" spans="2:5" x14ac:dyDescent="0.25">
      <c r="B137" s="113"/>
      <c r="C137" s="113"/>
      <c r="D137" s="113"/>
      <c r="E137" s="113"/>
    </row>
    <row r="138" spans="2:5" x14ac:dyDescent="0.25">
      <c r="B138" s="113"/>
      <c r="C138" s="113"/>
      <c r="D138" s="113"/>
      <c r="E138" s="113"/>
    </row>
    <row r="139" spans="2:5" x14ac:dyDescent="0.25">
      <c r="B139" s="113"/>
      <c r="C139" s="113"/>
      <c r="D139" s="113"/>
      <c r="E139" s="113"/>
    </row>
    <row r="140" spans="2:5" x14ac:dyDescent="0.25">
      <c r="B140" s="113"/>
      <c r="C140" s="113"/>
      <c r="D140" s="113"/>
      <c r="E140" s="113"/>
    </row>
    <row r="141" spans="2:5" x14ac:dyDescent="0.25">
      <c r="B141" s="113"/>
      <c r="C141" s="113"/>
      <c r="D141" s="113"/>
      <c r="E141" s="113"/>
    </row>
    <row r="142" spans="2:5" x14ac:dyDescent="0.25">
      <c r="B142" s="113"/>
      <c r="C142" s="113"/>
      <c r="D142" s="113"/>
      <c r="E142" s="113"/>
    </row>
    <row r="143" spans="2:5" x14ac:dyDescent="0.25">
      <c r="B143" s="113"/>
      <c r="C143" s="113"/>
      <c r="D143" s="113"/>
      <c r="E143" s="113"/>
    </row>
    <row r="144" spans="2:5" x14ac:dyDescent="0.25">
      <c r="B144" s="113"/>
      <c r="C144" s="113"/>
      <c r="D144" s="113"/>
      <c r="E144" s="113"/>
    </row>
    <row r="145" spans="2:5" x14ac:dyDescent="0.25">
      <c r="B145" s="113"/>
      <c r="C145" s="113"/>
      <c r="D145" s="113"/>
      <c r="E145" s="113"/>
    </row>
    <row r="146" spans="2:5" x14ac:dyDescent="0.25">
      <c r="B146" s="113"/>
      <c r="C146" s="113"/>
      <c r="D146" s="113"/>
      <c r="E146" s="113"/>
    </row>
    <row r="147" spans="2:5" x14ac:dyDescent="0.25">
      <c r="B147" s="113"/>
      <c r="C147" s="113"/>
      <c r="D147" s="113"/>
      <c r="E147" s="113"/>
    </row>
    <row r="148" spans="2:5" x14ac:dyDescent="0.25">
      <c r="B148" s="113"/>
      <c r="C148" s="113"/>
      <c r="D148" s="113"/>
      <c r="E148" s="113"/>
    </row>
    <row r="149" spans="2:5" x14ac:dyDescent="0.25">
      <c r="B149" s="113"/>
      <c r="C149" s="113"/>
      <c r="D149" s="113"/>
      <c r="E149" s="113"/>
    </row>
    <row r="150" spans="2:5" x14ac:dyDescent="0.25">
      <c r="B150" s="113"/>
      <c r="C150" s="113"/>
      <c r="D150" s="113"/>
      <c r="E150" s="113"/>
    </row>
    <row r="151" spans="2:5" x14ac:dyDescent="0.25">
      <c r="B151" s="113"/>
      <c r="C151" s="113"/>
      <c r="D151" s="113"/>
      <c r="E151" s="113"/>
    </row>
    <row r="152" spans="2:5" x14ac:dyDescent="0.25">
      <c r="B152" s="113"/>
      <c r="C152" s="113"/>
      <c r="D152" s="113"/>
      <c r="E152" s="113"/>
    </row>
    <row r="153" spans="2:5" x14ac:dyDescent="0.25">
      <c r="B153" s="113"/>
      <c r="C153" s="113"/>
      <c r="D153" s="113"/>
      <c r="E153" s="113"/>
    </row>
    <row r="154" spans="2:5" x14ac:dyDescent="0.25">
      <c r="B154" s="113"/>
      <c r="C154" s="113"/>
      <c r="D154" s="113"/>
      <c r="E154" s="113"/>
    </row>
    <row r="155" spans="2:5" x14ac:dyDescent="0.25">
      <c r="B155" s="113"/>
      <c r="C155" s="113"/>
      <c r="D155" s="113"/>
      <c r="E155" s="113"/>
    </row>
    <row r="156" spans="2:5" x14ac:dyDescent="0.25">
      <c r="B156" s="113"/>
      <c r="C156" s="113"/>
      <c r="D156" s="113"/>
      <c r="E156" s="113"/>
    </row>
    <row r="157" spans="2:5" x14ac:dyDescent="0.25">
      <c r="B157" s="113"/>
      <c r="C157" s="113"/>
      <c r="D157" s="113"/>
      <c r="E157" s="113"/>
    </row>
    <row r="158" spans="2:5" x14ac:dyDescent="0.25">
      <c r="B158" s="113"/>
      <c r="C158" s="113"/>
      <c r="D158" s="113"/>
      <c r="E158" s="113"/>
    </row>
    <row r="159" spans="2:5" x14ac:dyDescent="0.25">
      <c r="B159" s="113"/>
      <c r="C159" s="113"/>
      <c r="D159" s="113"/>
      <c r="E159" s="113"/>
    </row>
    <row r="160" spans="2:5" x14ac:dyDescent="0.25">
      <c r="B160" s="113"/>
      <c r="C160" s="113"/>
      <c r="D160" s="113"/>
      <c r="E160" s="113"/>
    </row>
    <row r="161" spans="2:5" x14ac:dyDescent="0.25">
      <c r="B161" s="113"/>
      <c r="C161" s="113"/>
      <c r="D161" s="113"/>
      <c r="E161" s="113"/>
    </row>
    <row r="162" spans="2:5" x14ac:dyDescent="0.25">
      <c r="B162" s="113"/>
      <c r="C162" s="113"/>
      <c r="D162" s="113"/>
      <c r="E162" s="113"/>
    </row>
    <row r="163" spans="2:5" x14ac:dyDescent="0.25">
      <c r="B163" s="113"/>
      <c r="C163" s="113"/>
      <c r="D163" s="113"/>
      <c r="E163" s="113"/>
    </row>
    <row r="164" spans="2:5" x14ac:dyDescent="0.25">
      <c r="B164" s="113"/>
      <c r="C164" s="113"/>
      <c r="D164" s="113"/>
      <c r="E164" s="113"/>
    </row>
    <row r="165" spans="2:5" x14ac:dyDescent="0.25">
      <c r="B165" s="113"/>
      <c r="C165" s="113"/>
      <c r="D165" s="113"/>
      <c r="E165" s="113"/>
    </row>
    <row r="166" spans="2:5" x14ac:dyDescent="0.25">
      <c r="B166" s="113"/>
      <c r="C166" s="113"/>
      <c r="D166" s="113"/>
      <c r="E166" s="113"/>
    </row>
    <row r="167" spans="2:5" x14ac:dyDescent="0.25">
      <c r="B167" s="113"/>
      <c r="C167" s="113"/>
      <c r="D167" s="113"/>
      <c r="E167" s="113"/>
    </row>
    <row r="168" spans="2:5" x14ac:dyDescent="0.25">
      <c r="B168" s="113"/>
      <c r="C168" s="113"/>
      <c r="D168" s="113"/>
      <c r="E168" s="113"/>
    </row>
    <row r="169" spans="2:5" x14ac:dyDescent="0.25">
      <c r="B169" s="113"/>
      <c r="C169" s="113"/>
      <c r="D169" s="113"/>
      <c r="E169" s="113"/>
    </row>
    <row r="170" spans="2:5" x14ac:dyDescent="0.25">
      <c r="B170" s="113"/>
      <c r="C170" s="113"/>
      <c r="D170" s="113"/>
      <c r="E170" s="113"/>
    </row>
    <row r="171" spans="2:5" x14ac:dyDescent="0.25">
      <c r="B171" s="113"/>
      <c r="C171" s="113"/>
      <c r="D171" s="113"/>
      <c r="E171" s="113"/>
    </row>
    <row r="172" spans="2:5" x14ac:dyDescent="0.25">
      <c r="B172" s="113"/>
      <c r="C172" s="113"/>
      <c r="D172" s="113"/>
      <c r="E172" s="113"/>
    </row>
    <row r="173" spans="2:5" x14ac:dyDescent="0.25">
      <c r="B173" s="113"/>
      <c r="C173" s="113"/>
      <c r="D173" s="113"/>
      <c r="E173" s="113"/>
    </row>
    <row r="174" spans="2:5" x14ac:dyDescent="0.25">
      <c r="B174" s="113"/>
      <c r="C174" s="113"/>
      <c r="D174" s="113"/>
      <c r="E174" s="113"/>
    </row>
    <row r="175" spans="2:5" x14ac:dyDescent="0.25">
      <c r="B175" s="113"/>
      <c r="C175" s="113"/>
      <c r="D175" s="113"/>
      <c r="E175" s="113"/>
    </row>
    <row r="176" spans="2:5" x14ac:dyDescent="0.25">
      <c r="B176" s="113"/>
      <c r="C176" s="113"/>
      <c r="D176" s="113"/>
      <c r="E176" s="113"/>
    </row>
    <row r="177" spans="2:5" x14ac:dyDescent="0.25">
      <c r="B177" s="113"/>
      <c r="C177" s="113"/>
      <c r="D177" s="113"/>
      <c r="E177" s="113"/>
    </row>
    <row r="178" spans="2:5" x14ac:dyDescent="0.25">
      <c r="B178" s="113"/>
      <c r="C178" s="113"/>
      <c r="D178" s="113"/>
      <c r="E178" s="113"/>
    </row>
    <row r="179" spans="2:5" x14ac:dyDescent="0.25">
      <c r="B179" s="113"/>
      <c r="C179" s="113"/>
      <c r="D179" s="113"/>
      <c r="E179" s="113"/>
    </row>
    <row r="180" spans="2:5" x14ac:dyDescent="0.25">
      <c r="B180" s="113"/>
      <c r="C180" s="113"/>
      <c r="D180" s="113"/>
      <c r="E180" s="113"/>
    </row>
    <row r="181" spans="2:5" x14ac:dyDescent="0.25">
      <c r="B181" s="113"/>
      <c r="C181" s="113"/>
      <c r="D181" s="113"/>
      <c r="E181" s="113"/>
    </row>
    <row r="182" spans="2:5" x14ac:dyDescent="0.25">
      <c r="B182" s="113"/>
      <c r="C182" s="113"/>
      <c r="D182" s="113"/>
      <c r="E182" s="113"/>
    </row>
    <row r="183" spans="2:5" x14ac:dyDescent="0.25">
      <c r="B183" s="113"/>
      <c r="C183" s="113"/>
      <c r="D183" s="113"/>
      <c r="E183" s="113"/>
    </row>
    <row r="184" spans="2:5" x14ac:dyDescent="0.25">
      <c r="B184" s="113"/>
      <c r="C184" s="113"/>
      <c r="D184" s="113"/>
      <c r="E184" s="113"/>
    </row>
    <row r="185" spans="2:5" x14ac:dyDescent="0.25">
      <c r="B185" s="113"/>
      <c r="C185" s="113"/>
      <c r="D185" s="113"/>
      <c r="E185" s="113"/>
    </row>
    <row r="186" spans="2:5" x14ac:dyDescent="0.25">
      <c r="B186" s="113"/>
      <c r="C186" s="113"/>
      <c r="D186" s="113"/>
      <c r="E186" s="113"/>
    </row>
    <row r="187" spans="2:5" x14ac:dyDescent="0.25">
      <c r="B187" s="113"/>
      <c r="C187" s="113"/>
      <c r="D187" s="113"/>
      <c r="E187" s="113"/>
    </row>
    <row r="188" spans="2:5" x14ac:dyDescent="0.25">
      <c r="B188" s="113"/>
      <c r="C188" s="113"/>
      <c r="D188" s="113"/>
      <c r="E188" s="113"/>
    </row>
    <row r="189" spans="2:5" x14ac:dyDescent="0.25">
      <c r="B189" s="113"/>
      <c r="C189" s="113"/>
      <c r="D189" s="113"/>
      <c r="E189" s="113"/>
    </row>
    <row r="190" spans="2:5" x14ac:dyDescent="0.25">
      <c r="B190" s="113"/>
      <c r="C190" s="113"/>
      <c r="D190" s="113"/>
      <c r="E190" s="113"/>
    </row>
    <row r="191" spans="2:5" x14ac:dyDescent="0.25">
      <c r="B191" s="113"/>
      <c r="C191" s="113"/>
      <c r="D191" s="113"/>
      <c r="E191" s="113"/>
    </row>
    <row r="192" spans="2:5" x14ac:dyDescent="0.25">
      <c r="B192" s="113"/>
      <c r="C192" s="113"/>
      <c r="D192" s="113"/>
      <c r="E192" s="113"/>
    </row>
    <row r="193" spans="2:5" x14ac:dyDescent="0.25">
      <c r="B193" s="113"/>
      <c r="C193" s="113"/>
      <c r="D193" s="113"/>
      <c r="E193" s="113"/>
    </row>
    <row r="194" spans="2:5" x14ac:dyDescent="0.25">
      <c r="B194" s="113"/>
      <c r="C194" s="113"/>
      <c r="D194" s="113"/>
      <c r="E194" s="113"/>
    </row>
    <row r="195" spans="2:5" x14ac:dyDescent="0.25">
      <c r="B195" s="113"/>
      <c r="C195" s="113"/>
      <c r="D195" s="113"/>
      <c r="E195" s="113"/>
    </row>
    <row r="196" spans="2:5" x14ac:dyDescent="0.25">
      <c r="B196" s="113"/>
      <c r="C196" s="113"/>
      <c r="D196" s="113"/>
      <c r="E196" s="113"/>
    </row>
    <row r="197" spans="2:5" x14ac:dyDescent="0.25">
      <c r="B197" s="113"/>
      <c r="C197" s="113"/>
      <c r="D197" s="113"/>
      <c r="E197" s="113"/>
    </row>
    <row r="198" spans="2:5" x14ac:dyDescent="0.25">
      <c r="B198" s="113"/>
      <c r="C198" s="113"/>
      <c r="D198" s="113"/>
      <c r="E198" s="113"/>
    </row>
    <row r="199" spans="2:5" x14ac:dyDescent="0.25">
      <c r="B199" s="113"/>
      <c r="C199" s="113"/>
      <c r="D199" s="113"/>
      <c r="E199" s="113"/>
    </row>
    <row r="200" spans="2:5" x14ac:dyDescent="0.25">
      <c r="B200" s="113"/>
      <c r="C200" s="113"/>
      <c r="D200" s="113"/>
      <c r="E200" s="113"/>
    </row>
    <row r="201" spans="2:5" x14ac:dyDescent="0.25">
      <c r="B201" s="113"/>
      <c r="C201" s="113"/>
      <c r="D201" s="113"/>
      <c r="E201" s="113"/>
    </row>
    <row r="202" spans="2:5" x14ac:dyDescent="0.25">
      <c r="B202" s="113"/>
      <c r="C202" s="113"/>
      <c r="D202" s="113"/>
      <c r="E202" s="113"/>
    </row>
    <row r="203" spans="2:5" x14ac:dyDescent="0.25">
      <c r="B203" s="113"/>
      <c r="C203" s="113"/>
      <c r="D203" s="113"/>
      <c r="E203" s="113"/>
    </row>
    <row r="204" spans="2:5" x14ac:dyDescent="0.25">
      <c r="B204" s="113"/>
      <c r="C204" s="113"/>
      <c r="D204" s="113"/>
      <c r="E204" s="113"/>
    </row>
    <row r="205" spans="2:5" x14ac:dyDescent="0.25">
      <c r="B205" s="113"/>
      <c r="C205" s="113"/>
      <c r="D205" s="113"/>
      <c r="E205" s="113"/>
    </row>
    <row r="206" spans="2:5" x14ac:dyDescent="0.25">
      <c r="B206" s="113"/>
      <c r="C206" s="113"/>
      <c r="D206" s="113"/>
      <c r="E206" s="113"/>
    </row>
    <row r="207" spans="2:5" x14ac:dyDescent="0.25">
      <c r="B207" s="113"/>
      <c r="C207" s="113"/>
      <c r="D207" s="113"/>
      <c r="E207" s="113"/>
    </row>
    <row r="208" spans="2:5" x14ac:dyDescent="0.25">
      <c r="B208" s="113"/>
      <c r="C208" s="113"/>
      <c r="D208" s="113"/>
      <c r="E208" s="113"/>
    </row>
    <row r="209" spans="2:5" x14ac:dyDescent="0.25">
      <c r="B209" s="113"/>
      <c r="C209" s="113"/>
      <c r="D209" s="113"/>
      <c r="E209" s="113"/>
    </row>
    <row r="210" spans="2:5" x14ac:dyDescent="0.25">
      <c r="B210" s="113"/>
      <c r="C210" s="113"/>
      <c r="D210" s="113"/>
      <c r="E210" s="113"/>
    </row>
    <row r="211" spans="2:5" x14ac:dyDescent="0.25">
      <c r="B211" s="113"/>
      <c r="C211" s="113"/>
      <c r="D211" s="113"/>
      <c r="E211" s="113"/>
    </row>
    <row r="212" spans="2:5" x14ac:dyDescent="0.25">
      <c r="B212" s="113"/>
      <c r="C212" s="113"/>
      <c r="D212" s="113"/>
      <c r="E212" s="113"/>
    </row>
    <row r="213" spans="2:5" x14ac:dyDescent="0.25">
      <c r="B213" s="113"/>
      <c r="C213" s="113"/>
      <c r="D213" s="113"/>
      <c r="E213" s="113"/>
    </row>
    <row r="214" spans="2:5" x14ac:dyDescent="0.25">
      <c r="B214" s="113"/>
      <c r="C214" s="113"/>
      <c r="D214" s="113"/>
      <c r="E214" s="113"/>
    </row>
    <row r="215" spans="2:5" x14ac:dyDescent="0.25">
      <c r="B215" s="113"/>
      <c r="C215" s="113"/>
      <c r="D215" s="113"/>
      <c r="E215" s="113"/>
    </row>
    <row r="216" spans="2:5" x14ac:dyDescent="0.25">
      <c r="B216" s="113"/>
      <c r="C216" s="113"/>
      <c r="D216" s="113"/>
      <c r="E216" s="113"/>
    </row>
    <row r="217" spans="2:5" x14ac:dyDescent="0.25">
      <c r="B217" s="113"/>
      <c r="C217" s="113"/>
      <c r="D217" s="113"/>
      <c r="E217" s="113"/>
    </row>
    <row r="218" spans="2:5" x14ac:dyDescent="0.25">
      <c r="B218" s="113"/>
      <c r="C218" s="113"/>
      <c r="D218" s="113"/>
      <c r="E218" s="113"/>
    </row>
    <row r="219" spans="2:5" x14ac:dyDescent="0.25">
      <c r="B219" s="113"/>
      <c r="C219" s="113"/>
      <c r="D219" s="113"/>
      <c r="E219" s="113"/>
    </row>
    <row r="220" spans="2:5" x14ac:dyDescent="0.25">
      <c r="B220" s="113"/>
      <c r="C220" s="113"/>
      <c r="D220" s="113"/>
      <c r="E220" s="113"/>
    </row>
    <row r="221" spans="2:5" x14ac:dyDescent="0.25">
      <c r="B221" s="113"/>
      <c r="C221" s="113"/>
      <c r="D221" s="113"/>
      <c r="E221" s="113"/>
    </row>
    <row r="222" spans="2:5" x14ac:dyDescent="0.25">
      <c r="B222" s="113"/>
      <c r="C222" s="113"/>
      <c r="D222" s="113"/>
      <c r="E222" s="113"/>
    </row>
    <row r="223" spans="2:5" x14ac:dyDescent="0.25">
      <c r="B223" s="113"/>
      <c r="C223" s="113"/>
      <c r="D223" s="113"/>
      <c r="E223" s="113"/>
    </row>
    <row r="224" spans="2:5" x14ac:dyDescent="0.25">
      <c r="B224" s="113"/>
      <c r="C224" s="113"/>
      <c r="D224" s="113"/>
      <c r="E224" s="113"/>
    </row>
    <row r="225" spans="2:5" x14ac:dyDescent="0.25">
      <c r="B225" s="113"/>
      <c r="C225" s="113"/>
      <c r="D225" s="113"/>
      <c r="E225" s="113"/>
    </row>
    <row r="226" spans="2:5" x14ac:dyDescent="0.25">
      <c r="B226" s="113"/>
      <c r="C226" s="113"/>
      <c r="D226" s="113"/>
      <c r="E226" s="113"/>
    </row>
    <row r="227" spans="2:5" x14ac:dyDescent="0.25">
      <c r="B227" s="113"/>
      <c r="C227" s="113"/>
      <c r="D227" s="113"/>
      <c r="E227" s="113"/>
    </row>
    <row r="228" spans="2:5" x14ac:dyDescent="0.25">
      <c r="B228" s="113"/>
      <c r="C228" s="113"/>
      <c r="D228" s="113"/>
      <c r="E228" s="113"/>
    </row>
    <row r="229" spans="2:5" x14ac:dyDescent="0.25">
      <c r="B229" s="113"/>
      <c r="C229" s="113"/>
      <c r="D229" s="113"/>
      <c r="E229" s="113"/>
    </row>
    <row r="230" spans="2:5" x14ac:dyDescent="0.25">
      <c r="B230" s="113"/>
      <c r="C230" s="113"/>
      <c r="D230" s="113"/>
      <c r="E230" s="113"/>
    </row>
  </sheetData>
  <printOptions horizontalCentered="1"/>
  <pageMargins left="0.35" right="0.27" top="0.22" bottom="0.23" header="0.17" footer="0.23"/>
  <pageSetup scale="95" fitToWidth="0" fitToHeight="0" orientation="landscape" r:id="rId1"/>
  <rowBreaks count="2" manualBreakCount="2">
    <brk id="42" max="16383" man="1"/>
    <brk id="76"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9"/>
  <sheetViews>
    <sheetView view="pageBreakPreview" zoomScale="82" zoomScaleNormal="100" zoomScaleSheetLayoutView="82" workbookViewId="0">
      <pane xSplit="1" ySplit="6" topLeftCell="B199" activePane="bottomRight" state="frozen"/>
      <selection pane="topRight" activeCell="B1" sqref="B1"/>
      <selection pane="bottomLeft" activeCell="A7" sqref="A7"/>
      <selection pane="bottomRight" activeCell="A219" sqref="A219"/>
    </sheetView>
  </sheetViews>
  <sheetFormatPr defaultColWidth="10.33203125" defaultRowHeight="15" x14ac:dyDescent="0.25"/>
  <cols>
    <col min="1" max="1" width="62.44140625" style="71" customWidth="1"/>
    <col min="2" max="5" width="18.5546875" style="71" customWidth="1"/>
    <col min="6" max="16384" width="10.33203125" style="192"/>
  </cols>
  <sheetData>
    <row r="1" spans="1:5" ht="3" customHeight="1" x14ac:dyDescent="0.25">
      <c r="A1" s="71" t="s">
        <v>281</v>
      </c>
    </row>
    <row r="2" spans="1:5" ht="15.6" x14ac:dyDescent="0.3">
      <c r="A2" s="72" t="s">
        <v>0</v>
      </c>
    </row>
    <row r="3" spans="1:5" ht="15.6" x14ac:dyDescent="0.3">
      <c r="A3" s="72" t="s">
        <v>1308</v>
      </c>
    </row>
    <row r="4" spans="1:5" ht="16.2" thickBot="1" x14ac:dyDescent="0.35">
      <c r="A4" s="72" t="s">
        <v>3</v>
      </c>
      <c r="D4" s="72"/>
      <c r="E4" s="72"/>
    </row>
    <row r="5" spans="1:5" ht="15.6" hidden="1" thickBot="1" x14ac:dyDescent="0.3">
      <c r="A5" s="192"/>
    </row>
    <row r="6" spans="1:5" ht="25.5" customHeight="1" thickBot="1" x14ac:dyDescent="0.3">
      <c r="A6" s="73"/>
      <c r="B6" s="74">
        <v>2017</v>
      </c>
      <c r="C6" s="74">
        <v>2018</v>
      </c>
      <c r="D6" s="74">
        <v>2019</v>
      </c>
      <c r="E6" s="75">
        <v>2020</v>
      </c>
    </row>
    <row r="7" spans="1:5" ht="15.6" x14ac:dyDescent="0.3">
      <c r="A7" s="76" t="s">
        <v>146</v>
      </c>
      <c r="B7" s="77"/>
      <c r="C7" s="78"/>
      <c r="D7" s="79"/>
      <c r="E7" s="80"/>
    </row>
    <row r="8" spans="1:5" ht="6.75" customHeight="1" x14ac:dyDescent="0.3">
      <c r="A8" s="76"/>
      <c r="B8" s="81"/>
      <c r="C8" s="82"/>
      <c r="D8" s="83"/>
      <c r="E8" s="84"/>
    </row>
    <row r="9" spans="1:5" ht="15.6" x14ac:dyDescent="0.3">
      <c r="A9" s="76" t="s">
        <v>147</v>
      </c>
      <c r="B9" s="85">
        <f>B26+B43+B60+B94+B111+B77+B128+B145+B162+B179+B196+B213</f>
        <v>1710951</v>
      </c>
      <c r="C9" s="86">
        <f>B12</f>
        <v>1777308</v>
      </c>
      <c r="D9" s="87">
        <f>C12</f>
        <v>2142882</v>
      </c>
      <c r="E9" s="88">
        <f>D12</f>
        <v>2317748</v>
      </c>
    </row>
    <row r="10" spans="1:5" x14ac:dyDescent="0.25">
      <c r="A10" s="89" t="s">
        <v>148</v>
      </c>
      <c r="B10" s="85">
        <f>B27+B44+B61+B95+B112+B78+B129+B146+B163+B180+B197+B214</f>
        <v>175000</v>
      </c>
      <c r="C10" s="86">
        <f t="shared" ref="C10:E11" si="0">C27+C44+C61+C95+C112+C78+C129+C146+C163+C180+C197+C214</f>
        <v>485000</v>
      </c>
      <c r="D10" s="87">
        <f t="shared" si="0"/>
        <v>300000</v>
      </c>
      <c r="E10" s="88">
        <f t="shared" si="0"/>
        <v>160000</v>
      </c>
    </row>
    <row r="11" spans="1:5" x14ac:dyDescent="0.25">
      <c r="A11" s="89" t="s">
        <v>149</v>
      </c>
      <c r="B11" s="85">
        <f>B28+B45+B62+B96+B113+B79+B130+B147+B164+B181+B198+B215</f>
        <v>-108643</v>
      </c>
      <c r="C11" s="86">
        <f t="shared" si="0"/>
        <v>-119426</v>
      </c>
      <c r="D11" s="87">
        <f t="shared" si="0"/>
        <v>-125134</v>
      </c>
      <c r="E11" s="88">
        <f t="shared" si="0"/>
        <v>-122252</v>
      </c>
    </row>
    <row r="12" spans="1:5" ht="15.6" x14ac:dyDescent="0.3">
      <c r="A12" s="76" t="s">
        <v>150</v>
      </c>
      <c r="B12" s="90">
        <f t="shared" ref="B12:E12" si="1">SUM(B9:B11)</f>
        <v>1777308</v>
      </c>
      <c r="C12" s="91">
        <f t="shared" si="1"/>
        <v>2142882</v>
      </c>
      <c r="D12" s="92">
        <f t="shared" si="1"/>
        <v>2317748</v>
      </c>
      <c r="E12" s="93">
        <f t="shared" si="1"/>
        <v>2355496</v>
      </c>
    </row>
    <row r="13" spans="1:5" ht="15.6" x14ac:dyDescent="0.3">
      <c r="A13" s="76"/>
      <c r="B13" s="94"/>
      <c r="C13" s="95"/>
      <c r="D13" s="96"/>
      <c r="E13" s="97"/>
    </row>
    <row r="14" spans="1:5" ht="15.6" x14ac:dyDescent="0.3">
      <c r="A14" s="76" t="s">
        <v>151</v>
      </c>
      <c r="B14" s="85">
        <f>B31+B48+B65+B99+B116+B82+B133+B150+B167+B184+B201+B218</f>
        <v>1137966.834</v>
      </c>
      <c r="C14" s="86">
        <f>B17</f>
        <v>1089271.834</v>
      </c>
      <c r="D14" s="87">
        <f>C17</f>
        <v>900207.83400000003</v>
      </c>
      <c r="E14" s="88">
        <f>D17</f>
        <v>895378.83400000003</v>
      </c>
    </row>
    <row r="15" spans="1:5" x14ac:dyDescent="0.25">
      <c r="A15" s="89" t="s">
        <v>152</v>
      </c>
      <c r="B15" s="85">
        <f>B32+B49+B66+B100+B117+B83+B134+B151+B168+B185+B202+B219</f>
        <v>126305</v>
      </c>
      <c r="C15" s="86">
        <f t="shared" ref="C15:E16" si="2">C32+C49+C66+C100+C117+C83+C134+C151+C168+C185+C202+C219</f>
        <v>295936</v>
      </c>
      <c r="D15" s="87">
        <f t="shared" si="2"/>
        <v>295171</v>
      </c>
      <c r="E15" s="88">
        <f t="shared" si="2"/>
        <v>275560</v>
      </c>
    </row>
    <row r="16" spans="1:5" x14ac:dyDescent="0.25">
      <c r="A16" s="89" t="s">
        <v>153</v>
      </c>
      <c r="B16" s="85">
        <f>B33+B50+B67+B101+B118+B84+B135+B152+B169+B186+B203+B220</f>
        <v>-175000</v>
      </c>
      <c r="C16" s="86">
        <f t="shared" si="2"/>
        <v>-485000</v>
      </c>
      <c r="D16" s="87">
        <f t="shared" si="2"/>
        <v>-300000</v>
      </c>
      <c r="E16" s="88">
        <f t="shared" si="2"/>
        <v>-160000</v>
      </c>
    </row>
    <row r="17" spans="1:5" ht="15.6" x14ac:dyDescent="0.3">
      <c r="A17" s="76" t="s">
        <v>154</v>
      </c>
      <c r="B17" s="90">
        <f t="shared" ref="B17:E17" si="3">SUM(B14:B16)</f>
        <v>1089271.834</v>
      </c>
      <c r="C17" s="91">
        <f t="shared" si="3"/>
        <v>900207.83400000003</v>
      </c>
      <c r="D17" s="92">
        <f t="shared" si="3"/>
        <v>895378.83400000003</v>
      </c>
      <c r="E17" s="93">
        <f t="shared" si="3"/>
        <v>1010938.834</v>
      </c>
    </row>
    <row r="18" spans="1:5" ht="15.6" x14ac:dyDescent="0.3">
      <c r="A18" s="76"/>
      <c r="B18" s="85"/>
      <c r="C18" s="86"/>
      <c r="D18" s="87"/>
      <c r="E18" s="88"/>
    </row>
    <row r="19" spans="1:5" ht="16.2" thickBot="1" x14ac:dyDescent="0.35">
      <c r="A19" s="76" t="s">
        <v>155</v>
      </c>
      <c r="B19" s="98">
        <f t="shared" ref="B19:E19" si="4">B12+B17</f>
        <v>2866579.8339999998</v>
      </c>
      <c r="C19" s="99">
        <f t="shared" si="4"/>
        <v>3043089.8339999998</v>
      </c>
      <c r="D19" s="100">
        <f t="shared" si="4"/>
        <v>3213126.8339999998</v>
      </c>
      <c r="E19" s="101">
        <f t="shared" si="4"/>
        <v>3366434.8339999998</v>
      </c>
    </row>
    <row r="20" spans="1:5" ht="16.2" thickTop="1" x14ac:dyDescent="0.3">
      <c r="A20" s="89"/>
      <c r="B20" s="94"/>
      <c r="C20" s="95"/>
      <c r="D20" s="96"/>
      <c r="E20" s="97"/>
    </row>
    <row r="21" spans="1:5" ht="15.6" x14ac:dyDescent="0.3">
      <c r="A21" s="76" t="s">
        <v>156</v>
      </c>
      <c r="B21" s="94"/>
      <c r="C21" s="95"/>
      <c r="D21" s="96"/>
      <c r="E21" s="97"/>
    </row>
    <row r="22" spans="1:5" x14ac:dyDescent="0.25">
      <c r="A22" s="89" t="s">
        <v>157</v>
      </c>
      <c r="B22" s="85">
        <f t="shared" ref="B22:E23" si="5">B39+B56+B73+B107+B124+B90+B141+B158+B175+B192+B209+B226</f>
        <v>105321</v>
      </c>
      <c r="C22" s="86">
        <f t="shared" si="5"/>
        <v>115641</v>
      </c>
      <c r="D22" s="87">
        <f t="shared" si="5"/>
        <v>121561</v>
      </c>
      <c r="E22" s="88">
        <f t="shared" si="5"/>
        <v>120397</v>
      </c>
    </row>
    <row r="23" spans="1:5" x14ac:dyDescent="0.25">
      <c r="A23" s="89" t="s">
        <v>158</v>
      </c>
      <c r="B23" s="85">
        <f t="shared" si="5"/>
        <v>72742</v>
      </c>
      <c r="C23" s="86">
        <f t="shared" si="5"/>
        <v>86449</v>
      </c>
      <c r="D23" s="87">
        <f t="shared" si="5"/>
        <v>99918</v>
      </c>
      <c r="E23" s="88">
        <f t="shared" si="5"/>
        <v>106726</v>
      </c>
    </row>
    <row r="24" spans="1:5" ht="15.6" x14ac:dyDescent="0.3">
      <c r="A24" s="119"/>
      <c r="B24" s="120">
        <f t="shared" ref="B24:E24" si="6">SUM(B22:B23)</f>
        <v>178063</v>
      </c>
      <c r="C24" s="121">
        <f t="shared" si="6"/>
        <v>202090</v>
      </c>
      <c r="D24" s="122">
        <f t="shared" si="6"/>
        <v>221479</v>
      </c>
      <c r="E24" s="123">
        <f t="shared" si="6"/>
        <v>227123</v>
      </c>
    </row>
    <row r="25" spans="1:5" ht="15.6" x14ac:dyDescent="0.3">
      <c r="A25" s="76" t="s">
        <v>159</v>
      </c>
      <c r="B25" s="107"/>
      <c r="C25" s="108"/>
      <c r="D25" s="109"/>
      <c r="E25" s="110"/>
    </row>
    <row r="26" spans="1:5" ht="15.6" x14ac:dyDescent="0.3">
      <c r="A26" s="76" t="s">
        <v>147</v>
      </c>
      <c r="B26" s="85">
        <f>[2]Tax!B25</f>
        <v>710694</v>
      </c>
      <c r="C26" s="86">
        <f t="shared" ref="C26:D26" si="7">B29</f>
        <v>680125</v>
      </c>
      <c r="D26" s="87">
        <f t="shared" si="7"/>
        <v>667154</v>
      </c>
      <c r="E26" s="88">
        <f>D29</f>
        <v>757867</v>
      </c>
    </row>
    <row r="27" spans="1:5" x14ac:dyDescent="0.25">
      <c r="A27" s="89" t="s">
        <v>148</v>
      </c>
      <c r="B27" s="85">
        <f>[2]Tax!B26</f>
        <v>20000</v>
      </c>
      <c r="C27" s="86">
        <f>[2]Tax!C26</f>
        <v>40000</v>
      </c>
      <c r="D27" s="87">
        <f>[2]Tax!D26</f>
        <v>145000</v>
      </c>
      <c r="E27" s="88">
        <f>[2]Tax!E26</f>
        <v>47000</v>
      </c>
    </row>
    <row r="28" spans="1:5" x14ac:dyDescent="0.25">
      <c r="A28" s="89" t="s">
        <v>149</v>
      </c>
      <c r="B28" s="85">
        <f>[2]Tax!B27</f>
        <v>-50569</v>
      </c>
      <c r="C28" s="86">
        <f>[2]Tax!C27</f>
        <v>-52971</v>
      </c>
      <c r="D28" s="87">
        <f>[2]Tax!D27</f>
        <v>-54287</v>
      </c>
      <c r="E28" s="88">
        <f>[2]Tax!E27</f>
        <v>-51819</v>
      </c>
    </row>
    <row r="29" spans="1:5" ht="15.6" x14ac:dyDescent="0.3">
      <c r="A29" s="76" t="s">
        <v>150</v>
      </c>
      <c r="B29" s="90">
        <f t="shared" ref="B29:E29" si="8">SUM(B26:B28)</f>
        <v>680125</v>
      </c>
      <c r="C29" s="91">
        <f t="shared" si="8"/>
        <v>667154</v>
      </c>
      <c r="D29" s="92">
        <f t="shared" si="8"/>
        <v>757867</v>
      </c>
      <c r="E29" s="93">
        <f t="shared" si="8"/>
        <v>753048</v>
      </c>
    </row>
    <row r="30" spans="1:5" x14ac:dyDescent="0.25">
      <c r="A30" s="89" t="s">
        <v>160</v>
      </c>
      <c r="B30" s="111"/>
      <c r="C30" s="112"/>
      <c r="D30" s="113"/>
      <c r="E30" s="114"/>
    </row>
    <row r="31" spans="1:5" ht="15.6" x14ac:dyDescent="0.3">
      <c r="A31" s="76" t="s">
        <v>151</v>
      </c>
      <c r="B31" s="85">
        <f>[2]Tax!B30</f>
        <v>275004.61100000003</v>
      </c>
      <c r="C31" s="86">
        <f t="shared" ref="C31" si="9">B34</f>
        <v>297814.61100000003</v>
      </c>
      <c r="D31" s="87">
        <f>C34</f>
        <v>316592.61100000003</v>
      </c>
      <c r="E31" s="88">
        <f>D34</f>
        <v>219327.61100000003</v>
      </c>
    </row>
    <row r="32" spans="1:5" x14ac:dyDescent="0.25">
      <c r="A32" s="89" t="s">
        <v>152</v>
      </c>
      <c r="B32" s="85">
        <f>[2]Tax!B31</f>
        <v>42810</v>
      </c>
      <c r="C32" s="86">
        <f>[2]Tax!C31</f>
        <v>58778</v>
      </c>
      <c r="D32" s="87">
        <f>[2]Tax!D31</f>
        <v>47735</v>
      </c>
      <c r="E32" s="88">
        <f>[2]Tax!E31</f>
        <v>45290</v>
      </c>
    </row>
    <row r="33" spans="1:5" x14ac:dyDescent="0.25">
      <c r="A33" s="89" t="s">
        <v>153</v>
      </c>
      <c r="B33" s="85">
        <f>[2]Tax!B32</f>
        <v>-20000</v>
      </c>
      <c r="C33" s="86">
        <f>[2]Tax!C32</f>
        <v>-40000</v>
      </c>
      <c r="D33" s="87">
        <f>[2]Tax!D32</f>
        <v>-145000</v>
      </c>
      <c r="E33" s="88">
        <f>[2]Tax!E32</f>
        <v>-47000</v>
      </c>
    </row>
    <row r="34" spans="1:5" ht="15.6" x14ac:dyDescent="0.3">
      <c r="A34" s="76" t="s">
        <v>154</v>
      </c>
      <c r="B34" s="90">
        <f t="shared" ref="B34:E34" si="10">SUM(B31:B33)</f>
        <v>297814.61100000003</v>
      </c>
      <c r="C34" s="91">
        <f t="shared" si="10"/>
        <v>316592.61100000003</v>
      </c>
      <c r="D34" s="92">
        <f t="shared" si="10"/>
        <v>219327.61100000003</v>
      </c>
      <c r="E34" s="93">
        <f t="shared" si="10"/>
        <v>217617.61100000003</v>
      </c>
    </row>
    <row r="35" spans="1:5" x14ac:dyDescent="0.25">
      <c r="A35" s="89" t="s">
        <v>160</v>
      </c>
      <c r="B35" s="111"/>
      <c r="C35" s="112"/>
      <c r="D35" s="113"/>
      <c r="E35" s="114"/>
    </row>
    <row r="36" spans="1:5" ht="16.2" thickBot="1" x14ac:dyDescent="0.35">
      <c r="A36" s="76" t="s">
        <v>155</v>
      </c>
      <c r="B36" s="98">
        <f t="shared" ref="B36:E36" si="11">B29+B34</f>
        <v>977939.61100000003</v>
      </c>
      <c r="C36" s="99">
        <f t="shared" si="11"/>
        <v>983746.61100000003</v>
      </c>
      <c r="D36" s="100">
        <f t="shared" si="11"/>
        <v>977194.61100000003</v>
      </c>
      <c r="E36" s="101">
        <f t="shared" si="11"/>
        <v>970665.61100000003</v>
      </c>
    </row>
    <row r="37" spans="1:5" ht="16.2" thickTop="1" x14ac:dyDescent="0.3">
      <c r="A37" s="76"/>
      <c r="B37" s="115"/>
      <c r="C37" s="116"/>
      <c r="D37" s="117"/>
      <c r="E37" s="118"/>
    </row>
    <row r="38" spans="1:5" ht="15.6" x14ac:dyDescent="0.3">
      <c r="A38" s="76" t="s">
        <v>156</v>
      </c>
      <c r="B38" s="94"/>
      <c r="C38" s="95"/>
      <c r="D38" s="96"/>
      <c r="E38" s="97"/>
    </row>
    <row r="39" spans="1:5" x14ac:dyDescent="0.25">
      <c r="A39" s="89" t="s">
        <v>157</v>
      </c>
      <c r="B39" s="85">
        <f>[2]Tax!B38</f>
        <v>47527</v>
      </c>
      <c r="C39" s="86">
        <f>[2]Tax!C38</f>
        <v>49612</v>
      </c>
      <c r="D39" s="87">
        <f>[2]Tax!D38</f>
        <v>51290</v>
      </c>
      <c r="E39" s="88">
        <f>[2]Tax!E38</f>
        <v>50695</v>
      </c>
    </row>
    <row r="40" spans="1:5" x14ac:dyDescent="0.25">
      <c r="A40" s="89" t="s">
        <v>158</v>
      </c>
      <c r="B40" s="85">
        <f>[2]Tax!B39</f>
        <v>33022</v>
      </c>
      <c r="C40" s="86">
        <f>[2]Tax!C39</f>
        <v>32394</v>
      </c>
      <c r="D40" s="87">
        <f>[2]Tax!D39</f>
        <v>31672</v>
      </c>
      <c r="E40" s="88">
        <f>[2]Tax!E39</f>
        <v>33193</v>
      </c>
    </row>
    <row r="41" spans="1:5" s="201" customFormat="1" ht="15.6" x14ac:dyDescent="0.3">
      <c r="A41" s="119"/>
      <c r="B41" s="120">
        <f t="shared" ref="B41:E41" si="12">SUM(B39:B40)</f>
        <v>80549</v>
      </c>
      <c r="C41" s="121">
        <f t="shared" si="12"/>
        <v>82006</v>
      </c>
      <c r="D41" s="122">
        <f t="shared" si="12"/>
        <v>82962</v>
      </c>
      <c r="E41" s="123">
        <f t="shared" si="12"/>
        <v>83888</v>
      </c>
    </row>
    <row r="42" spans="1:5" ht="15.6" x14ac:dyDescent="0.3">
      <c r="A42" s="76" t="s">
        <v>161</v>
      </c>
      <c r="B42" s="107"/>
      <c r="C42" s="108"/>
      <c r="D42" s="109"/>
      <c r="E42" s="110"/>
    </row>
    <row r="43" spans="1:5" ht="15.6" x14ac:dyDescent="0.3">
      <c r="A43" s="76" t="s">
        <v>147</v>
      </c>
      <c r="B43" s="85">
        <f>[2]Tax!B42</f>
        <v>80371</v>
      </c>
      <c r="C43" s="86">
        <f t="shared" ref="C43:D43" si="13">B46</f>
        <v>75826</v>
      </c>
      <c r="D43" s="87">
        <f t="shared" si="13"/>
        <v>76157</v>
      </c>
      <c r="E43" s="88">
        <f>D46</f>
        <v>71167</v>
      </c>
    </row>
    <row r="44" spans="1:5" x14ac:dyDescent="0.25">
      <c r="A44" s="89" t="s">
        <v>148</v>
      </c>
      <c r="B44" s="85">
        <f>[2]Tax!B43</f>
        <v>0</v>
      </c>
      <c r="C44" s="86">
        <f>[2]Tax!C43</f>
        <v>5000</v>
      </c>
      <c r="D44" s="87">
        <f>[2]Tax!D43</f>
        <v>0</v>
      </c>
      <c r="E44" s="88">
        <f>[2]Tax!E43</f>
        <v>35000</v>
      </c>
    </row>
    <row r="45" spans="1:5" x14ac:dyDescent="0.25">
      <c r="A45" s="89" t="s">
        <v>149</v>
      </c>
      <c r="B45" s="85">
        <f>[2]Tax!B44</f>
        <v>-4545</v>
      </c>
      <c r="C45" s="86">
        <f>[2]Tax!C44</f>
        <v>-4669</v>
      </c>
      <c r="D45" s="87">
        <f>[2]Tax!D44</f>
        <v>-4990</v>
      </c>
      <c r="E45" s="88">
        <f>[2]Tax!E44</f>
        <v>-5177</v>
      </c>
    </row>
    <row r="46" spans="1:5" ht="15.6" x14ac:dyDescent="0.3">
      <c r="A46" s="76" t="s">
        <v>150</v>
      </c>
      <c r="B46" s="90">
        <f t="shared" ref="B46:E46" si="14">SUM(B43:B45)</f>
        <v>75826</v>
      </c>
      <c r="C46" s="91">
        <f t="shared" si="14"/>
        <v>76157</v>
      </c>
      <c r="D46" s="92">
        <f t="shared" si="14"/>
        <v>71167</v>
      </c>
      <c r="E46" s="93">
        <f t="shared" si="14"/>
        <v>100990</v>
      </c>
    </row>
    <row r="47" spans="1:5" ht="15.6" x14ac:dyDescent="0.3">
      <c r="A47" s="89" t="s">
        <v>160</v>
      </c>
      <c r="B47" s="94"/>
      <c r="C47" s="95"/>
      <c r="D47" s="96"/>
      <c r="E47" s="97"/>
    </row>
    <row r="48" spans="1:5" ht="15.6" x14ac:dyDescent="0.3">
      <c r="A48" s="76" t="s">
        <v>151</v>
      </c>
      <c r="B48" s="85">
        <f>[2]Tax!B47</f>
        <v>46147.781000000003</v>
      </c>
      <c r="C48" s="86">
        <f t="shared" ref="C48:D48" si="15">B51</f>
        <v>48593.781000000003</v>
      </c>
      <c r="D48" s="87">
        <f t="shared" si="15"/>
        <v>43593.781000000003</v>
      </c>
      <c r="E48" s="88">
        <f>D51</f>
        <v>54501.781000000003</v>
      </c>
    </row>
    <row r="49" spans="1:5" x14ac:dyDescent="0.25">
      <c r="A49" s="89" t="s">
        <v>152</v>
      </c>
      <c r="B49" s="85">
        <f>[2]Tax!B48</f>
        <v>2446</v>
      </c>
      <c r="C49" s="86">
        <f>[2]Tax!C48</f>
        <v>0</v>
      </c>
      <c r="D49" s="87">
        <f>[2]Tax!D48</f>
        <v>10908</v>
      </c>
      <c r="E49" s="88">
        <f>[2]Tax!E48</f>
        <v>16583</v>
      </c>
    </row>
    <row r="50" spans="1:5" x14ac:dyDescent="0.25">
      <c r="A50" s="89" t="s">
        <v>153</v>
      </c>
      <c r="B50" s="85">
        <f>[2]Tax!B49</f>
        <v>0</v>
      </c>
      <c r="C50" s="86">
        <f>[2]Tax!C49</f>
        <v>-5000</v>
      </c>
      <c r="D50" s="87">
        <f>[2]Tax!D49</f>
        <v>0</v>
      </c>
      <c r="E50" s="88">
        <f>[2]Tax!E49</f>
        <v>-35000</v>
      </c>
    </row>
    <row r="51" spans="1:5" ht="15.6" x14ac:dyDescent="0.3">
      <c r="A51" s="76" t="s">
        <v>154</v>
      </c>
      <c r="B51" s="90">
        <f t="shared" ref="B51:E51" si="16">SUM(B48:B50)</f>
        <v>48593.781000000003</v>
      </c>
      <c r="C51" s="91">
        <f t="shared" si="16"/>
        <v>43593.781000000003</v>
      </c>
      <c r="D51" s="92">
        <f t="shared" si="16"/>
        <v>54501.781000000003</v>
      </c>
      <c r="E51" s="93">
        <f t="shared" si="16"/>
        <v>36084.781000000003</v>
      </c>
    </row>
    <row r="52" spans="1:5" x14ac:dyDescent="0.25">
      <c r="A52" s="89" t="s">
        <v>160</v>
      </c>
      <c r="B52" s="111"/>
      <c r="C52" s="112"/>
      <c r="D52" s="113"/>
      <c r="E52" s="114"/>
    </row>
    <row r="53" spans="1:5" ht="16.2" thickBot="1" x14ac:dyDescent="0.35">
      <c r="A53" s="76" t="s">
        <v>155</v>
      </c>
      <c r="B53" s="98">
        <f t="shared" ref="B53:E53" si="17">B46+B51</f>
        <v>124419.781</v>
      </c>
      <c r="C53" s="99">
        <f t="shared" si="17"/>
        <v>119750.781</v>
      </c>
      <c r="D53" s="100">
        <f t="shared" si="17"/>
        <v>125668.781</v>
      </c>
      <c r="E53" s="101">
        <f t="shared" si="17"/>
        <v>137074.78100000002</v>
      </c>
    </row>
    <row r="54" spans="1:5" ht="15.6" thickTop="1" x14ac:dyDescent="0.25">
      <c r="A54" s="89"/>
      <c r="B54" s="111"/>
      <c r="C54" s="112"/>
      <c r="D54" s="113"/>
      <c r="E54" s="114"/>
    </row>
    <row r="55" spans="1:5" ht="15.6" x14ac:dyDescent="0.3">
      <c r="A55" s="76" t="s">
        <v>156</v>
      </c>
      <c r="B55" s="111"/>
      <c r="C55" s="112"/>
      <c r="D55" s="113"/>
      <c r="E55" s="114"/>
    </row>
    <row r="56" spans="1:5" x14ac:dyDescent="0.25">
      <c r="A56" s="89" t="s">
        <v>157</v>
      </c>
      <c r="B56" s="85">
        <f>[2]Tax!B55</f>
        <v>4852</v>
      </c>
      <c r="C56" s="86">
        <f>[2]Tax!C55</f>
        <v>4971</v>
      </c>
      <c r="D56" s="87">
        <f>[2]Tax!D55</f>
        <v>5287</v>
      </c>
      <c r="E56" s="88">
        <f>[2]Tax!E55</f>
        <v>5470</v>
      </c>
    </row>
    <row r="57" spans="1:5" x14ac:dyDescent="0.25">
      <c r="A57" s="89" t="s">
        <v>158</v>
      </c>
      <c r="B57" s="85">
        <f>[2]Tax!B56</f>
        <v>3783</v>
      </c>
      <c r="C57" s="86">
        <f>[2]Tax!C56</f>
        <v>3634</v>
      </c>
      <c r="D57" s="87">
        <f>[2]Tax!D56</f>
        <v>3725</v>
      </c>
      <c r="E57" s="88">
        <f>[2]Tax!E56</f>
        <v>3544</v>
      </c>
    </row>
    <row r="58" spans="1:5" s="201" customFormat="1" ht="15.6" x14ac:dyDescent="0.3">
      <c r="A58" s="119"/>
      <c r="B58" s="120">
        <f t="shared" ref="B58:E58" si="18">SUM(B56:B57)</f>
        <v>8635</v>
      </c>
      <c r="C58" s="121">
        <f t="shared" si="18"/>
        <v>8605</v>
      </c>
      <c r="D58" s="122">
        <f t="shared" si="18"/>
        <v>9012</v>
      </c>
      <c r="E58" s="123">
        <f t="shared" si="18"/>
        <v>9014</v>
      </c>
    </row>
    <row r="59" spans="1:5" ht="15.6" x14ac:dyDescent="0.3">
      <c r="A59" s="76" t="s">
        <v>162</v>
      </c>
      <c r="B59" s="107"/>
      <c r="C59" s="108"/>
      <c r="D59" s="109"/>
      <c r="E59" s="110"/>
    </row>
    <row r="60" spans="1:5" ht="15.6" x14ac:dyDescent="0.3">
      <c r="A60" s="76" t="s">
        <v>147</v>
      </c>
      <c r="B60" s="85">
        <f>[2]Tax!B60</f>
        <v>197176</v>
      </c>
      <c r="C60" s="86">
        <f t="shared" ref="C60:D60" si="19">B63</f>
        <v>192225</v>
      </c>
      <c r="D60" s="87">
        <f t="shared" si="19"/>
        <v>191672</v>
      </c>
      <c r="E60" s="88">
        <f>D63</f>
        <v>180335</v>
      </c>
    </row>
    <row r="61" spans="1:5" x14ac:dyDescent="0.25">
      <c r="A61" s="89" t="s">
        <v>148</v>
      </c>
      <c r="B61" s="85">
        <f>[2]Tax!B61</f>
        <v>10000</v>
      </c>
      <c r="C61" s="86">
        <f>[2]Tax!C61</f>
        <v>15000</v>
      </c>
      <c r="D61" s="87">
        <f>[2]Tax!D61</f>
        <v>5000</v>
      </c>
      <c r="E61" s="88">
        <f>[2]Tax!E61</f>
        <v>5000</v>
      </c>
    </row>
    <row r="62" spans="1:5" x14ac:dyDescent="0.25">
      <c r="A62" s="89" t="s">
        <v>149</v>
      </c>
      <c r="B62" s="85">
        <f>[2]Tax!B62</f>
        <v>-14951</v>
      </c>
      <c r="C62" s="86">
        <f>[2]Tax!C62</f>
        <v>-15553</v>
      </c>
      <c r="D62" s="87">
        <f>[2]Tax!D62</f>
        <v>-16337</v>
      </c>
      <c r="E62" s="88">
        <f>[2]Tax!E62</f>
        <v>-16836</v>
      </c>
    </row>
    <row r="63" spans="1:5" ht="15.6" x14ac:dyDescent="0.3">
      <c r="A63" s="76" t="s">
        <v>150</v>
      </c>
      <c r="B63" s="90">
        <f t="shared" ref="B63:E63" si="20">SUM(B60:B62)</f>
        <v>192225</v>
      </c>
      <c r="C63" s="91">
        <f t="shared" si="20"/>
        <v>191672</v>
      </c>
      <c r="D63" s="92">
        <f t="shared" si="20"/>
        <v>180335</v>
      </c>
      <c r="E63" s="93">
        <f t="shared" si="20"/>
        <v>168499</v>
      </c>
    </row>
    <row r="64" spans="1:5" ht="15.6" x14ac:dyDescent="0.3">
      <c r="A64" s="89" t="s">
        <v>160</v>
      </c>
      <c r="B64" s="94"/>
      <c r="C64" s="95"/>
      <c r="D64" s="96"/>
      <c r="E64" s="97"/>
    </row>
    <row r="65" spans="1:5" ht="15.6" x14ac:dyDescent="0.3">
      <c r="A65" s="76" t="s">
        <v>151</v>
      </c>
      <c r="B65" s="85">
        <f>[2]Tax!B65</f>
        <v>135921.04399999999</v>
      </c>
      <c r="C65" s="86">
        <f t="shared" ref="C65:D65" si="21">B68</f>
        <v>140868.04399999999</v>
      </c>
      <c r="D65" s="87">
        <f t="shared" si="21"/>
        <v>175668.04399999999</v>
      </c>
      <c r="E65" s="88">
        <f>D68</f>
        <v>249668.04399999999</v>
      </c>
    </row>
    <row r="66" spans="1:5" x14ac:dyDescent="0.25">
      <c r="A66" s="89" t="s">
        <v>152</v>
      </c>
      <c r="B66" s="85">
        <f>[2]Tax!B66</f>
        <v>14947</v>
      </c>
      <c r="C66" s="86">
        <f>[2]Tax!C66</f>
        <v>49800</v>
      </c>
      <c r="D66" s="87">
        <f>[2]Tax!D66</f>
        <v>79000</v>
      </c>
      <c r="E66" s="88">
        <f>[2]Tax!E66</f>
        <v>116633</v>
      </c>
    </row>
    <row r="67" spans="1:5" x14ac:dyDescent="0.25">
      <c r="A67" s="89" t="s">
        <v>153</v>
      </c>
      <c r="B67" s="85">
        <f>[2]Tax!B67</f>
        <v>-10000</v>
      </c>
      <c r="C67" s="86">
        <f>[2]Tax!C67</f>
        <v>-15000</v>
      </c>
      <c r="D67" s="87">
        <f>[2]Tax!D67</f>
        <v>-5000</v>
      </c>
      <c r="E67" s="88">
        <f>[2]Tax!E67</f>
        <v>-5000</v>
      </c>
    </row>
    <row r="68" spans="1:5" ht="15.6" x14ac:dyDescent="0.3">
      <c r="A68" s="76" t="s">
        <v>154</v>
      </c>
      <c r="B68" s="90">
        <f t="shared" ref="B68:E68" si="22">SUM(B65:B67)</f>
        <v>140868.04399999999</v>
      </c>
      <c r="C68" s="91">
        <f t="shared" si="22"/>
        <v>175668.04399999999</v>
      </c>
      <c r="D68" s="92">
        <f t="shared" si="22"/>
        <v>249668.04399999999</v>
      </c>
      <c r="E68" s="93">
        <f t="shared" si="22"/>
        <v>361301.04399999999</v>
      </c>
    </row>
    <row r="69" spans="1:5" x14ac:dyDescent="0.25">
      <c r="A69" s="89" t="s">
        <v>160</v>
      </c>
      <c r="B69" s="111"/>
      <c r="C69" s="112"/>
      <c r="D69" s="113"/>
      <c r="E69" s="114"/>
    </row>
    <row r="70" spans="1:5" ht="16.2" thickBot="1" x14ac:dyDescent="0.35">
      <c r="A70" s="76" t="s">
        <v>155</v>
      </c>
      <c r="B70" s="98">
        <f t="shared" ref="B70:E70" si="23">B63+B68</f>
        <v>333093.04399999999</v>
      </c>
      <c r="C70" s="99">
        <f t="shared" si="23"/>
        <v>367340.04399999999</v>
      </c>
      <c r="D70" s="100">
        <f t="shared" si="23"/>
        <v>430003.04399999999</v>
      </c>
      <c r="E70" s="101">
        <f t="shared" si="23"/>
        <v>529800.04399999999</v>
      </c>
    </row>
    <row r="71" spans="1:5" ht="16.2" thickTop="1" x14ac:dyDescent="0.3">
      <c r="A71" s="89"/>
      <c r="B71" s="94"/>
      <c r="C71" s="95"/>
      <c r="D71" s="96"/>
      <c r="E71" s="97"/>
    </row>
    <row r="72" spans="1:5" ht="15.6" x14ac:dyDescent="0.3">
      <c r="A72" s="76" t="s">
        <v>156</v>
      </c>
      <c r="B72" s="94"/>
      <c r="C72" s="95"/>
      <c r="D72" s="96"/>
      <c r="E72" s="97"/>
    </row>
    <row r="73" spans="1:5" x14ac:dyDescent="0.25">
      <c r="A73" s="89" t="s">
        <v>157</v>
      </c>
      <c r="B73" s="85">
        <f>[2]Tax!B73</f>
        <v>14935</v>
      </c>
      <c r="C73" s="86">
        <f>[2]Tax!C73</f>
        <v>15533</v>
      </c>
      <c r="D73" s="87">
        <f>[2]Tax!D73</f>
        <v>16312</v>
      </c>
      <c r="E73" s="88">
        <f>[2]Tax!E73</f>
        <v>16806</v>
      </c>
    </row>
    <row r="74" spans="1:5" x14ac:dyDescent="0.25">
      <c r="A74" s="89" t="s">
        <v>158</v>
      </c>
      <c r="B74" s="85">
        <f>[2]Tax!B74</f>
        <v>7139</v>
      </c>
      <c r="C74" s="86">
        <f>[2]Tax!C74</f>
        <v>7078</v>
      </c>
      <c r="D74" s="87">
        <f>[2]Tax!D74</f>
        <v>7235</v>
      </c>
      <c r="E74" s="88">
        <f>[2]Tax!E74</f>
        <v>6930</v>
      </c>
    </row>
    <row r="75" spans="1:5" s="201" customFormat="1" ht="15.6" x14ac:dyDescent="0.3">
      <c r="A75" s="119"/>
      <c r="B75" s="120">
        <f t="shared" ref="B75:E75" si="24">SUM(B73:B74)</f>
        <v>22074</v>
      </c>
      <c r="C75" s="121">
        <f t="shared" si="24"/>
        <v>22611</v>
      </c>
      <c r="D75" s="122">
        <f t="shared" si="24"/>
        <v>23547</v>
      </c>
      <c r="E75" s="123">
        <f t="shared" si="24"/>
        <v>23736</v>
      </c>
    </row>
    <row r="76" spans="1:5" ht="15.6" x14ac:dyDescent="0.3">
      <c r="A76" s="76" t="s">
        <v>163</v>
      </c>
      <c r="B76" s="107"/>
      <c r="C76" s="108"/>
      <c r="D76" s="109"/>
      <c r="E76" s="110"/>
    </row>
    <row r="77" spans="1:5" ht="15.6" x14ac:dyDescent="0.3">
      <c r="A77" s="76" t="s">
        <v>147</v>
      </c>
      <c r="B77" s="85">
        <f>[2]Tax!B77</f>
        <v>22639</v>
      </c>
      <c r="C77" s="86">
        <f t="shared" ref="C77:D77" si="25">B80</f>
        <v>32209</v>
      </c>
      <c r="D77" s="87">
        <f t="shared" si="25"/>
        <v>168972</v>
      </c>
      <c r="E77" s="88">
        <f>D80</f>
        <v>171568</v>
      </c>
    </row>
    <row r="78" spans="1:5" x14ac:dyDescent="0.25">
      <c r="A78" s="89" t="s">
        <v>148</v>
      </c>
      <c r="B78" s="85">
        <f>[2]Tax!B78</f>
        <v>10000</v>
      </c>
      <c r="C78" s="86">
        <f>[2]Tax!C78</f>
        <v>139000</v>
      </c>
      <c r="D78" s="87">
        <f>[2]Tax!D78</f>
        <v>5000</v>
      </c>
      <c r="E78" s="88">
        <f>[2]Tax!E78</f>
        <v>0</v>
      </c>
    </row>
    <row r="79" spans="1:5" x14ac:dyDescent="0.25">
      <c r="A79" s="89" t="s">
        <v>149</v>
      </c>
      <c r="B79" s="85">
        <f>[2]Tax!B79</f>
        <v>-430</v>
      </c>
      <c r="C79" s="86">
        <f>[2]Tax!C79</f>
        <v>-2237</v>
      </c>
      <c r="D79" s="87">
        <f>[2]Tax!D79</f>
        <v>-2404</v>
      </c>
      <c r="E79" s="88">
        <f>[2]Tax!E79</f>
        <v>-2956</v>
      </c>
    </row>
    <row r="80" spans="1:5" ht="15.6" x14ac:dyDescent="0.3">
      <c r="A80" s="76" t="s">
        <v>150</v>
      </c>
      <c r="B80" s="90">
        <f t="shared" ref="B80:E80" si="26">SUM(B77:B79)</f>
        <v>32209</v>
      </c>
      <c r="C80" s="91">
        <f t="shared" si="26"/>
        <v>168972</v>
      </c>
      <c r="D80" s="92">
        <f t="shared" si="26"/>
        <v>171568</v>
      </c>
      <c r="E80" s="93">
        <f t="shared" si="26"/>
        <v>168612</v>
      </c>
    </row>
    <row r="81" spans="1:5" x14ac:dyDescent="0.25">
      <c r="A81" s="89" t="s">
        <v>160</v>
      </c>
      <c r="B81" s="111"/>
      <c r="C81" s="112"/>
      <c r="D81" s="113"/>
      <c r="E81" s="114"/>
    </row>
    <row r="82" spans="1:5" ht="15.6" x14ac:dyDescent="0.3">
      <c r="A82" s="76" t="s">
        <v>151</v>
      </c>
      <c r="B82" s="85">
        <f>[2]Tax!B82</f>
        <v>157892.78100000002</v>
      </c>
      <c r="C82" s="86">
        <f t="shared" ref="C82:D82" si="27">B85</f>
        <v>147949.78100000002</v>
      </c>
      <c r="D82" s="87">
        <f t="shared" si="27"/>
        <v>8949.7810000000172</v>
      </c>
      <c r="E82" s="88">
        <f>D85</f>
        <v>8368.7810000000172</v>
      </c>
    </row>
    <row r="83" spans="1:5" x14ac:dyDescent="0.25">
      <c r="A83" s="89" t="s">
        <v>152</v>
      </c>
      <c r="B83" s="85">
        <f>[2]Tax!B83</f>
        <v>57</v>
      </c>
      <c r="C83" s="86">
        <f>[2]Tax!C83</f>
        <v>0</v>
      </c>
      <c r="D83" s="87">
        <f>[2]Tax!D83</f>
        <v>4419</v>
      </c>
      <c r="E83" s="88">
        <f>[2]Tax!E83</f>
        <v>440</v>
      </c>
    </row>
    <row r="84" spans="1:5" x14ac:dyDescent="0.25">
      <c r="A84" s="89" t="s">
        <v>153</v>
      </c>
      <c r="B84" s="85">
        <f>[2]Tax!B84</f>
        <v>-10000</v>
      </c>
      <c r="C84" s="86">
        <f>[2]Tax!C84</f>
        <v>-139000</v>
      </c>
      <c r="D84" s="87">
        <f>[2]Tax!D84</f>
        <v>-5000</v>
      </c>
      <c r="E84" s="88">
        <f>[2]Tax!E84</f>
        <v>0</v>
      </c>
    </row>
    <row r="85" spans="1:5" ht="15.6" x14ac:dyDescent="0.3">
      <c r="A85" s="76" t="s">
        <v>154</v>
      </c>
      <c r="B85" s="90">
        <f t="shared" ref="B85:E85" si="28">SUM(B82:B84)</f>
        <v>147949.78100000002</v>
      </c>
      <c r="C85" s="91">
        <f t="shared" si="28"/>
        <v>8949.7810000000172</v>
      </c>
      <c r="D85" s="92">
        <f t="shared" si="28"/>
        <v>8368.7810000000172</v>
      </c>
      <c r="E85" s="93">
        <f t="shared" si="28"/>
        <v>8808.7810000000172</v>
      </c>
    </row>
    <row r="86" spans="1:5" x14ac:dyDescent="0.25">
      <c r="A86" s="89" t="s">
        <v>160</v>
      </c>
      <c r="B86" s="111"/>
      <c r="C86" s="112"/>
      <c r="D86" s="113"/>
      <c r="E86" s="114"/>
    </row>
    <row r="87" spans="1:5" ht="16.2" thickBot="1" x14ac:dyDescent="0.35">
      <c r="A87" s="76" t="s">
        <v>155</v>
      </c>
      <c r="B87" s="98">
        <f t="shared" ref="B87:E87" si="29">B80+B85</f>
        <v>180158.78100000002</v>
      </c>
      <c r="C87" s="99">
        <f t="shared" si="29"/>
        <v>177921.78100000002</v>
      </c>
      <c r="D87" s="100">
        <f t="shared" si="29"/>
        <v>179936.78100000002</v>
      </c>
      <c r="E87" s="101">
        <f t="shared" si="29"/>
        <v>177420.78100000002</v>
      </c>
    </row>
    <row r="88" spans="1:5" ht="16.2" thickTop="1" x14ac:dyDescent="0.3">
      <c r="A88" s="89"/>
      <c r="B88" s="94"/>
      <c r="C88" s="95"/>
      <c r="D88" s="96"/>
      <c r="E88" s="97"/>
    </row>
    <row r="89" spans="1:5" ht="15.6" x14ac:dyDescent="0.3">
      <c r="A89" s="76" t="s">
        <v>156</v>
      </c>
      <c r="B89" s="94"/>
      <c r="C89" s="95"/>
      <c r="D89" s="96"/>
      <c r="E89" s="97"/>
    </row>
    <row r="90" spans="1:5" x14ac:dyDescent="0.25">
      <c r="A90" s="89" t="s">
        <v>157</v>
      </c>
      <c r="B90" s="85">
        <f>[2]Tax!B90</f>
        <v>378</v>
      </c>
      <c r="C90" s="86">
        <f>[2]Tax!C90</f>
        <v>2170</v>
      </c>
      <c r="D90" s="87">
        <f>[2]Tax!D90</f>
        <v>2323</v>
      </c>
      <c r="E90" s="88">
        <f>[2]Tax!E90</f>
        <v>2860</v>
      </c>
    </row>
    <row r="91" spans="1:5" x14ac:dyDescent="0.25">
      <c r="A91" s="89" t="s">
        <v>158</v>
      </c>
      <c r="B91" s="85">
        <f>[2]Tax!B91</f>
        <v>1049</v>
      </c>
      <c r="C91" s="86">
        <f>[2]Tax!C91</f>
        <v>5688</v>
      </c>
      <c r="D91" s="87">
        <f>[2]Tax!D91</f>
        <v>10268</v>
      </c>
      <c r="E91" s="88">
        <f>[2]Tax!E91</f>
        <v>10394</v>
      </c>
    </row>
    <row r="92" spans="1:5" s="201" customFormat="1" ht="15.6" x14ac:dyDescent="0.3">
      <c r="A92" s="119"/>
      <c r="B92" s="120">
        <f t="shared" ref="B92:E92" si="30">SUM(B90:B91)</f>
        <v>1427</v>
      </c>
      <c r="C92" s="121">
        <f t="shared" si="30"/>
        <v>7858</v>
      </c>
      <c r="D92" s="122">
        <f t="shared" si="30"/>
        <v>12591</v>
      </c>
      <c r="E92" s="123">
        <f t="shared" si="30"/>
        <v>13254</v>
      </c>
    </row>
    <row r="93" spans="1:5" ht="15.6" x14ac:dyDescent="0.3">
      <c r="A93" s="76" t="s">
        <v>164</v>
      </c>
      <c r="B93" s="107"/>
      <c r="C93" s="108"/>
      <c r="D93" s="109"/>
      <c r="E93" s="110"/>
    </row>
    <row r="94" spans="1:5" ht="15.6" x14ac:dyDescent="0.3">
      <c r="A94" s="76" t="s">
        <v>147</v>
      </c>
      <c r="B94" s="85">
        <f>[2]Tax!B95</f>
        <v>60306</v>
      </c>
      <c r="C94" s="86">
        <f t="shared" ref="C94:D94" si="31">B97</f>
        <v>51002</v>
      </c>
      <c r="D94" s="87">
        <f t="shared" si="31"/>
        <v>41303</v>
      </c>
      <c r="E94" s="88">
        <f>D97</f>
        <v>71187</v>
      </c>
    </row>
    <row r="95" spans="1:5" x14ac:dyDescent="0.25">
      <c r="A95" s="89" t="s">
        <v>148</v>
      </c>
      <c r="B95" s="85">
        <f>[2]Tax!B96</f>
        <v>0</v>
      </c>
      <c r="C95" s="86">
        <f>[2]Tax!C96</f>
        <v>0</v>
      </c>
      <c r="D95" s="87">
        <f>[2]Tax!D96</f>
        <v>40000</v>
      </c>
      <c r="E95" s="88">
        <f>[2]Tax!E96</f>
        <v>0</v>
      </c>
    </row>
    <row r="96" spans="1:5" x14ac:dyDescent="0.25">
      <c r="A96" s="89" t="s">
        <v>149</v>
      </c>
      <c r="B96" s="85">
        <f>[2]Tax!B97</f>
        <v>-9304</v>
      </c>
      <c r="C96" s="86">
        <f>[2]Tax!C97</f>
        <v>-9699</v>
      </c>
      <c r="D96" s="87">
        <f>[2]Tax!D97</f>
        <v>-10116</v>
      </c>
      <c r="E96" s="88">
        <f>[2]Tax!E97</f>
        <v>-8018</v>
      </c>
    </row>
    <row r="97" spans="1:5" ht="15.6" x14ac:dyDescent="0.3">
      <c r="A97" s="76" t="s">
        <v>150</v>
      </c>
      <c r="B97" s="90">
        <f t="shared" ref="B97:E97" si="32">SUM(B94:B96)</f>
        <v>51002</v>
      </c>
      <c r="C97" s="91">
        <f t="shared" si="32"/>
        <v>41303</v>
      </c>
      <c r="D97" s="92">
        <f t="shared" si="32"/>
        <v>71187</v>
      </c>
      <c r="E97" s="93">
        <f t="shared" si="32"/>
        <v>63169</v>
      </c>
    </row>
    <row r="98" spans="1:5" ht="15.6" x14ac:dyDescent="0.3">
      <c r="A98" s="89" t="s">
        <v>160</v>
      </c>
      <c r="B98" s="94"/>
      <c r="C98" s="95"/>
      <c r="D98" s="96"/>
      <c r="E98" s="97"/>
    </row>
    <row r="99" spans="1:5" ht="15.6" x14ac:dyDescent="0.3">
      <c r="A99" s="76" t="s">
        <v>151</v>
      </c>
      <c r="B99" s="85">
        <f>[2]Tax!B100</f>
        <v>40813.387999999999</v>
      </c>
      <c r="C99" s="86">
        <f t="shared" ref="C99" si="33">B102</f>
        <v>40813.387999999999</v>
      </c>
      <c r="D99" s="87">
        <f>C102</f>
        <v>40813.387999999999</v>
      </c>
      <c r="E99" s="88">
        <f>D102</f>
        <v>813.38799999999901</v>
      </c>
    </row>
    <row r="100" spans="1:5" x14ac:dyDescent="0.25">
      <c r="A100" s="89" t="s">
        <v>152</v>
      </c>
      <c r="B100" s="85">
        <f>[2]Tax!B101</f>
        <v>0</v>
      </c>
      <c r="C100" s="86">
        <f>[2]Tax!C101</f>
        <v>0</v>
      </c>
      <c r="D100" s="87">
        <f>[2]Tax!D101</f>
        <v>0</v>
      </c>
      <c r="E100" s="88">
        <f>[2]Tax!E101</f>
        <v>0</v>
      </c>
    </row>
    <row r="101" spans="1:5" x14ac:dyDescent="0.25">
      <c r="A101" s="89" t="s">
        <v>153</v>
      </c>
      <c r="B101" s="85">
        <f>[2]Tax!B102</f>
        <v>0</v>
      </c>
      <c r="C101" s="86">
        <f>[2]Tax!C102</f>
        <v>0</v>
      </c>
      <c r="D101" s="87">
        <f>[2]Tax!D102</f>
        <v>-40000</v>
      </c>
      <c r="E101" s="88">
        <f>[2]Tax!E102</f>
        <v>0</v>
      </c>
    </row>
    <row r="102" spans="1:5" ht="15.6" x14ac:dyDescent="0.3">
      <c r="A102" s="76" t="s">
        <v>154</v>
      </c>
      <c r="B102" s="90">
        <f t="shared" ref="B102:E102" si="34">SUM(B99:B101)</f>
        <v>40813.387999999999</v>
      </c>
      <c r="C102" s="91">
        <f t="shared" si="34"/>
        <v>40813.387999999999</v>
      </c>
      <c r="D102" s="92">
        <f t="shared" si="34"/>
        <v>813.38799999999901</v>
      </c>
      <c r="E102" s="93">
        <f t="shared" si="34"/>
        <v>813.38799999999901</v>
      </c>
    </row>
    <row r="103" spans="1:5" x14ac:dyDescent="0.25">
      <c r="A103" s="89" t="s">
        <v>160</v>
      </c>
      <c r="B103" s="111"/>
      <c r="C103" s="112"/>
      <c r="D103" s="113"/>
      <c r="E103" s="114"/>
    </row>
    <row r="104" spans="1:5" ht="16.2" thickBot="1" x14ac:dyDescent="0.35">
      <c r="A104" s="76" t="s">
        <v>155</v>
      </c>
      <c r="B104" s="98">
        <f t="shared" ref="B104:E104" si="35">B97+B102</f>
        <v>91815.388000000006</v>
      </c>
      <c r="C104" s="99">
        <f t="shared" si="35"/>
        <v>82116.388000000006</v>
      </c>
      <c r="D104" s="100">
        <f t="shared" si="35"/>
        <v>72000.388000000006</v>
      </c>
      <c r="E104" s="101">
        <f t="shared" si="35"/>
        <v>63982.387999999999</v>
      </c>
    </row>
    <row r="105" spans="1:5" ht="16.2" thickTop="1" x14ac:dyDescent="0.3">
      <c r="A105" s="89"/>
      <c r="B105" s="94"/>
      <c r="C105" s="95"/>
      <c r="D105" s="96"/>
      <c r="E105" s="97"/>
    </row>
    <row r="106" spans="1:5" ht="15.6" x14ac:dyDescent="0.3">
      <c r="A106" s="76" t="s">
        <v>156</v>
      </c>
      <c r="B106" s="94"/>
      <c r="C106" s="95"/>
      <c r="D106" s="96"/>
      <c r="E106" s="97"/>
    </row>
    <row r="107" spans="1:5" x14ac:dyDescent="0.25">
      <c r="A107" s="89" t="s">
        <v>157</v>
      </c>
      <c r="B107" s="85">
        <f>[2]Tax!B108</f>
        <v>9301</v>
      </c>
      <c r="C107" s="86">
        <f>[2]Tax!C108</f>
        <v>9695</v>
      </c>
      <c r="D107" s="87">
        <f>[2]Tax!D108</f>
        <v>10111</v>
      </c>
      <c r="E107" s="88">
        <f>[2]Tax!E108</f>
        <v>8012</v>
      </c>
    </row>
    <row r="108" spans="1:5" x14ac:dyDescent="0.25">
      <c r="A108" s="89" t="s">
        <v>158</v>
      </c>
      <c r="B108" s="85">
        <f>[2]Tax!B109</f>
        <v>2648</v>
      </c>
      <c r="C108" s="86">
        <f>[2]Tax!C109</f>
        <v>2264</v>
      </c>
      <c r="D108" s="87">
        <f>[2]Tax!D109</f>
        <v>1844</v>
      </c>
      <c r="E108" s="88">
        <f>[2]Tax!E109</f>
        <v>3388</v>
      </c>
    </row>
    <row r="109" spans="1:5" s="201" customFormat="1" ht="15.6" x14ac:dyDescent="0.3">
      <c r="A109" s="119"/>
      <c r="B109" s="120">
        <f t="shared" ref="B109:E109" si="36">SUM(B107:B108)</f>
        <v>11949</v>
      </c>
      <c r="C109" s="121">
        <f t="shared" si="36"/>
        <v>11959</v>
      </c>
      <c r="D109" s="122">
        <f t="shared" si="36"/>
        <v>11955</v>
      </c>
      <c r="E109" s="123">
        <f t="shared" si="36"/>
        <v>11400</v>
      </c>
    </row>
    <row r="110" spans="1:5" ht="15.6" x14ac:dyDescent="0.3">
      <c r="A110" s="76" t="s">
        <v>165</v>
      </c>
      <c r="B110" s="107"/>
      <c r="C110" s="108"/>
      <c r="D110" s="109"/>
      <c r="E110" s="110"/>
    </row>
    <row r="111" spans="1:5" ht="15.6" x14ac:dyDescent="0.3">
      <c r="A111" s="76" t="s">
        <v>147</v>
      </c>
      <c r="B111" s="85">
        <f>[2]Tax!B112</f>
        <v>31170</v>
      </c>
      <c r="C111" s="86">
        <f t="shared" ref="C111:D111" si="37">B114</f>
        <v>28463</v>
      </c>
      <c r="D111" s="87">
        <f t="shared" si="37"/>
        <v>194715</v>
      </c>
      <c r="E111" s="88">
        <f>D114</f>
        <v>190088</v>
      </c>
    </row>
    <row r="112" spans="1:5" x14ac:dyDescent="0.25">
      <c r="A112" s="89" t="s">
        <v>148</v>
      </c>
      <c r="B112" s="85">
        <f>[2]Tax!B113</f>
        <v>0</v>
      </c>
      <c r="C112" s="86">
        <f>[2]Tax!C113</f>
        <v>171000</v>
      </c>
      <c r="D112" s="87">
        <f>[2]Tax!D113</f>
        <v>0</v>
      </c>
      <c r="E112" s="88">
        <f>[2]Tax!E113</f>
        <v>0</v>
      </c>
    </row>
    <row r="113" spans="1:5" x14ac:dyDescent="0.25">
      <c r="A113" s="89" t="s">
        <v>149</v>
      </c>
      <c r="B113" s="85">
        <f>[2]Tax!B114</f>
        <v>-2707</v>
      </c>
      <c r="C113" s="86">
        <f>[2]Tax!C114</f>
        <v>-4748</v>
      </c>
      <c r="D113" s="87">
        <f>[2]Tax!D114</f>
        <v>-4627</v>
      </c>
      <c r="E113" s="88">
        <f>[2]Tax!E114</f>
        <v>-4651</v>
      </c>
    </row>
    <row r="114" spans="1:5" ht="15.6" x14ac:dyDescent="0.3">
      <c r="A114" s="76" t="s">
        <v>150</v>
      </c>
      <c r="B114" s="90">
        <f t="shared" ref="B114:E114" si="38">SUM(B111:B113)</f>
        <v>28463</v>
      </c>
      <c r="C114" s="91">
        <f t="shared" si="38"/>
        <v>194715</v>
      </c>
      <c r="D114" s="92">
        <f t="shared" si="38"/>
        <v>190088</v>
      </c>
      <c r="E114" s="93">
        <f t="shared" si="38"/>
        <v>185437</v>
      </c>
    </row>
    <row r="115" spans="1:5" ht="15.6" x14ac:dyDescent="0.3">
      <c r="A115" s="89" t="s">
        <v>160</v>
      </c>
      <c r="B115" s="94"/>
      <c r="C115" s="95"/>
      <c r="D115" s="96"/>
      <c r="E115" s="97"/>
    </row>
    <row r="116" spans="1:5" ht="15.6" x14ac:dyDescent="0.3">
      <c r="A116" s="76" t="s">
        <v>151</v>
      </c>
      <c r="B116" s="85">
        <f>[2]Tax!B117</f>
        <v>179943.46400000001</v>
      </c>
      <c r="C116" s="86">
        <f t="shared" ref="C116:D116" si="39">B119</f>
        <v>179943.46400000001</v>
      </c>
      <c r="D116" s="87">
        <f t="shared" si="39"/>
        <v>8943.4640000000072</v>
      </c>
      <c r="E116" s="88">
        <f>D119</f>
        <v>8943.4640000000072</v>
      </c>
    </row>
    <row r="117" spans="1:5" x14ac:dyDescent="0.25">
      <c r="A117" s="89" t="s">
        <v>152</v>
      </c>
      <c r="B117" s="85">
        <f>[2]Tax!B118</f>
        <v>0</v>
      </c>
      <c r="C117" s="86">
        <f>[2]Tax!C118</f>
        <v>0</v>
      </c>
      <c r="D117" s="87">
        <f>[2]Tax!D118</f>
        <v>0</v>
      </c>
      <c r="E117" s="88">
        <f>[2]Tax!E118</f>
        <v>0</v>
      </c>
    </row>
    <row r="118" spans="1:5" x14ac:dyDescent="0.25">
      <c r="A118" s="89" t="s">
        <v>153</v>
      </c>
      <c r="B118" s="85">
        <f>[2]Tax!B119</f>
        <v>0</v>
      </c>
      <c r="C118" s="86">
        <f>[2]Tax!C119</f>
        <v>-171000</v>
      </c>
      <c r="D118" s="87">
        <f>[2]Tax!D119</f>
        <v>0</v>
      </c>
      <c r="E118" s="88">
        <f>[2]Tax!E119</f>
        <v>0</v>
      </c>
    </row>
    <row r="119" spans="1:5" ht="15.6" x14ac:dyDescent="0.3">
      <c r="A119" s="76" t="s">
        <v>154</v>
      </c>
      <c r="B119" s="90">
        <f t="shared" ref="B119:E119" si="40">SUM(B116:B118)</f>
        <v>179943.46400000001</v>
      </c>
      <c r="C119" s="91">
        <f t="shared" si="40"/>
        <v>8943.4640000000072</v>
      </c>
      <c r="D119" s="92">
        <f t="shared" si="40"/>
        <v>8943.4640000000072</v>
      </c>
      <c r="E119" s="93">
        <f t="shared" si="40"/>
        <v>8943.4640000000072</v>
      </c>
    </row>
    <row r="120" spans="1:5" x14ac:dyDescent="0.25">
      <c r="A120" s="89" t="s">
        <v>160</v>
      </c>
      <c r="B120" s="111"/>
      <c r="C120" s="112"/>
      <c r="D120" s="113"/>
      <c r="E120" s="114"/>
    </row>
    <row r="121" spans="1:5" ht="16.2" thickBot="1" x14ac:dyDescent="0.35">
      <c r="A121" s="76" t="s">
        <v>155</v>
      </c>
      <c r="B121" s="98">
        <f t="shared" ref="B121:E121" si="41">B114+B119</f>
        <v>208406.46400000001</v>
      </c>
      <c r="C121" s="99">
        <f t="shared" si="41"/>
        <v>203658.46400000001</v>
      </c>
      <c r="D121" s="100">
        <f t="shared" si="41"/>
        <v>199031.46400000001</v>
      </c>
      <c r="E121" s="101">
        <f t="shared" si="41"/>
        <v>194380.46400000001</v>
      </c>
    </row>
    <row r="122" spans="1:5" ht="16.2" thickTop="1" x14ac:dyDescent="0.3">
      <c r="A122" s="89"/>
      <c r="B122" s="94"/>
      <c r="C122" s="95"/>
      <c r="D122" s="96"/>
      <c r="E122" s="97"/>
    </row>
    <row r="123" spans="1:5" ht="15.6" x14ac:dyDescent="0.3">
      <c r="A123" s="76" t="s">
        <v>156</v>
      </c>
      <c r="B123" s="94"/>
      <c r="C123" s="95"/>
      <c r="D123" s="96"/>
      <c r="E123" s="97"/>
    </row>
    <row r="124" spans="1:5" x14ac:dyDescent="0.25">
      <c r="A124" s="89" t="s">
        <v>157</v>
      </c>
      <c r="B124" s="85">
        <f>[2]Tax!B125</f>
        <v>2706</v>
      </c>
      <c r="C124" s="86">
        <f>[2]Tax!C125</f>
        <v>4747</v>
      </c>
      <c r="D124" s="87">
        <f>[2]Tax!D125</f>
        <v>4626</v>
      </c>
      <c r="E124" s="88">
        <f>[2]Tax!E125</f>
        <v>4649</v>
      </c>
    </row>
    <row r="125" spans="1:5" x14ac:dyDescent="0.25">
      <c r="A125" s="89" t="s">
        <v>158</v>
      </c>
      <c r="B125" s="85">
        <f>[2]Tax!B126</f>
        <v>1331</v>
      </c>
      <c r="C125" s="86">
        <f>[2]Tax!C126</f>
        <v>6844</v>
      </c>
      <c r="D125" s="87">
        <f>[2]Tax!D126</f>
        <v>12222</v>
      </c>
      <c r="E125" s="88">
        <f>[2]Tax!E126</f>
        <v>11987</v>
      </c>
    </row>
    <row r="126" spans="1:5" s="201" customFormat="1" ht="15.6" x14ac:dyDescent="0.3">
      <c r="A126" s="119"/>
      <c r="B126" s="120">
        <f t="shared" ref="B126:E126" si="42">SUM(B124:B125)</f>
        <v>4037</v>
      </c>
      <c r="C126" s="121">
        <f t="shared" si="42"/>
        <v>11591</v>
      </c>
      <c r="D126" s="122">
        <f t="shared" si="42"/>
        <v>16848</v>
      </c>
      <c r="E126" s="123">
        <f t="shared" si="42"/>
        <v>16636</v>
      </c>
    </row>
    <row r="127" spans="1:5" ht="15.6" x14ac:dyDescent="0.3">
      <c r="A127" s="76" t="s">
        <v>166</v>
      </c>
      <c r="B127" s="107"/>
      <c r="C127" s="108"/>
      <c r="D127" s="109"/>
      <c r="E127" s="110"/>
    </row>
    <row r="128" spans="1:5" ht="15.6" x14ac:dyDescent="0.3">
      <c r="A128" s="76" t="s">
        <v>147</v>
      </c>
      <c r="B128" s="85">
        <f>[2]rate!B25</f>
        <v>241638</v>
      </c>
      <c r="C128" s="86">
        <f t="shared" ref="C128:D128" si="43">B131</f>
        <v>267633</v>
      </c>
      <c r="D128" s="87">
        <f t="shared" si="43"/>
        <v>292331</v>
      </c>
      <c r="E128" s="88">
        <f>D131</f>
        <v>306142</v>
      </c>
    </row>
    <row r="129" spans="1:5" x14ac:dyDescent="0.25">
      <c r="A129" s="89" t="s">
        <v>148</v>
      </c>
      <c r="B129" s="85">
        <f>[2]rate!B26</f>
        <v>35000</v>
      </c>
      <c r="C129" s="86">
        <f>[2]rate!C26</f>
        <v>35000</v>
      </c>
      <c r="D129" s="87">
        <f>[2]rate!D26</f>
        <v>25000</v>
      </c>
      <c r="E129" s="88">
        <f>[2]rate!E26</f>
        <v>15000</v>
      </c>
    </row>
    <row r="130" spans="1:5" x14ac:dyDescent="0.25">
      <c r="A130" s="89" t="s">
        <v>149</v>
      </c>
      <c r="B130" s="85">
        <f>[2]rate!B27</f>
        <v>-9005</v>
      </c>
      <c r="C130" s="86">
        <f>[2]rate!C27</f>
        <v>-10302</v>
      </c>
      <c r="D130" s="87">
        <f>[2]rate!D27</f>
        <v>-11189</v>
      </c>
      <c r="E130" s="88">
        <f>[2]rate!E27</f>
        <v>-11606</v>
      </c>
    </row>
    <row r="131" spans="1:5" ht="15.6" x14ac:dyDescent="0.3">
      <c r="A131" s="76" t="s">
        <v>150</v>
      </c>
      <c r="B131" s="90">
        <f t="shared" ref="B131:E131" si="44">SUM(B128:B130)</f>
        <v>267633</v>
      </c>
      <c r="C131" s="91">
        <f t="shared" si="44"/>
        <v>292331</v>
      </c>
      <c r="D131" s="92">
        <f t="shared" si="44"/>
        <v>306142</v>
      </c>
      <c r="E131" s="93">
        <f t="shared" si="44"/>
        <v>309536</v>
      </c>
    </row>
    <row r="132" spans="1:5" ht="15.6" x14ac:dyDescent="0.3">
      <c r="A132" s="89" t="s">
        <v>160</v>
      </c>
      <c r="B132" s="94"/>
      <c r="C132" s="95"/>
      <c r="D132" s="96"/>
      <c r="E132" s="97"/>
    </row>
    <row r="133" spans="1:5" ht="15.6" x14ac:dyDescent="0.3">
      <c r="A133" s="76" t="s">
        <v>151</v>
      </c>
      <c r="B133" s="85">
        <f>[2]rate!B30</f>
        <v>37452.195</v>
      </c>
      <c r="C133" s="86">
        <f t="shared" ref="C133:D133" si="45">B136</f>
        <v>3402.1949999999997</v>
      </c>
      <c r="D133" s="87">
        <f t="shared" si="45"/>
        <v>7102.1949999999997</v>
      </c>
      <c r="E133" s="88">
        <f>D136</f>
        <v>31202.195</v>
      </c>
    </row>
    <row r="134" spans="1:5" x14ac:dyDescent="0.25">
      <c r="A134" s="89" t="s">
        <v>152</v>
      </c>
      <c r="B134" s="85">
        <f>[2]rate!B31</f>
        <v>950</v>
      </c>
      <c r="C134" s="86">
        <f>[2]rate!C31</f>
        <v>38700</v>
      </c>
      <c r="D134" s="87">
        <f>[2]rate!D31</f>
        <v>49100</v>
      </c>
      <c r="E134" s="88">
        <f>[2]rate!E31</f>
        <v>11750</v>
      </c>
    </row>
    <row r="135" spans="1:5" x14ac:dyDescent="0.25">
      <c r="A135" s="89" t="s">
        <v>153</v>
      </c>
      <c r="B135" s="85">
        <f>[2]rate!B32</f>
        <v>-35000</v>
      </c>
      <c r="C135" s="86">
        <f>[2]rate!C32</f>
        <v>-35000</v>
      </c>
      <c r="D135" s="87">
        <f>[2]rate!D32</f>
        <v>-25000</v>
      </c>
      <c r="E135" s="88">
        <f>[2]rate!E32</f>
        <v>-15000</v>
      </c>
    </row>
    <row r="136" spans="1:5" ht="15.6" x14ac:dyDescent="0.3">
      <c r="A136" s="76" t="s">
        <v>154</v>
      </c>
      <c r="B136" s="90">
        <f t="shared" ref="B136:E136" si="46">SUM(B133:B135)</f>
        <v>3402.1949999999997</v>
      </c>
      <c r="C136" s="91">
        <f t="shared" si="46"/>
        <v>7102.1949999999997</v>
      </c>
      <c r="D136" s="92">
        <f t="shared" si="46"/>
        <v>31202.195</v>
      </c>
      <c r="E136" s="93">
        <f t="shared" si="46"/>
        <v>27952.195</v>
      </c>
    </row>
    <row r="137" spans="1:5" x14ac:dyDescent="0.25">
      <c r="A137" s="89" t="s">
        <v>160</v>
      </c>
      <c r="B137" s="111"/>
      <c r="C137" s="112"/>
      <c r="D137" s="113"/>
      <c r="E137" s="114"/>
    </row>
    <row r="138" spans="1:5" ht="16.2" thickBot="1" x14ac:dyDescent="0.35">
      <c r="A138" s="76" t="s">
        <v>155</v>
      </c>
      <c r="B138" s="98">
        <f t="shared" ref="B138:E138" si="47">B131+B136</f>
        <v>271035.19500000001</v>
      </c>
      <c r="C138" s="99">
        <f t="shared" si="47"/>
        <v>299433.19500000001</v>
      </c>
      <c r="D138" s="100">
        <f t="shared" si="47"/>
        <v>337344.19500000001</v>
      </c>
      <c r="E138" s="101">
        <f t="shared" si="47"/>
        <v>337488.19500000001</v>
      </c>
    </row>
    <row r="139" spans="1:5" ht="16.2" thickTop="1" x14ac:dyDescent="0.3">
      <c r="A139" s="89"/>
      <c r="B139" s="94"/>
      <c r="C139" s="95"/>
      <c r="D139" s="96"/>
      <c r="E139" s="97"/>
    </row>
    <row r="140" spans="1:5" ht="15.6" x14ac:dyDescent="0.3">
      <c r="A140" s="76" t="s">
        <v>156</v>
      </c>
      <c r="B140" s="94"/>
      <c r="C140" s="95"/>
      <c r="D140" s="96"/>
      <c r="E140" s="97"/>
    </row>
    <row r="141" spans="1:5" x14ac:dyDescent="0.25">
      <c r="A141" s="89" t="s">
        <v>157</v>
      </c>
      <c r="B141" s="85">
        <f>[2]rate!B38</f>
        <v>8842</v>
      </c>
      <c r="C141" s="86">
        <f>[2]rate!C38</f>
        <v>10096</v>
      </c>
      <c r="D141" s="87">
        <f>[2]rate!D38</f>
        <v>10939</v>
      </c>
      <c r="E141" s="88">
        <f>[2]rate!E38</f>
        <v>11310</v>
      </c>
    </row>
    <row r="142" spans="1:5" x14ac:dyDescent="0.25">
      <c r="A142" s="89" t="s">
        <v>158</v>
      </c>
      <c r="B142" s="85">
        <f>[2]rate!B39</f>
        <v>9723</v>
      </c>
      <c r="C142" s="86">
        <f>[2]rate!C39</f>
        <v>10884</v>
      </c>
      <c r="D142" s="87">
        <f>[2]rate!D39</f>
        <v>12168</v>
      </c>
      <c r="E142" s="88">
        <f>[2]rate!E39</f>
        <v>13086</v>
      </c>
    </row>
    <row r="143" spans="1:5" s="201" customFormat="1" ht="15.6" x14ac:dyDescent="0.3">
      <c r="A143" s="119"/>
      <c r="B143" s="120">
        <f t="shared" ref="B143:E143" si="48">SUM(B141:B142)</f>
        <v>18565</v>
      </c>
      <c r="C143" s="121">
        <f t="shared" si="48"/>
        <v>20980</v>
      </c>
      <c r="D143" s="122">
        <f t="shared" si="48"/>
        <v>23107</v>
      </c>
      <c r="E143" s="123">
        <f t="shared" si="48"/>
        <v>24396</v>
      </c>
    </row>
    <row r="144" spans="1:5" ht="15.6" x14ac:dyDescent="0.3">
      <c r="A144" s="76" t="s">
        <v>167</v>
      </c>
      <c r="B144" s="107"/>
      <c r="C144" s="108"/>
      <c r="D144" s="109"/>
      <c r="E144" s="110"/>
    </row>
    <row r="145" spans="1:5" ht="15.6" x14ac:dyDescent="0.3">
      <c r="A145" s="76" t="s">
        <v>147</v>
      </c>
      <c r="B145" s="85">
        <f>[2]rate!B42</f>
        <v>12109</v>
      </c>
      <c r="C145" s="86">
        <f>B148</f>
        <v>15528</v>
      </c>
      <c r="D145" s="87">
        <f>C148</f>
        <v>13809</v>
      </c>
      <c r="E145" s="88">
        <f>D148</f>
        <v>12035</v>
      </c>
    </row>
    <row r="146" spans="1:5" x14ac:dyDescent="0.25">
      <c r="A146" s="89" t="s">
        <v>148</v>
      </c>
      <c r="B146" s="85">
        <f>[2]rate!B43</f>
        <v>5000</v>
      </c>
      <c r="C146" s="86">
        <f>[2]rate!C43</f>
        <v>0</v>
      </c>
      <c r="D146" s="87">
        <f>[2]rate!D43</f>
        <v>0</v>
      </c>
      <c r="E146" s="88">
        <f>[2]rate!E43</f>
        <v>0</v>
      </c>
    </row>
    <row r="147" spans="1:5" x14ac:dyDescent="0.25">
      <c r="A147" s="89" t="s">
        <v>149</v>
      </c>
      <c r="B147" s="85">
        <f>[2]rate!B44</f>
        <v>-1581</v>
      </c>
      <c r="C147" s="86">
        <f>[2]rate!C44</f>
        <v>-1719</v>
      </c>
      <c r="D147" s="87">
        <f>[2]rate!D44</f>
        <v>-1774</v>
      </c>
      <c r="E147" s="88">
        <f>[2]rate!E44</f>
        <v>-1221</v>
      </c>
    </row>
    <row r="148" spans="1:5" ht="15.6" x14ac:dyDescent="0.3">
      <c r="A148" s="76" t="s">
        <v>150</v>
      </c>
      <c r="B148" s="90">
        <f t="shared" ref="B148:E148" si="49">SUM(B145:B147)</f>
        <v>15528</v>
      </c>
      <c r="C148" s="91">
        <f t="shared" si="49"/>
        <v>13809</v>
      </c>
      <c r="D148" s="92">
        <f t="shared" si="49"/>
        <v>12035</v>
      </c>
      <c r="E148" s="93">
        <f t="shared" si="49"/>
        <v>10814</v>
      </c>
    </row>
    <row r="149" spans="1:5" ht="15.6" x14ac:dyDescent="0.3">
      <c r="A149" s="89" t="s">
        <v>160</v>
      </c>
      <c r="B149" s="94"/>
      <c r="C149" s="95"/>
      <c r="D149" s="96"/>
      <c r="E149" s="97"/>
    </row>
    <row r="150" spans="1:5" ht="15.6" x14ac:dyDescent="0.3">
      <c r="A150" s="76" t="s">
        <v>151</v>
      </c>
      <c r="B150" s="85">
        <f>[2]rate!B47</f>
        <v>7532</v>
      </c>
      <c r="C150" s="86">
        <f t="shared" ref="C150:D150" si="50">B153</f>
        <v>2532</v>
      </c>
      <c r="D150" s="87">
        <f t="shared" si="50"/>
        <v>2532</v>
      </c>
      <c r="E150" s="88">
        <f>D153</f>
        <v>2882</v>
      </c>
    </row>
    <row r="151" spans="1:5" x14ac:dyDescent="0.25">
      <c r="A151" s="89" t="s">
        <v>152</v>
      </c>
      <c r="B151" s="85">
        <f>[2]rate!B48</f>
        <v>0</v>
      </c>
      <c r="C151" s="87">
        <f>[2]rate!C48</f>
        <v>0</v>
      </c>
      <c r="D151" s="87">
        <f>[2]rate!D48</f>
        <v>350</v>
      </c>
      <c r="E151" s="88">
        <f>[2]rate!E48</f>
        <v>0</v>
      </c>
    </row>
    <row r="152" spans="1:5" x14ac:dyDescent="0.25">
      <c r="A152" s="89" t="s">
        <v>153</v>
      </c>
      <c r="B152" s="85">
        <f>[2]rate!B49</f>
        <v>-5000</v>
      </c>
      <c r="C152" s="86">
        <f>[2]rate!C49</f>
        <v>0</v>
      </c>
      <c r="D152" s="87">
        <f>[2]rate!D49</f>
        <v>0</v>
      </c>
      <c r="E152" s="88">
        <f>[2]rate!E49</f>
        <v>0</v>
      </c>
    </row>
    <row r="153" spans="1:5" ht="15.6" x14ac:dyDescent="0.3">
      <c r="A153" s="76" t="s">
        <v>154</v>
      </c>
      <c r="B153" s="90">
        <f t="shared" ref="B153:E153" si="51">SUM(B150:B152)</f>
        <v>2532</v>
      </c>
      <c r="C153" s="91">
        <f t="shared" si="51"/>
        <v>2532</v>
      </c>
      <c r="D153" s="92">
        <f t="shared" si="51"/>
        <v>2882</v>
      </c>
      <c r="E153" s="93">
        <f t="shared" si="51"/>
        <v>2882</v>
      </c>
    </row>
    <row r="154" spans="1:5" x14ac:dyDescent="0.25">
      <c r="A154" s="89" t="s">
        <v>160</v>
      </c>
      <c r="B154" s="111"/>
      <c r="C154" s="112"/>
      <c r="D154" s="113"/>
      <c r="E154" s="114"/>
    </row>
    <row r="155" spans="1:5" ht="16.2" thickBot="1" x14ac:dyDescent="0.35">
      <c r="A155" s="76" t="s">
        <v>155</v>
      </c>
      <c r="B155" s="98">
        <f t="shared" ref="B155:E155" si="52">B148+B153</f>
        <v>18060</v>
      </c>
      <c r="C155" s="99">
        <f t="shared" si="52"/>
        <v>16341</v>
      </c>
      <c r="D155" s="100">
        <f t="shared" si="52"/>
        <v>14917</v>
      </c>
      <c r="E155" s="101">
        <f t="shared" si="52"/>
        <v>13696</v>
      </c>
    </row>
    <row r="156" spans="1:5" ht="16.2" thickTop="1" x14ac:dyDescent="0.3">
      <c r="A156" s="89"/>
      <c r="B156" s="94"/>
      <c r="C156" s="95"/>
      <c r="D156" s="96"/>
      <c r="E156" s="97"/>
    </row>
    <row r="157" spans="1:5" ht="15.6" x14ac:dyDescent="0.3">
      <c r="A157" s="76" t="s">
        <v>156</v>
      </c>
      <c r="B157" s="94"/>
      <c r="C157" s="95"/>
      <c r="D157" s="96"/>
      <c r="E157" s="97"/>
    </row>
    <row r="158" spans="1:5" x14ac:dyDescent="0.25">
      <c r="A158" s="89" t="s">
        <v>157</v>
      </c>
      <c r="B158" s="85">
        <f>[2]rate!B55</f>
        <v>1581</v>
      </c>
      <c r="C158" s="86">
        <f>[2]rate!C55</f>
        <v>1719</v>
      </c>
      <c r="D158" s="87">
        <f>[2]rate!D55</f>
        <v>1774</v>
      </c>
      <c r="E158" s="88">
        <f>[2]rate!E55</f>
        <v>1221</v>
      </c>
    </row>
    <row r="159" spans="1:5" x14ac:dyDescent="0.25">
      <c r="A159" s="89" t="s">
        <v>158</v>
      </c>
      <c r="B159" s="85">
        <f>[2]rate!B56</f>
        <v>414</v>
      </c>
      <c r="C159" s="86">
        <f>[2]rate!C56</f>
        <v>566</v>
      </c>
      <c r="D159" s="87">
        <f>[2]rate!D56</f>
        <v>510</v>
      </c>
      <c r="E159" s="88">
        <f>[2]rate!E56</f>
        <v>447</v>
      </c>
    </row>
    <row r="160" spans="1:5" s="201" customFormat="1" ht="15.6" x14ac:dyDescent="0.3">
      <c r="A160" s="119"/>
      <c r="B160" s="120">
        <f t="shared" ref="B160:E160" si="53">SUM(B158:B159)</f>
        <v>1995</v>
      </c>
      <c r="C160" s="121">
        <f t="shared" si="53"/>
        <v>2285</v>
      </c>
      <c r="D160" s="122">
        <f t="shared" si="53"/>
        <v>2284</v>
      </c>
      <c r="E160" s="123">
        <f t="shared" si="53"/>
        <v>1668</v>
      </c>
    </row>
    <row r="161" spans="1:5" ht="15.6" x14ac:dyDescent="0.3">
      <c r="A161" s="76" t="s">
        <v>168</v>
      </c>
      <c r="B161" s="107"/>
      <c r="C161" s="108"/>
      <c r="D161" s="109"/>
      <c r="E161" s="110"/>
    </row>
    <row r="162" spans="1:5" ht="15.6" x14ac:dyDescent="0.3">
      <c r="A162" s="76" t="s">
        <v>147</v>
      </c>
      <c r="B162" s="85">
        <f>[2]rate!B60</f>
        <v>264622</v>
      </c>
      <c r="C162" s="86">
        <f t="shared" ref="C162:D162" si="54">B165</f>
        <v>339111</v>
      </c>
      <c r="D162" s="87">
        <f t="shared" si="54"/>
        <v>401987</v>
      </c>
      <c r="E162" s="88">
        <f>D165</f>
        <v>463339</v>
      </c>
    </row>
    <row r="163" spans="1:5" x14ac:dyDescent="0.25">
      <c r="A163" s="89" t="s">
        <v>148</v>
      </c>
      <c r="B163" s="85">
        <f>[2]rate!B61</f>
        <v>85000</v>
      </c>
      <c r="C163" s="124">
        <f>[2]rate!C61</f>
        <v>75000</v>
      </c>
      <c r="D163" s="87">
        <f>[2]rate!D61</f>
        <v>75000</v>
      </c>
      <c r="E163" s="88">
        <f>[2]rate!E61</f>
        <v>50000</v>
      </c>
    </row>
    <row r="164" spans="1:5" x14ac:dyDescent="0.25">
      <c r="A164" s="89" t="s">
        <v>149</v>
      </c>
      <c r="B164" s="85">
        <f>[2]rate!B62</f>
        <v>-10511</v>
      </c>
      <c r="C164" s="124">
        <f>[2]rate!C62</f>
        <v>-12124</v>
      </c>
      <c r="D164" s="87">
        <f>[2]rate!D62</f>
        <v>-13648</v>
      </c>
      <c r="E164" s="88">
        <f>[2]rate!E62</f>
        <v>-14216</v>
      </c>
    </row>
    <row r="165" spans="1:5" ht="15.6" x14ac:dyDescent="0.3">
      <c r="A165" s="76" t="s">
        <v>150</v>
      </c>
      <c r="B165" s="90">
        <f t="shared" ref="B165:E165" si="55">SUM(B162:B164)</f>
        <v>339111</v>
      </c>
      <c r="C165" s="91">
        <f t="shared" si="55"/>
        <v>401987</v>
      </c>
      <c r="D165" s="92">
        <f t="shared" si="55"/>
        <v>463339</v>
      </c>
      <c r="E165" s="93">
        <f t="shared" si="55"/>
        <v>499123</v>
      </c>
    </row>
    <row r="166" spans="1:5" ht="15.6" x14ac:dyDescent="0.3">
      <c r="A166" s="89" t="s">
        <v>160</v>
      </c>
      <c r="B166" s="94"/>
      <c r="C166" s="95"/>
      <c r="D166" s="96"/>
      <c r="E166" s="97"/>
    </row>
    <row r="167" spans="1:5" ht="15.6" x14ac:dyDescent="0.3">
      <c r="A167" s="76" t="s">
        <v>151</v>
      </c>
      <c r="B167" s="85">
        <f>[2]rate!B65</f>
        <v>205087.67</v>
      </c>
      <c r="C167" s="86">
        <f t="shared" ref="C167:D167" si="56">B170</f>
        <v>172232.67</v>
      </c>
      <c r="D167" s="87">
        <f t="shared" si="56"/>
        <v>215632.67000000004</v>
      </c>
      <c r="E167" s="88">
        <f>D170</f>
        <v>238732.67000000004</v>
      </c>
    </row>
    <row r="168" spans="1:5" x14ac:dyDescent="0.25">
      <c r="A168" s="89" t="s">
        <v>152</v>
      </c>
      <c r="B168" s="85">
        <f>[2]rate!B66</f>
        <v>52145</v>
      </c>
      <c r="C168" s="124">
        <f>[2]rate!C66</f>
        <v>118400</v>
      </c>
      <c r="D168" s="87">
        <f>[2]rate!D66</f>
        <v>98100</v>
      </c>
      <c r="E168" s="88">
        <f>[2]rate!E66</f>
        <v>75200</v>
      </c>
    </row>
    <row r="169" spans="1:5" x14ac:dyDescent="0.25">
      <c r="A169" s="89" t="s">
        <v>153</v>
      </c>
      <c r="B169" s="85">
        <f>[2]rate!B67</f>
        <v>-85000</v>
      </c>
      <c r="C169" s="124">
        <f>[2]rate!C67</f>
        <v>-75000</v>
      </c>
      <c r="D169" s="87">
        <f>[2]rate!D67</f>
        <v>-75000</v>
      </c>
      <c r="E169" s="88">
        <f>[2]rate!E67</f>
        <v>-50000</v>
      </c>
    </row>
    <row r="170" spans="1:5" ht="15.6" x14ac:dyDescent="0.3">
      <c r="A170" s="76" t="s">
        <v>154</v>
      </c>
      <c r="B170" s="90">
        <f t="shared" ref="B170:E170" si="57">SUM(B167:B169)</f>
        <v>172232.67</v>
      </c>
      <c r="C170" s="91">
        <f t="shared" si="57"/>
        <v>215632.67000000004</v>
      </c>
      <c r="D170" s="92">
        <f t="shared" si="57"/>
        <v>238732.67000000004</v>
      </c>
      <c r="E170" s="93">
        <f t="shared" si="57"/>
        <v>263932.67000000004</v>
      </c>
    </row>
    <row r="171" spans="1:5" x14ac:dyDescent="0.25">
      <c r="A171" s="89" t="s">
        <v>160</v>
      </c>
      <c r="B171" s="111"/>
      <c r="C171" s="112"/>
      <c r="D171" s="113"/>
      <c r="E171" s="114"/>
    </row>
    <row r="172" spans="1:5" ht="16.2" thickBot="1" x14ac:dyDescent="0.35">
      <c r="A172" s="76" t="s">
        <v>155</v>
      </c>
      <c r="B172" s="98">
        <f t="shared" ref="B172:E172" si="58">B165+B170</f>
        <v>511343.67000000004</v>
      </c>
      <c r="C172" s="99">
        <f t="shared" si="58"/>
        <v>617619.67000000004</v>
      </c>
      <c r="D172" s="100">
        <f t="shared" si="58"/>
        <v>702071.67</v>
      </c>
      <c r="E172" s="101">
        <f t="shared" si="58"/>
        <v>763055.67</v>
      </c>
    </row>
    <row r="173" spans="1:5" ht="16.2" thickTop="1" x14ac:dyDescent="0.3">
      <c r="A173" s="89"/>
      <c r="B173" s="94"/>
      <c r="C173" s="95"/>
      <c r="D173" s="96"/>
      <c r="E173" s="97"/>
    </row>
    <row r="174" spans="1:5" ht="15.6" x14ac:dyDescent="0.3">
      <c r="A174" s="76" t="s">
        <v>156</v>
      </c>
      <c r="B174" s="94"/>
      <c r="C174" s="95"/>
      <c r="D174" s="96"/>
      <c r="E174" s="97"/>
    </row>
    <row r="175" spans="1:5" x14ac:dyDescent="0.25">
      <c r="A175" s="89" t="s">
        <v>157</v>
      </c>
      <c r="B175" s="85">
        <f>[2]rate!B73</f>
        <v>10318</v>
      </c>
      <c r="C175" s="124">
        <f>[2]rate!C73</f>
        <v>11888</v>
      </c>
      <c r="D175" s="87">
        <f>[2]rate!D73</f>
        <v>13368</v>
      </c>
      <c r="E175" s="88">
        <f>[2]rate!E73</f>
        <v>13890</v>
      </c>
    </row>
    <row r="176" spans="1:5" x14ac:dyDescent="0.25">
      <c r="A176" s="89" t="s">
        <v>158</v>
      </c>
      <c r="B176" s="85">
        <f>[2]rate!B74</f>
        <v>9864</v>
      </c>
      <c r="C176" s="124">
        <f>[2]rate!C74</f>
        <v>13062</v>
      </c>
      <c r="D176" s="87">
        <f>[2]rate!D74</f>
        <v>16167</v>
      </c>
      <c r="E176" s="88">
        <f>[2]rate!E74</f>
        <v>19573</v>
      </c>
    </row>
    <row r="177" spans="1:5" s="201" customFormat="1" ht="15.6" x14ac:dyDescent="0.3">
      <c r="A177" s="119"/>
      <c r="B177" s="120">
        <f t="shared" ref="B177:E177" si="59">SUM(B175:B176)</f>
        <v>20182</v>
      </c>
      <c r="C177" s="121">
        <f t="shared" si="59"/>
        <v>24950</v>
      </c>
      <c r="D177" s="122">
        <f t="shared" si="59"/>
        <v>29535</v>
      </c>
      <c r="E177" s="123">
        <f t="shared" si="59"/>
        <v>33463</v>
      </c>
    </row>
    <row r="178" spans="1:5" ht="15.6" x14ac:dyDescent="0.3">
      <c r="A178" s="76" t="s">
        <v>169</v>
      </c>
      <c r="B178" s="85"/>
      <c r="C178" s="125"/>
      <c r="D178" s="126"/>
      <c r="E178" s="127"/>
    </row>
    <row r="179" spans="1:5" ht="15.6" x14ac:dyDescent="0.3">
      <c r="A179" s="76" t="s">
        <v>147</v>
      </c>
      <c r="B179" s="85">
        <f>[2]rate!B77</f>
        <v>62709</v>
      </c>
      <c r="C179" s="86">
        <f t="shared" ref="C179:D179" si="60">B182</f>
        <v>71542</v>
      </c>
      <c r="D179" s="87">
        <f t="shared" si="60"/>
        <v>70162</v>
      </c>
      <c r="E179" s="88">
        <f>D182</f>
        <v>68738</v>
      </c>
    </row>
    <row r="180" spans="1:5" x14ac:dyDescent="0.25">
      <c r="A180" s="89" t="s">
        <v>148</v>
      </c>
      <c r="B180" s="85">
        <f>[2]rate!B78</f>
        <v>10000</v>
      </c>
      <c r="C180" s="86">
        <f>[2]rate!C78</f>
        <v>0</v>
      </c>
      <c r="D180" s="87">
        <f>[2]rate!D78</f>
        <v>0</v>
      </c>
      <c r="E180" s="88">
        <f>[2]rate!E78</f>
        <v>0</v>
      </c>
    </row>
    <row r="181" spans="1:5" x14ac:dyDescent="0.25">
      <c r="A181" s="89" t="s">
        <v>149</v>
      </c>
      <c r="B181" s="85">
        <f>[2]rate!B79</f>
        <v>-1167</v>
      </c>
      <c r="C181" s="86">
        <f>[2]rate!C79</f>
        <v>-1380</v>
      </c>
      <c r="D181" s="87">
        <f>[2]rate!D79</f>
        <v>-1424</v>
      </c>
      <c r="E181" s="88">
        <f>[2]rate!E79</f>
        <v>-1469</v>
      </c>
    </row>
    <row r="182" spans="1:5" ht="15.6" x14ac:dyDescent="0.3">
      <c r="A182" s="76" t="s">
        <v>150</v>
      </c>
      <c r="B182" s="90">
        <f t="shared" ref="B182:E182" si="61">SUM(B179:B181)</f>
        <v>71542</v>
      </c>
      <c r="C182" s="91">
        <f t="shared" si="61"/>
        <v>70162</v>
      </c>
      <c r="D182" s="92">
        <f t="shared" si="61"/>
        <v>68738</v>
      </c>
      <c r="E182" s="93">
        <f t="shared" si="61"/>
        <v>67269</v>
      </c>
    </row>
    <row r="183" spans="1:5" ht="15.6" x14ac:dyDescent="0.3">
      <c r="A183" s="89" t="s">
        <v>160</v>
      </c>
      <c r="B183" s="94"/>
      <c r="C183" s="95"/>
      <c r="D183" s="96"/>
      <c r="E183" s="97"/>
    </row>
    <row r="184" spans="1:5" ht="15.6" x14ac:dyDescent="0.3">
      <c r="A184" s="76" t="s">
        <v>151</v>
      </c>
      <c r="B184" s="85">
        <f>[2]rate!B82</f>
        <v>18133</v>
      </c>
      <c r="C184" s="86">
        <f t="shared" ref="C184:D184" si="62">B187</f>
        <v>16683</v>
      </c>
      <c r="D184" s="87">
        <f t="shared" si="62"/>
        <v>22732</v>
      </c>
      <c r="E184" s="88">
        <f>D187</f>
        <v>23291</v>
      </c>
    </row>
    <row r="185" spans="1:5" x14ac:dyDescent="0.25">
      <c r="A185" s="89" t="s">
        <v>152</v>
      </c>
      <c r="B185" s="85">
        <f>[2]rate!B83</f>
        <v>8550</v>
      </c>
      <c r="C185" s="86">
        <f>[2]rate!C83</f>
        <v>6049</v>
      </c>
      <c r="D185" s="87">
        <f>[2]rate!D83</f>
        <v>559</v>
      </c>
      <c r="E185" s="88">
        <f>[2]rate!E83</f>
        <v>2965</v>
      </c>
    </row>
    <row r="186" spans="1:5" x14ac:dyDescent="0.25">
      <c r="A186" s="89" t="s">
        <v>153</v>
      </c>
      <c r="B186" s="85">
        <f>[2]rate!B84</f>
        <v>-10000</v>
      </c>
      <c r="C186" s="86">
        <f>[2]rate!C84</f>
        <v>0</v>
      </c>
      <c r="D186" s="87">
        <f>[2]rate!D84</f>
        <v>0</v>
      </c>
      <c r="E186" s="88">
        <f>[2]rate!E84</f>
        <v>0</v>
      </c>
    </row>
    <row r="187" spans="1:5" ht="15.6" x14ac:dyDescent="0.3">
      <c r="A187" s="76" t="s">
        <v>154</v>
      </c>
      <c r="B187" s="90">
        <f t="shared" ref="B187:E187" si="63">SUM(B184:B186)</f>
        <v>16683</v>
      </c>
      <c r="C187" s="91">
        <f t="shared" si="63"/>
        <v>22732</v>
      </c>
      <c r="D187" s="92">
        <f t="shared" si="63"/>
        <v>23291</v>
      </c>
      <c r="E187" s="93">
        <f t="shared" si="63"/>
        <v>26256</v>
      </c>
    </row>
    <row r="188" spans="1:5" x14ac:dyDescent="0.25">
      <c r="A188" s="89" t="s">
        <v>160</v>
      </c>
      <c r="B188" s="111"/>
      <c r="C188" s="112"/>
      <c r="D188" s="113"/>
      <c r="E188" s="114"/>
    </row>
    <row r="189" spans="1:5" ht="16.2" thickBot="1" x14ac:dyDescent="0.35">
      <c r="A189" s="76" t="s">
        <v>155</v>
      </c>
      <c r="B189" s="98">
        <f t="shared" ref="B189:E189" si="64">B182+B187</f>
        <v>88225</v>
      </c>
      <c r="C189" s="99">
        <f t="shared" si="64"/>
        <v>92894</v>
      </c>
      <c r="D189" s="100">
        <f t="shared" si="64"/>
        <v>92029</v>
      </c>
      <c r="E189" s="101">
        <f t="shared" si="64"/>
        <v>93525</v>
      </c>
    </row>
    <row r="190" spans="1:5" ht="16.2" thickTop="1" x14ac:dyDescent="0.3">
      <c r="A190" s="89"/>
      <c r="B190" s="94"/>
      <c r="C190" s="95"/>
      <c r="D190" s="96"/>
      <c r="E190" s="97"/>
    </row>
    <row r="191" spans="1:5" ht="15.6" x14ac:dyDescent="0.3">
      <c r="A191" s="76" t="s">
        <v>156</v>
      </c>
      <c r="B191" s="94"/>
      <c r="C191" s="95"/>
      <c r="D191" s="96"/>
      <c r="E191" s="97"/>
    </row>
    <row r="192" spans="1:5" x14ac:dyDescent="0.25">
      <c r="A192" s="89" t="s">
        <v>157</v>
      </c>
      <c r="B192" s="85">
        <f>[2]rate!B90</f>
        <v>1008</v>
      </c>
      <c r="C192" s="86">
        <f>[2]rate!C90</f>
        <v>1186</v>
      </c>
      <c r="D192" s="87">
        <f>[2]rate!D90</f>
        <v>1193</v>
      </c>
      <c r="E192" s="88">
        <f>[2]rate!E90</f>
        <v>1201</v>
      </c>
    </row>
    <row r="193" spans="1:5" x14ac:dyDescent="0.25">
      <c r="A193" s="89" t="s">
        <v>158</v>
      </c>
      <c r="B193" s="85">
        <f>[2]rate!B91</f>
        <v>2723</v>
      </c>
      <c r="C193" s="86">
        <f>[2]rate!C91</f>
        <v>3123</v>
      </c>
      <c r="D193" s="87">
        <f>[2]rate!D91</f>
        <v>3116</v>
      </c>
      <c r="E193" s="88">
        <f>[2]rate!E91</f>
        <v>3109</v>
      </c>
    </row>
    <row r="194" spans="1:5" s="201" customFormat="1" ht="15.6" x14ac:dyDescent="0.3">
      <c r="A194" s="119"/>
      <c r="B194" s="120">
        <f t="shared" ref="B194:E194" si="65">SUM(B192:B193)</f>
        <v>3731</v>
      </c>
      <c r="C194" s="121">
        <f t="shared" si="65"/>
        <v>4309</v>
      </c>
      <c r="D194" s="122">
        <f t="shared" si="65"/>
        <v>4309</v>
      </c>
      <c r="E194" s="123">
        <f t="shared" si="65"/>
        <v>4310</v>
      </c>
    </row>
    <row r="195" spans="1:5" ht="15.6" x14ac:dyDescent="0.3">
      <c r="A195" s="76" t="s">
        <v>170</v>
      </c>
      <c r="B195" s="107"/>
      <c r="C195" s="108"/>
      <c r="D195" s="109"/>
      <c r="E195" s="110"/>
    </row>
    <row r="196" spans="1:5" ht="15.6" x14ac:dyDescent="0.3">
      <c r="A196" s="76" t="s">
        <v>147</v>
      </c>
      <c r="B196" s="85">
        <f>[2]Police!B25</f>
        <v>21510</v>
      </c>
      <c r="C196" s="86">
        <f t="shared" ref="C196:D196" si="66">B199</f>
        <v>19046</v>
      </c>
      <c r="D196" s="87">
        <f t="shared" si="66"/>
        <v>21491</v>
      </c>
      <c r="E196" s="88">
        <f>D199</f>
        <v>23685</v>
      </c>
    </row>
    <row r="197" spans="1:5" x14ac:dyDescent="0.25">
      <c r="A197" s="89" t="s">
        <v>148</v>
      </c>
      <c r="B197" s="85">
        <f>[2]Police!B26</f>
        <v>0</v>
      </c>
      <c r="C197" s="124">
        <f>[2]Police!C26</f>
        <v>5000</v>
      </c>
      <c r="D197" s="87">
        <f>[2]Police!D26</f>
        <v>5000</v>
      </c>
      <c r="E197" s="88">
        <f>[2]Police!E26</f>
        <v>0</v>
      </c>
    </row>
    <row r="198" spans="1:5" x14ac:dyDescent="0.25">
      <c r="A198" s="89" t="s">
        <v>149</v>
      </c>
      <c r="B198" s="85">
        <f>[2]Police!B27</f>
        <v>-2464</v>
      </c>
      <c r="C198" s="124">
        <f>[2]Police!C27</f>
        <v>-2555</v>
      </c>
      <c r="D198" s="87">
        <f>[2]Police!D27</f>
        <v>-2806</v>
      </c>
      <c r="E198" s="88">
        <f>[2]Police!E27</f>
        <v>-2686</v>
      </c>
    </row>
    <row r="199" spans="1:5" ht="15.6" x14ac:dyDescent="0.3">
      <c r="A199" s="76" t="s">
        <v>150</v>
      </c>
      <c r="B199" s="90">
        <f t="shared" ref="B199:E199" si="67">SUM(B196:B198)</f>
        <v>19046</v>
      </c>
      <c r="C199" s="91">
        <f t="shared" si="67"/>
        <v>21491</v>
      </c>
      <c r="D199" s="92">
        <f t="shared" si="67"/>
        <v>23685</v>
      </c>
      <c r="E199" s="93">
        <f t="shared" si="67"/>
        <v>20999</v>
      </c>
    </row>
    <row r="200" spans="1:5" ht="15.6" x14ac:dyDescent="0.3">
      <c r="A200" s="89" t="s">
        <v>160</v>
      </c>
      <c r="B200" s="94"/>
      <c r="C200" s="95"/>
      <c r="D200" s="96"/>
      <c r="E200" s="97"/>
    </row>
    <row r="201" spans="1:5" ht="15.6" x14ac:dyDescent="0.3">
      <c r="A201" s="76" t="s">
        <v>151</v>
      </c>
      <c r="B201" s="85">
        <f>[2]Police!B30</f>
        <v>22472.9</v>
      </c>
      <c r="C201" s="86">
        <f t="shared" ref="C201:D201" si="68">B204</f>
        <v>26872.9</v>
      </c>
      <c r="D201" s="87">
        <f t="shared" si="68"/>
        <v>38158.9</v>
      </c>
      <c r="E201" s="88">
        <f>D204</f>
        <v>38158.9</v>
      </c>
    </row>
    <row r="202" spans="1:5" x14ac:dyDescent="0.25">
      <c r="A202" s="89" t="s">
        <v>152</v>
      </c>
      <c r="B202" s="85">
        <f>[2]Police!B31</f>
        <v>4400</v>
      </c>
      <c r="C202" s="124">
        <f>[2]Police!C31</f>
        <v>16286</v>
      </c>
      <c r="D202" s="87">
        <f>[2]Police!D31</f>
        <v>5000</v>
      </c>
      <c r="E202" s="88">
        <f>[2]Police!E31</f>
        <v>6699</v>
      </c>
    </row>
    <row r="203" spans="1:5" x14ac:dyDescent="0.25">
      <c r="A203" s="89" t="s">
        <v>153</v>
      </c>
      <c r="B203" s="85">
        <f>[2]Police!B32</f>
        <v>0</v>
      </c>
      <c r="C203" s="124">
        <f>[2]Police!C32</f>
        <v>-5000</v>
      </c>
      <c r="D203" s="87">
        <f>[2]Police!D32</f>
        <v>-5000</v>
      </c>
      <c r="E203" s="88">
        <f>[2]Police!E32</f>
        <v>0</v>
      </c>
    </row>
    <row r="204" spans="1:5" ht="15.6" x14ac:dyDescent="0.3">
      <c r="A204" s="76" t="s">
        <v>154</v>
      </c>
      <c r="B204" s="90">
        <f t="shared" ref="B204:E204" si="69">SUM(B201:B203)</f>
        <v>26872.9</v>
      </c>
      <c r="C204" s="91">
        <f t="shared" si="69"/>
        <v>38158.9</v>
      </c>
      <c r="D204" s="92">
        <f t="shared" si="69"/>
        <v>38158.9</v>
      </c>
      <c r="E204" s="93">
        <f t="shared" si="69"/>
        <v>44857.9</v>
      </c>
    </row>
    <row r="205" spans="1:5" x14ac:dyDescent="0.25">
      <c r="A205" s="89" t="s">
        <v>160</v>
      </c>
      <c r="B205" s="111"/>
      <c r="C205" s="112"/>
      <c r="D205" s="113"/>
      <c r="E205" s="114"/>
    </row>
    <row r="206" spans="1:5" ht="16.2" thickBot="1" x14ac:dyDescent="0.35">
      <c r="A206" s="76" t="s">
        <v>155</v>
      </c>
      <c r="B206" s="98">
        <f t="shared" ref="B206:E206" si="70">B199+B204</f>
        <v>45918.9</v>
      </c>
      <c r="C206" s="99">
        <f t="shared" si="70"/>
        <v>59649.9</v>
      </c>
      <c r="D206" s="100">
        <f t="shared" si="70"/>
        <v>61843.9</v>
      </c>
      <c r="E206" s="101">
        <f t="shared" si="70"/>
        <v>65856.899999999994</v>
      </c>
    </row>
    <row r="207" spans="1:5" ht="16.2" thickTop="1" x14ac:dyDescent="0.3">
      <c r="A207" s="89"/>
      <c r="B207" s="94"/>
      <c r="C207" s="95"/>
      <c r="D207" s="96"/>
      <c r="E207" s="97"/>
    </row>
    <row r="208" spans="1:5" ht="15.6" x14ac:dyDescent="0.3">
      <c r="A208" s="76" t="s">
        <v>156</v>
      </c>
      <c r="B208" s="94"/>
      <c r="C208" s="95"/>
      <c r="D208" s="96"/>
      <c r="E208" s="97"/>
    </row>
    <row r="209" spans="1:5" x14ac:dyDescent="0.25">
      <c r="A209" s="89" t="s">
        <v>157</v>
      </c>
      <c r="B209" s="85">
        <f>[2]Police!B38</f>
        <v>2464</v>
      </c>
      <c r="C209" s="124">
        <f>[2]Police!C38</f>
        <v>2555</v>
      </c>
      <c r="D209" s="87">
        <f>[2]Police!D38</f>
        <v>2806</v>
      </c>
      <c r="E209" s="88">
        <f>[2]Police!E38</f>
        <v>2686</v>
      </c>
    </row>
    <row r="210" spans="1:5" x14ac:dyDescent="0.25">
      <c r="A210" s="89" t="s">
        <v>158</v>
      </c>
      <c r="B210" s="85">
        <f>[2]Police!B39</f>
        <v>801</v>
      </c>
      <c r="C210" s="124">
        <f>[2]Police!C39</f>
        <v>719</v>
      </c>
      <c r="D210" s="87">
        <f>[2]Police!D39</f>
        <v>857</v>
      </c>
      <c r="E210" s="88">
        <f>[2]Police!E39</f>
        <v>1006</v>
      </c>
    </row>
    <row r="211" spans="1:5" s="201" customFormat="1" ht="15.6" x14ac:dyDescent="0.3">
      <c r="A211" s="119"/>
      <c r="B211" s="120">
        <f t="shared" ref="B211:E211" si="71">SUM(B209:B210)</f>
        <v>3265</v>
      </c>
      <c r="C211" s="121">
        <f t="shared" si="71"/>
        <v>3274</v>
      </c>
      <c r="D211" s="122">
        <f t="shared" si="71"/>
        <v>3663</v>
      </c>
      <c r="E211" s="123">
        <f t="shared" si="71"/>
        <v>3692</v>
      </c>
    </row>
    <row r="212" spans="1:5" ht="15.6" x14ac:dyDescent="0.3">
      <c r="A212" s="76" t="s">
        <v>171</v>
      </c>
      <c r="B212" s="107"/>
      <c r="C212" s="108"/>
      <c r="D212" s="109"/>
      <c r="E212" s="110"/>
    </row>
    <row r="213" spans="1:5" ht="15.6" x14ac:dyDescent="0.3">
      <c r="A213" s="76" t="s">
        <v>147</v>
      </c>
      <c r="B213" s="85">
        <f>[2]Police!B42</f>
        <v>6007</v>
      </c>
      <c r="C213" s="86">
        <f t="shared" ref="C213:E213" si="72">B216</f>
        <v>4598</v>
      </c>
      <c r="D213" s="87">
        <f t="shared" si="72"/>
        <v>3129</v>
      </c>
      <c r="E213" s="88">
        <f t="shared" si="72"/>
        <v>1597</v>
      </c>
    </row>
    <row r="214" spans="1:5" x14ac:dyDescent="0.25">
      <c r="A214" s="89" t="s">
        <v>148</v>
      </c>
      <c r="B214" s="85">
        <f>[2]Police!B43</f>
        <v>0</v>
      </c>
      <c r="C214" s="124">
        <f>[2]Police!C43</f>
        <v>0</v>
      </c>
      <c r="D214" s="87">
        <f>[2]Police!D43</f>
        <v>0</v>
      </c>
      <c r="E214" s="88">
        <f>[2]Police!E43</f>
        <v>8000</v>
      </c>
    </row>
    <row r="215" spans="1:5" x14ac:dyDescent="0.25">
      <c r="A215" s="89" t="s">
        <v>149</v>
      </c>
      <c r="B215" s="85">
        <f>[2]Police!B44</f>
        <v>-1409</v>
      </c>
      <c r="C215" s="124">
        <f>[2]Police!C44</f>
        <v>-1469</v>
      </c>
      <c r="D215" s="87">
        <f>[2]Police!D44</f>
        <v>-1532</v>
      </c>
      <c r="E215" s="88">
        <f>[2]Police!E44</f>
        <v>-1597</v>
      </c>
    </row>
    <row r="216" spans="1:5" ht="15.6" x14ac:dyDescent="0.3">
      <c r="A216" s="76" t="s">
        <v>150</v>
      </c>
      <c r="B216" s="90">
        <f t="shared" ref="B216:E216" si="73">SUM(B213:B215)</f>
        <v>4598</v>
      </c>
      <c r="C216" s="91">
        <f t="shared" si="73"/>
        <v>3129</v>
      </c>
      <c r="D216" s="92">
        <f t="shared" si="73"/>
        <v>1597</v>
      </c>
      <c r="E216" s="93">
        <f t="shared" si="73"/>
        <v>8000</v>
      </c>
    </row>
    <row r="217" spans="1:5" ht="15.6" x14ac:dyDescent="0.3">
      <c r="A217" s="89" t="s">
        <v>160</v>
      </c>
      <c r="B217" s="94"/>
      <c r="C217" s="95"/>
      <c r="D217" s="96"/>
      <c r="E217" s="97"/>
    </row>
    <row r="218" spans="1:5" ht="15.6" x14ac:dyDescent="0.3">
      <c r="A218" s="76" t="s">
        <v>151</v>
      </c>
      <c r="B218" s="85">
        <f>[2]Police!B47</f>
        <v>11566</v>
      </c>
      <c r="C218" s="86">
        <f t="shared" ref="C218:D218" si="74">B221</f>
        <v>11566</v>
      </c>
      <c r="D218" s="87">
        <f t="shared" si="74"/>
        <v>19489</v>
      </c>
      <c r="E218" s="88">
        <f>D221</f>
        <v>19489</v>
      </c>
    </row>
    <row r="219" spans="1:5" x14ac:dyDescent="0.25">
      <c r="A219" s="89" t="s">
        <v>152</v>
      </c>
      <c r="B219" s="85">
        <f>[2]Police!B48</f>
        <v>0</v>
      </c>
      <c r="C219" s="124">
        <f>[2]Police!C48</f>
        <v>7923</v>
      </c>
      <c r="D219" s="87">
        <f>[2]Police!D48</f>
        <v>0</v>
      </c>
      <c r="E219" s="88">
        <f>[2]Police!E48</f>
        <v>0</v>
      </c>
    </row>
    <row r="220" spans="1:5" x14ac:dyDescent="0.25">
      <c r="A220" s="89" t="s">
        <v>153</v>
      </c>
      <c r="B220" s="85">
        <f>[2]Police!B49</f>
        <v>0</v>
      </c>
      <c r="C220" s="124">
        <f>[2]Police!C49</f>
        <v>0</v>
      </c>
      <c r="D220" s="87">
        <f>[2]Police!D49</f>
        <v>0</v>
      </c>
      <c r="E220" s="88">
        <f>[2]Police!E49</f>
        <v>-8000</v>
      </c>
    </row>
    <row r="221" spans="1:5" ht="15.6" x14ac:dyDescent="0.3">
      <c r="A221" s="76" t="s">
        <v>154</v>
      </c>
      <c r="B221" s="90">
        <f t="shared" ref="B221:E221" si="75">SUM(B218:B220)</f>
        <v>11566</v>
      </c>
      <c r="C221" s="91">
        <f t="shared" si="75"/>
        <v>19489</v>
      </c>
      <c r="D221" s="92">
        <f t="shared" si="75"/>
        <v>19489</v>
      </c>
      <c r="E221" s="93">
        <f t="shared" si="75"/>
        <v>11489</v>
      </c>
    </row>
    <row r="222" spans="1:5" x14ac:dyDescent="0.25">
      <c r="A222" s="89" t="s">
        <v>160</v>
      </c>
      <c r="B222" s="111"/>
      <c r="C222" s="112"/>
      <c r="D222" s="113"/>
      <c r="E222" s="114"/>
    </row>
    <row r="223" spans="1:5" ht="16.2" thickBot="1" x14ac:dyDescent="0.35">
      <c r="A223" s="76" t="s">
        <v>155</v>
      </c>
      <c r="B223" s="98">
        <f t="shared" ref="B223:E223" si="76">B216+B221</f>
        <v>16164</v>
      </c>
      <c r="C223" s="99">
        <f t="shared" si="76"/>
        <v>22618</v>
      </c>
      <c r="D223" s="100">
        <f t="shared" si="76"/>
        <v>21086</v>
      </c>
      <c r="E223" s="101">
        <f t="shared" si="76"/>
        <v>19489</v>
      </c>
    </row>
    <row r="224" spans="1:5" ht="16.2" thickTop="1" x14ac:dyDescent="0.3">
      <c r="A224" s="89"/>
      <c r="B224" s="94"/>
      <c r="C224" s="95"/>
      <c r="D224" s="96"/>
      <c r="E224" s="97"/>
    </row>
    <row r="225" spans="1:5" ht="15.6" x14ac:dyDescent="0.3">
      <c r="A225" s="76" t="s">
        <v>156</v>
      </c>
      <c r="B225" s="94"/>
      <c r="C225" s="95"/>
      <c r="D225" s="96"/>
      <c r="E225" s="97"/>
    </row>
    <row r="226" spans="1:5" x14ac:dyDescent="0.25">
      <c r="A226" s="89" t="s">
        <v>157</v>
      </c>
      <c r="B226" s="85">
        <f>[2]Police!B55</f>
        <v>1409</v>
      </c>
      <c r="C226" s="124">
        <f>[2]Police!C55</f>
        <v>1469</v>
      </c>
      <c r="D226" s="87">
        <f>[2]Police!D55</f>
        <v>1532</v>
      </c>
      <c r="E226" s="88">
        <f>[2]Police!E55</f>
        <v>1597</v>
      </c>
    </row>
    <row r="227" spans="1:5" x14ac:dyDescent="0.25">
      <c r="A227" s="89" t="s">
        <v>158</v>
      </c>
      <c r="B227" s="85">
        <f>[2]Police!B56</f>
        <v>245</v>
      </c>
      <c r="C227" s="124">
        <f>[2]Police!C56</f>
        <v>193</v>
      </c>
      <c r="D227" s="87">
        <f>[2]Police!D56</f>
        <v>134</v>
      </c>
      <c r="E227" s="88">
        <f>[2]Police!E56</f>
        <v>69</v>
      </c>
    </row>
    <row r="228" spans="1:5" ht="15.6" x14ac:dyDescent="0.3">
      <c r="A228" s="89"/>
      <c r="B228" s="90">
        <f t="shared" ref="B228:E228" si="77">SUM(B226:B227)</f>
        <v>1654</v>
      </c>
      <c r="C228" s="91">
        <f t="shared" si="77"/>
        <v>1662</v>
      </c>
      <c r="D228" s="92">
        <f t="shared" si="77"/>
        <v>1666</v>
      </c>
      <c r="E228" s="93">
        <f t="shared" si="77"/>
        <v>1666</v>
      </c>
    </row>
    <row r="229" spans="1:5" s="201" customFormat="1" ht="16.2" thickBot="1" x14ac:dyDescent="0.3">
      <c r="A229" s="102" t="s">
        <v>160</v>
      </c>
      <c r="B229" s="103"/>
      <c r="C229" s="104"/>
      <c r="D229" s="105"/>
      <c r="E229" s="106"/>
    </row>
  </sheetData>
  <printOptions horizontalCentered="1"/>
  <pageMargins left="0.17" right="0.16" top="0.27" bottom="0.23" header="0.28000000000000003" footer="0.23"/>
  <pageSetup scale="95" fitToWidth="0" fitToHeight="0" orientation="landscape" r:id="rId1"/>
  <rowBreaks count="6" manualBreakCount="6">
    <brk id="41" max="16383" man="1"/>
    <brk id="75" max="16383" man="1"/>
    <brk id="109" max="4" man="1"/>
    <brk id="143" max="16383" man="1"/>
    <brk id="177" max="16383" man="1"/>
    <brk id="21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3"/>
  <sheetViews>
    <sheetView zoomScaleNormal="100" workbookViewId="0">
      <selection activeCell="B15" sqref="B15"/>
    </sheetView>
  </sheetViews>
  <sheetFormatPr defaultColWidth="9.109375" defaultRowHeight="15" x14ac:dyDescent="0.25"/>
  <cols>
    <col min="1" max="1" width="56" style="1" customWidth="1"/>
    <col min="2" max="6" width="13.44140625" style="1" customWidth="1"/>
    <col min="7" max="16384" width="9.109375" style="1"/>
  </cols>
  <sheetData>
    <row r="1" spans="1:6" s="128" customFormat="1" ht="2.25" customHeight="1" x14ac:dyDescent="0.25">
      <c r="A1" s="128" t="s">
        <v>810</v>
      </c>
      <c r="B1" s="129"/>
      <c r="C1" s="129"/>
      <c r="D1" s="129"/>
      <c r="E1" s="129"/>
      <c r="F1" s="129"/>
    </row>
    <row r="2" spans="1:6" ht="15.6" x14ac:dyDescent="0.3">
      <c r="A2" s="208" t="s">
        <v>81</v>
      </c>
    </row>
    <row r="3" spans="1:6" ht="15.6" x14ac:dyDescent="0.3">
      <c r="A3" s="208" t="s">
        <v>801</v>
      </c>
    </row>
    <row r="4" spans="1:6" ht="15.6" x14ac:dyDescent="0.3">
      <c r="A4" s="208" t="s">
        <v>802</v>
      </c>
    </row>
    <row r="5" spans="1:6" x14ac:dyDescent="0.25">
      <c r="A5" s="128" t="s">
        <v>177</v>
      </c>
    </row>
    <row r="6" spans="1:6" ht="30" customHeight="1" x14ac:dyDescent="0.25">
      <c r="A6" s="233" t="s">
        <v>803</v>
      </c>
      <c r="B6" s="234" t="s">
        <v>800</v>
      </c>
      <c r="C6" s="234" t="s">
        <v>799</v>
      </c>
      <c r="D6" s="234" t="s">
        <v>804</v>
      </c>
      <c r="E6" s="234" t="s">
        <v>798</v>
      </c>
      <c r="F6" s="234" t="s">
        <v>805</v>
      </c>
    </row>
    <row r="7" spans="1:6" x14ac:dyDescent="0.25">
      <c r="A7" s="235" t="s">
        <v>797</v>
      </c>
      <c r="B7" s="211"/>
      <c r="C7" s="211"/>
      <c r="D7" s="211"/>
      <c r="E7" s="211"/>
      <c r="F7" s="212"/>
    </row>
    <row r="8" spans="1:6" x14ac:dyDescent="0.25">
      <c r="A8" s="236" t="s">
        <v>796</v>
      </c>
      <c r="B8" s="214">
        <v>40</v>
      </c>
      <c r="C8" s="214">
        <v>0</v>
      </c>
      <c r="D8" s="214">
        <v>0</v>
      </c>
      <c r="E8" s="214">
        <v>0</v>
      </c>
      <c r="F8" s="215">
        <v>40</v>
      </c>
    </row>
    <row r="9" spans="1:6" ht="15.6" x14ac:dyDescent="0.3">
      <c r="A9" s="237" t="s">
        <v>795</v>
      </c>
      <c r="B9" s="217">
        <v>40</v>
      </c>
      <c r="C9" s="217">
        <v>0</v>
      </c>
      <c r="D9" s="217">
        <v>0</v>
      </c>
      <c r="E9" s="217">
        <v>0</v>
      </c>
      <c r="F9" s="218">
        <v>40</v>
      </c>
    </row>
    <row r="10" spans="1:6" x14ac:dyDescent="0.25">
      <c r="A10" s="238"/>
      <c r="B10" s="214"/>
      <c r="C10" s="214"/>
      <c r="D10" s="214"/>
      <c r="E10" s="214"/>
      <c r="F10" s="215"/>
    </row>
    <row r="11" spans="1:6" x14ac:dyDescent="0.25">
      <c r="A11" s="239" t="s">
        <v>794</v>
      </c>
      <c r="B11" s="221"/>
      <c r="C11" s="221"/>
      <c r="D11" s="221"/>
      <c r="E11" s="221"/>
      <c r="F11" s="222"/>
    </row>
    <row r="12" spans="1:6" x14ac:dyDescent="0.25">
      <c r="A12" s="236" t="s">
        <v>240</v>
      </c>
      <c r="B12" s="214">
        <v>17784</v>
      </c>
      <c r="C12" s="214">
        <v>9652</v>
      </c>
      <c r="D12" s="214">
        <v>4601</v>
      </c>
      <c r="E12" s="214">
        <v>0</v>
      </c>
      <c r="F12" s="215">
        <v>32037</v>
      </c>
    </row>
    <row r="13" spans="1:6" x14ac:dyDescent="0.25">
      <c r="A13" s="236" t="s">
        <v>793</v>
      </c>
      <c r="B13" s="214">
        <v>350</v>
      </c>
      <c r="C13" s="214">
        <v>350</v>
      </c>
      <c r="D13" s="214">
        <v>350</v>
      </c>
      <c r="E13" s="214">
        <v>350</v>
      </c>
      <c r="F13" s="215">
        <v>1400</v>
      </c>
    </row>
    <row r="14" spans="1:6" ht="15.6" x14ac:dyDescent="0.3">
      <c r="A14" s="237" t="s">
        <v>792</v>
      </c>
      <c r="B14" s="217">
        <v>18134</v>
      </c>
      <c r="C14" s="217">
        <v>10002</v>
      </c>
      <c r="D14" s="217">
        <v>4951</v>
      </c>
      <c r="E14" s="217">
        <v>350</v>
      </c>
      <c r="F14" s="218">
        <v>33437</v>
      </c>
    </row>
    <row r="15" spans="1:6" x14ac:dyDescent="0.25">
      <c r="A15" s="238"/>
      <c r="B15" s="214"/>
      <c r="C15" s="214"/>
      <c r="D15" s="214"/>
      <c r="E15" s="214"/>
      <c r="F15" s="215"/>
    </row>
    <row r="16" spans="1:6" x14ac:dyDescent="0.25">
      <c r="A16" s="239" t="s">
        <v>791</v>
      </c>
      <c r="B16" s="221"/>
      <c r="C16" s="221"/>
      <c r="D16" s="221"/>
      <c r="E16" s="221"/>
      <c r="F16" s="222"/>
    </row>
    <row r="17" spans="1:6" x14ac:dyDescent="0.25">
      <c r="A17" s="236" t="s">
        <v>790</v>
      </c>
      <c r="B17" s="214">
        <v>435</v>
      </c>
      <c r="C17" s="214">
        <v>0</v>
      </c>
      <c r="D17" s="214">
        <v>70</v>
      </c>
      <c r="E17" s="214">
        <v>0</v>
      </c>
      <c r="F17" s="215">
        <v>505</v>
      </c>
    </row>
    <row r="18" spans="1:6" x14ac:dyDescent="0.25">
      <c r="A18" s="236" t="s">
        <v>252</v>
      </c>
      <c r="B18" s="214">
        <v>500</v>
      </c>
      <c r="C18" s="214">
        <v>500</v>
      </c>
      <c r="D18" s="214">
        <v>0</v>
      </c>
      <c r="E18" s="214">
        <v>0</v>
      </c>
      <c r="F18" s="215">
        <v>1000</v>
      </c>
    </row>
    <row r="19" spans="1:6" x14ac:dyDescent="0.25">
      <c r="A19" s="236" t="s">
        <v>789</v>
      </c>
      <c r="B19" s="214">
        <v>3580</v>
      </c>
      <c r="C19" s="214">
        <v>2450</v>
      </c>
      <c r="D19" s="214">
        <v>5000</v>
      </c>
      <c r="E19" s="214">
        <v>2500</v>
      </c>
      <c r="F19" s="215">
        <v>13530</v>
      </c>
    </row>
    <row r="20" spans="1:6" x14ac:dyDescent="0.25">
      <c r="A20" s="236" t="s">
        <v>788</v>
      </c>
      <c r="B20" s="214">
        <v>263</v>
      </c>
      <c r="C20" s="214">
        <v>8000</v>
      </c>
      <c r="D20" s="214">
        <v>130</v>
      </c>
      <c r="E20" s="214">
        <v>175</v>
      </c>
      <c r="F20" s="215">
        <v>8568</v>
      </c>
    </row>
    <row r="21" spans="1:6" x14ac:dyDescent="0.25">
      <c r="A21" s="236" t="s">
        <v>787</v>
      </c>
      <c r="B21" s="214">
        <v>3320</v>
      </c>
      <c r="C21" s="214">
        <v>2550</v>
      </c>
      <c r="D21" s="214">
        <v>2550</v>
      </c>
      <c r="E21" s="214">
        <v>2550</v>
      </c>
      <c r="F21" s="215">
        <v>10970</v>
      </c>
    </row>
    <row r="22" spans="1:6" x14ac:dyDescent="0.25">
      <c r="A22" s="236" t="s">
        <v>786</v>
      </c>
      <c r="B22" s="214">
        <v>435</v>
      </c>
      <c r="C22" s="214">
        <v>2000</v>
      </c>
      <c r="D22" s="214">
        <v>0</v>
      </c>
      <c r="E22" s="214">
        <v>0</v>
      </c>
      <c r="F22" s="215">
        <v>2435</v>
      </c>
    </row>
    <row r="23" spans="1:6" x14ac:dyDescent="0.25">
      <c r="A23" s="236" t="s">
        <v>785</v>
      </c>
      <c r="B23" s="214">
        <v>205</v>
      </c>
      <c r="C23" s="214">
        <v>800</v>
      </c>
      <c r="D23" s="214">
        <v>900</v>
      </c>
      <c r="E23" s="214">
        <v>875</v>
      </c>
      <c r="F23" s="215">
        <v>2780</v>
      </c>
    </row>
    <row r="24" spans="1:6" x14ac:dyDescent="0.25">
      <c r="A24" s="236" t="s">
        <v>784</v>
      </c>
      <c r="B24" s="214">
        <v>465</v>
      </c>
      <c r="C24" s="214">
        <v>1200</v>
      </c>
      <c r="D24" s="214">
        <v>1300</v>
      </c>
      <c r="E24" s="214">
        <v>1580</v>
      </c>
      <c r="F24" s="215">
        <v>4545</v>
      </c>
    </row>
    <row r="25" spans="1:6" x14ac:dyDescent="0.25">
      <c r="A25" s="236" t="s">
        <v>783</v>
      </c>
      <c r="B25" s="214">
        <v>100</v>
      </c>
      <c r="C25" s="214">
        <v>100</v>
      </c>
      <c r="D25" s="214">
        <v>100</v>
      </c>
      <c r="E25" s="214">
        <v>100</v>
      </c>
      <c r="F25" s="215">
        <v>400</v>
      </c>
    </row>
    <row r="26" spans="1:6" x14ac:dyDescent="0.25">
      <c r="A26" s="236" t="s">
        <v>782</v>
      </c>
      <c r="B26" s="214">
        <v>16498</v>
      </c>
      <c r="C26" s="214">
        <v>7000</v>
      </c>
      <c r="D26" s="214">
        <v>6200</v>
      </c>
      <c r="E26" s="214">
        <v>8243</v>
      </c>
      <c r="F26" s="215">
        <v>37941</v>
      </c>
    </row>
    <row r="27" spans="1:6" x14ac:dyDescent="0.25">
      <c r="A27" s="236" t="s">
        <v>781</v>
      </c>
      <c r="B27" s="214">
        <v>3485</v>
      </c>
      <c r="C27" s="214">
        <v>3925</v>
      </c>
      <c r="D27" s="214">
        <v>4030</v>
      </c>
      <c r="E27" s="214">
        <v>4139</v>
      </c>
      <c r="F27" s="215">
        <v>15579</v>
      </c>
    </row>
    <row r="28" spans="1:6" x14ac:dyDescent="0.25">
      <c r="A28" s="236" t="s">
        <v>780</v>
      </c>
      <c r="B28" s="214">
        <v>4998</v>
      </c>
      <c r="C28" s="214">
        <v>7197</v>
      </c>
      <c r="D28" s="214">
        <v>0</v>
      </c>
      <c r="E28" s="214">
        <v>0</v>
      </c>
      <c r="F28" s="215">
        <v>12195</v>
      </c>
    </row>
    <row r="29" spans="1:6" ht="15.6" x14ac:dyDescent="0.3">
      <c r="A29" s="237" t="s">
        <v>779</v>
      </c>
      <c r="B29" s="217">
        <v>34284</v>
      </c>
      <c r="C29" s="217">
        <v>35722</v>
      </c>
      <c r="D29" s="217">
        <v>20280</v>
      </c>
      <c r="E29" s="217">
        <v>20162</v>
      </c>
      <c r="F29" s="218">
        <v>110448</v>
      </c>
    </row>
    <row r="30" spans="1:6" x14ac:dyDescent="0.25">
      <c r="A30" s="238"/>
      <c r="B30" s="214"/>
      <c r="C30" s="214"/>
      <c r="D30" s="214"/>
      <c r="E30" s="214"/>
      <c r="F30" s="215"/>
    </row>
    <row r="31" spans="1:6" x14ac:dyDescent="0.25">
      <c r="A31" s="239" t="s">
        <v>778</v>
      </c>
      <c r="B31" s="221"/>
      <c r="C31" s="221"/>
      <c r="D31" s="221"/>
      <c r="E31" s="221"/>
      <c r="F31" s="222"/>
    </row>
    <row r="32" spans="1:6" x14ac:dyDescent="0.25">
      <c r="A32" s="236" t="s">
        <v>260</v>
      </c>
      <c r="B32" s="214">
        <v>250</v>
      </c>
      <c r="C32" s="214">
        <v>0</v>
      </c>
      <c r="D32" s="214">
        <v>0</v>
      </c>
      <c r="E32" s="214">
        <v>820</v>
      </c>
      <c r="F32" s="215">
        <v>1070</v>
      </c>
    </row>
    <row r="33" spans="1:6" x14ac:dyDescent="0.25">
      <c r="A33" s="236" t="s">
        <v>256</v>
      </c>
      <c r="B33" s="214">
        <v>350</v>
      </c>
      <c r="C33" s="214">
        <v>350</v>
      </c>
      <c r="D33" s="214">
        <v>250</v>
      </c>
      <c r="E33" s="214">
        <v>250</v>
      </c>
      <c r="F33" s="215">
        <v>1200</v>
      </c>
    </row>
    <row r="34" spans="1:6" x14ac:dyDescent="0.25">
      <c r="A34" s="236" t="s">
        <v>217</v>
      </c>
      <c r="B34" s="214">
        <v>1500</v>
      </c>
      <c r="C34" s="214">
        <v>0</v>
      </c>
      <c r="D34" s="214">
        <v>0</v>
      </c>
      <c r="E34" s="214">
        <v>0</v>
      </c>
      <c r="F34" s="215">
        <v>1500</v>
      </c>
    </row>
    <row r="35" spans="1:6" x14ac:dyDescent="0.25">
      <c r="A35" s="236" t="s">
        <v>777</v>
      </c>
      <c r="B35" s="214">
        <v>0</v>
      </c>
      <c r="C35" s="214">
        <v>0</v>
      </c>
      <c r="D35" s="214">
        <v>0</v>
      </c>
      <c r="E35" s="214">
        <v>2000</v>
      </c>
      <c r="F35" s="215">
        <v>2000</v>
      </c>
    </row>
    <row r="36" spans="1:6" x14ac:dyDescent="0.25">
      <c r="A36" s="236" t="s">
        <v>776</v>
      </c>
      <c r="B36" s="214">
        <v>100</v>
      </c>
      <c r="C36" s="214">
        <v>100</v>
      </c>
      <c r="D36" s="214">
        <v>300</v>
      </c>
      <c r="E36" s="214">
        <v>400</v>
      </c>
      <c r="F36" s="215">
        <v>900</v>
      </c>
    </row>
    <row r="37" spans="1:6" x14ac:dyDescent="0.25">
      <c r="A37" s="236" t="s">
        <v>775</v>
      </c>
      <c r="B37" s="214">
        <v>325</v>
      </c>
      <c r="C37" s="214">
        <v>350</v>
      </c>
      <c r="D37" s="214">
        <v>550</v>
      </c>
      <c r="E37" s="214">
        <v>500</v>
      </c>
      <c r="F37" s="215">
        <v>1725</v>
      </c>
    </row>
    <row r="38" spans="1:6" x14ac:dyDescent="0.25">
      <c r="A38" s="236" t="s">
        <v>774</v>
      </c>
      <c r="B38" s="214">
        <v>200</v>
      </c>
      <c r="C38" s="214">
        <v>100</v>
      </c>
      <c r="D38" s="214">
        <v>325</v>
      </c>
      <c r="E38" s="214">
        <v>375</v>
      </c>
      <c r="F38" s="215">
        <v>1000</v>
      </c>
    </row>
    <row r="39" spans="1:6" x14ac:dyDescent="0.25">
      <c r="A39" s="236" t="s">
        <v>773</v>
      </c>
      <c r="B39" s="214">
        <v>350</v>
      </c>
      <c r="C39" s="214">
        <v>391</v>
      </c>
      <c r="D39" s="214">
        <v>600</v>
      </c>
      <c r="E39" s="214">
        <v>600</v>
      </c>
      <c r="F39" s="215">
        <v>1941</v>
      </c>
    </row>
    <row r="40" spans="1:6" x14ac:dyDescent="0.25">
      <c r="A40" s="236" t="s">
        <v>772</v>
      </c>
      <c r="B40" s="214">
        <v>150</v>
      </c>
      <c r="C40" s="214">
        <v>150</v>
      </c>
      <c r="D40" s="214">
        <v>325</v>
      </c>
      <c r="E40" s="214">
        <v>425</v>
      </c>
      <c r="F40" s="215">
        <v>1050</v>
      </c>
    </row>
    <row r="41" spans="1:6" x14ac:dyDescent="0.25">
      <c r="A41" s="236" t="s">
        <v>771</v>
      </c>
      <c r="B41" s="214">
        <v>100</v>
      </c>
      <c r="C41" s="214">
        <v>100</v>
      </c>
      <c r="D41" s="214">
        <v>100</v>
      </c>
      <c r="E41" s="214">
        <v>100</v>
      </c>
      <c r="F41" s="215">
        <v>400</v>
      </c>
    </row>
    <row r="42" spans="1:6" x14ac:dyDescent="0.25">
      <c r="A42" s="236" t="s">
        <v>770</v>
      </c>
      <c r="B42" s="214">
        <v>55</v>
      </c>
      <c r="C42" s="214">
        <v>57</v>
      </c>
      <c r="D42" s="214">
        <v>59</v>
      </c>
      <c r="E42" s="214">
        <v>60</v>
      </c>
      <c r="F42" s="215">
        <v>231</v>
      </c>
    </row>
    <row r="43" spans="1:6" x14ac:dyDescent="0.25">
      <c r="A43" s="236" t="s">
        <v>769</v>
      </c>
      <c r="B43" s="214">
        <v>650</v>
      </c>
      <c r="C43" s="214">
        <v>250</v>
      </c>
      <c r="D43" s="214">
        <v>650</v>
      </c>
      <c r="E43" s="214">
        <v>250</v>
      </c>
      <c r="F43" s="215">
        <v>1800</v>
      </c>
    </row>
    <row r="44" spans="1:6" x14ac:dyDescent="0.25">
      <c r="A44" s="236" t="s">
        <v>768</v>
      </c>
      <c r="B44" s="214">
        <v>93</v>
      </c>
      <c r="C44" s="214">
        <v>781</v>
      </c>
      <c r="D44" s="214">
        <v>600</v>
      </c>
      <c r="E44" s="214">
        <v>300</v>
      </c>
      <c r="F44" s="215">
        <v>1774</v>
      </c>
    </row>
    <row r="45" spans="1:6" x14ac:dyDescent="0.25">
      <c r="A45" s="236" t="s">
        <v>767</v>
      </c>
      <c r="B45" s="214">
        <v>460</v>
      </c>
      <c r="C45" s="214">
        <v>200</v>
      </c>
      <c r="D45" s="214">
        <v>0</v>
      </c>
      <c r="E45" s="214">
        <v>0</v>
      </c>
      <c r="F45" s="215">
        <v>660</v>
      </c>
    </row>
    <row r="46" spans="1:6" x14ac:dyDescent="0.25">
      <c r="A46" s="236" t="s">
        <v>766</v>
      </c>
      <c r="B46" s="214">
        <v>0</v>
      </c>
      <c r="C46" s="214">
        <v>0</v>
      </c>
      <c r="D46" s="214">
        <v>109</v>
      </c>
      <c r="E46" s="214">
        <v>100</v>
      </c>
      <c r="F46" s="215">
        <v>209</v>
      </c>
    </row>
    <row r="47" spans="1:6" ht="15.6" x14ac:dyDescent="0.3">
      <c r="A47" s="237" t="s">
        <v>765</v>
      </c>
      <c r="B47" s="217">
        <v>4583</v>
      </c>
      <c r="C47" s="217">
        <v>2829</v>
      </c>
      <c r="D47" s="217">
        <v>3868</v>
      </c>
      <c r="E47" s="217">
        <v>6180</v>
      </c>
      <c r="F47" s="218">
        <v>17460</v>
      </c>
    </row>
    <row r="48" spans="1:6" x14ac:dyDescent="0.25">
      <c r="A48" s="238"/>
      <c r="B48" s="214"/>
      <c r="C48" s="214"/>
      <c r="D48" s="214"/>
      <c r="E48" s="214"/>
      <c r="F48" s="215"/>
    </row>
    <row r="49" spans="1:6" x14ac:dyDescent="0.25">
      <c r="A49" s="239" t="s">
        <v>176</v>
      </c>
      <c r="B49" s="221"/>
      <c r="C49" s="221"/>
      <c r="D49" s="221"/>
      <c r="E49" s="221"/>
      <c r="F49" s="222"/>
    </row>
    <row r="50" spans="1:6" x14ac:dyDescent="0.25">
      <c r="A50" s="236" t="s">
        <v>764</v>
      </c>
      <c r="B50" s="214">
        <v>0</v>
      </c>
      <c r="C50" s="214">
        <v>0</v>
      </c>
      <c r="D50" s="214">
        <v>0</v>
      </c>
      <c r="E50" s="214">
        <v>0</v>
      </c>
      <c r="F50" s="215">
        <v>0</v>
      </c>
    </row>
    <row r="51" spans="1:6" ht="15.6" x14ac:dyDescent="0.3">
      <c r="A51" s="237" t="s">
        <v>175</v>
      </c>
      <c r="B51" s="217">
        <v>0</v>
      </c>
      <c r="C51" s="217">
        <v>0</v>
      </c>
      <c r="D51" s="217">
        <v>0</v>
      </c>
      <c r="E51" s="217">
        <v>0</v>
      </c>
      <c r="F51" s="218">
        <v>0</v>
      </c>
    </row>
    <row r="52" spans="1:6" x14ac:dyDescent="0.25">
      <c r="A52" s="238"/>
      <c r="B52" s="214"/>
      <c r="C52" s="214"/>
      <c r="D52" s="214"/>
      <c r="E52" s="214"/>
      <c r="F52" s="215"/>
    </row>
    <row r="53" spans="1:6" x14ac:dyDescent="0.25">
      <c r="A53" s="239" t="s">
        <v>174</v>
      </c>
      <c r="B53" s="221"/>
      <c r="C53" s="221"/>
      <c r="D53" s="221"/>
      <c r="E53" s="221"/>
      <c r="F53" s="222"/>
    </row>
    <row r="54" spans="1:6" x14ac:dyDescent="0.25">
      <c r="A54" s="236" t="s">
        <v>763</v>
      </c>
      <c r="B54" s="214">
        <v>0</v>
      </c>
      <c r="C54" s="214">
        <v>50715</v>
      </c>
      <c r="D54" s="214">
        <v>0</v>
      </c>
      <c r="E54" s="214">
        <v>0</v>
      </c>
      <c r="F54" s="215">
        <v>50715</v>
      </c>
    </row>
    <row r="55" spans="1:6" x14ac:dyDescent="0.25">
      <c r="A55" s="236" t="s">
        <v>762</v>
      </c>
      <c r="B55" s="214">
        <v>847</v>
      </c>
      <c r="C55" s="214">
        <v>0</v>
      </c>
      <c r="D55" s="214">
        <v>0</v>
      </c>
      <c r="E55" s="214">
        <v>0</v>
      </c>
      <c r="F55" s="215">
        <v>847</v>
      </c>
    </row>
    <row r="56" spans="1:6" x14ac:dyDescent="0.25">
      <c r="A56" s="236" t="s">
        <v>761</v>
      </c>
      <c r="B56" s="214">
        <v>0</v>
      </c>
      <c r="C56" s="214">
        <v>2150</v>
      </c>
      <c r="D56" s="214">
        <v>0</v>
      </c>
      <c r="E56" s="214">
        <v>0</v>
      </c>
      <c r="F56" s="215">
        <v>2150</v>
      </c>
    </row>
    <row r="57" spans="1:6" x14ac:dyDescent="0.25">
      <c r="A57" s="236" t="s">
        <v>760</v>
      </c>
      <c r="B57" s="214">
        <v>140</v>
      </c>
      <c r="C57" s="214">
        <v>0</v>
      </c>
      <c r="D57" s="214">
        <v>0</v>
      </c>
      <c r="E57" s="214">
        <v>0</v>
      </c>
      <c r="F57" s="215">
        <v>140</v>
      </c>
    </row>
    <row r="58" spans="1:6" x14ac:dyDescent="0.25">
      <c r="A58" s="236" t="s">
        <v>759</v>
      </c>
      <c r="B58" s="214">
        <v>0</v>
      </c>
      <c r="C58" s="214">
        <v>0</v>
      </c>
      <c r="D58" s="214">
        <v>0</v>
      </c>
      <c r="E58" s="214">
        <v>0</v>
      </c>
      <c r="F58" s="215">
        <v>0</v>
      </c>
    </row>
    <row r="59" spans="1:6" x14ac:dyDescent="0.25">
      <c r="A59" s="236" t="s">
        <v>758</v>
      </c>
      <c r="B59" s="214">
        <v>0</v>
      </c>
      <c r="C59" s="214">
        <v>0</v>
      </c>
      <c r="D59" s="214">
        <v>5000</v>
      </c>
      <c r="E59" s="214">
        <v>0</v>
      </c>
      <c r="F59" s="215">
        <v>5000</v>
      </c>
    </row>
    <row r="60" spans="1:6" x14ac:dyDescent="0.25">
      <c r="A60" s="236" t="s">
        <v>757</v>
      </c>
      <c r="B60" s="214">
        <v>1657</v>
      </c>
      <c r="C60" s="214">
        <v>1057</v>
      </c>
      <c r="D60" s="214">
        <v>1087</v>
      </c>
      <c r="E60" s="214">
        <v>590</v>
      </c>
      <c r="F60" s="215">
        <v>4391</v>
      </c>
    </row>
    <row r="61" spans="1:6" x14ac:dyDescent="0.25">
      <c r="A61" s="236" t="s">
        <v>756</v>
      </c>
      <c r="B61" s="214">
        <v>600</v>
      </c>
      <c r="C61" s="214">
        <v>600</v>
      </c>
      <c r="D61" s="214">
        <v>600</v>
      </c>
      <c r="E61" s="214">
        <v>600</v>
      </c>
      <c r="F61" s="215">
        <v>2400</v>
      </c>
    </row>
    <row r="62" spans="1:6" x14ac:dyDescent="0.25">
      <c r="A62" s="236" t="s">
        <v>755</v>
      </c>
      <c r="B62" s="214">
        <v>6830</v>
      </c>
      <c r="C62" s="214">
        <v>9485</v>
      </c>
      <c r="D62" s="214">
        <v>8765</v>
      </c>
      <c r="E62" s="214">
        <v>3100</v>
      </c>
      <c r="F62" s="215">
        <v>28180</v>
      </c>
    </row>
    <row r="63" spans="1:6" x14ac:dyDescent="0.25">
      <c r="A63" s="236" t="s">
        <v>754</v>
      </c>
      <c r="B63" s="214">
        <v>3266</v>
      </c>
      <c r="C63" s="214">
        <v>3266</v>
      </c>
      <c r="D63" s="214">
        <v>3266</v>
      </c>
      <c r="E63" s="214">
        <v>3266</v>
      </c>
      <c r="F63" s="215">
        <v>13064</v>
      </c>
    </row>
    <row r="64" spans="1:6" x14ac:dyDescent="0.25">
      <c r="A64" s="236" t="s">
        <v>753</v>
      </c>
      <c r="B64" s="214">
        <v>2200</v>
      </c>
      <c r="C64" s="214">
        <v>2200</v>
      </c>
      <c r="D64" s="214">
        <v>2310</v>
      </c>
      <c r="E64" s="214">
        <v>2310</v>
      </c>
      <c r="F64" s="215">
        <v>9020</v>
      </c>
    </row>
    <row r="65" spans="1:6" x14ac:dyDescent="0.25">
      <c r="A65" s="236" t="s">
        <v>752</v>
      </c>
      <c r="B65" s="214">
        <v>200</v>
      </c>
      <c r="C65" s="214">
        <v>200</v>
      </c>
      <c r="D65" s="214">
        <v>200</v>
      </c>
      <c r="E65" s="214">
        <v>200</v>
      </c>
      <c r="F65" s="215">
        <v>800</v>
      </c>
    </row>
    <row r="66" spans="1:6" x14ac:dyDescent="0.25">
      <c r="A66" s="236" t="s">
        <v>751</v>
      </c>
      <c r="B66" s="214">
        <v>4400</v>
      </c>
      <c r="C66" s="214">
        <v>0</v>
      </c>
      <c r="D66" s="214">
        <v>0</v>
      </c>
      <c r="E66" s="214">
        <v>0</v>
      </c>
      <c r="F66" s="215">
        <v>4400</v>
      </c>
    </row>
    <row r="67" spans="1:6" x14ac:dyDescent="0.25">
      <c r="A67" s="236" t="s">
        <v>750</v>
      </c>
      <c r="B67" s="214">
        <v>200</v>
      </c>
      <c r="C67" s="214">
        <v>200</v>
      </c>
      <c r="D67" s="214">
        <v>200</v>
      </c>
      <c r="E67" s="214">
        <v>200</v>
      </c>
      <c r="F67" s="215">
        <v>800</v>
      </c>
    </row>
    <row r="68" spans="1:6" x14ac:dyDescent="0.25">
      <c r="A68" s="236" t="s">
        <v>749</v>
      </c>
      <c r="B68" s="214">
        <v>0</v>
      </c>
      <c r="C68" s="214">
        <v>0</v>
      </c>
      <c r="D68" s="214">
        <v>0</v>
      </c>
      <c r="E68" s="214">
        <v>35699</v>
      </c>
      <c r="F68" s="215">
        <v>35699</v>
      </c>
    </row>
    <row r="69" spans="1:6" x14ac:dyDescent="0.25">
      <c r="A69" s="236" t="s">
        <v>748</v>
      </c>
      <c r="B69" s="214">
        <v>0</v>
      </c>
      <c r="C69" s="214">
        <v>1000</v>
      </c>
      <c r="D69" s="214">
        <v>0</v>
      </c>
      <c r="E69" s="214">
        <v>0</v>
      </c>
      <c r="F69" s="215">
        <v>1000</v>
      </c>
    </row>
    <row r="70" spans="1:6" ht="15.6" x14ac:dyDescent="0.3">
      <c r="A70" s="237" t="s">
        <v>173</v>
      </c>
      <c r="B70" s="217">
        <v>20340</v>
      </c>
      <c r="C70" s="217">
        <v>70873</v>
      </c>
      <c r="D70" s="217">
        <v>21428</v>
      </c>
      <c r="E70" s="217">
        <v>45965</v>
      </c>
      <c r="F70" s="218">
        <v>158606</v>
      </c>
    </row>
    <row r="71" spans="1:6" x14ac:dyDescent="0.25">
      <c r="A71" s="238"/>
      <c r="B71" s="214"/>
      <c r="C71" s="214"/>
      <c r="D71" s="214"/>
      <c r="E71" s="214"/>
      <c r="F71" s="215"/>
    </row>
    <row r="72" spans="1:6" x14ac:dyDescent="0.25">
      <c r="A72" s="239" t="s">
        <v>36</v>
      </c>
      <c r="B72" s="221"/>
      <c r="C72" s="221"/>
      <c r="D72" s="221"/>
      <c r="E72" s="221"/>
      <c r="F72" s="222"/>
    </row>
    <row r="73" spans="1:6" x14ac:dyDescent="0.25">
      <c r="A73" s="236" t="s">
        <v>747</v>
      </c>
      <c r="B73" s="214">
        <v>0</v>
      </c>
      <c r="C73" s="214">
        <v>0</v>
      </c>
      <c r="D73" s="214">
        <v>150</v>
      </c>
      <c r="E73" s="214">
        <v>6000</v>
      </c>
      <c r="F73" s="215">
        <v>6150</v>
      </c>
    </row>
    <row r="74" spans="1:6" x14ac:dyDescent="0.25">
      <c r="A74" s="236" t="s">
        <v>746</v>
      </c>
      <c r="B74" s="214">
        <v>500</v>
      </c>
      <c r="C74" s="214">
        <v>10000</v>
      </c>
      <c r="D74" s="214">
        <v>0</v>
      </c>
      <c r="E74" s="214">
        <v>0</v>
      </c>
      <c r="F74" s="215">
        <v>10500</v>
      </c>
    </row>
    <row r="75" spans="1:6" x14ac:dyDescent="0.25">
      <c r="A75" s="236" t="s">
        <v>745</v>
      </c>
      <c r="B75" s="214">
        <v>0</v>
      </c>
      <c r="C75" s="214">
        <v>750</v>
      </c>
      <c r="D75" s="214">
        <v>0</v>
      </c>
      <c r="E75" s="214">
        <v>0</v>
      </c>
      <c r="F75" s="215">
        <v>750</v>
      </c>
    </row>
    <row r="76" spans="1:6" x14ac:dyDescent="0.25">
      <c r="A76" s="236" t="s">
        <v>237</v>
      </c>
      <c r="B76" s="214">
        <v>2000</v>
      </c>
      <c r="C76" s="214">
        <v>0</v>
      </c>
      <c r="D76" s="214">
        <v>0</v>
      </c>
      <c r="E76" s="214">
        <v>0</v>
      </c>
      <c r="F76" s="215">
        <v>2000</v>
      </c>
    </row>
    <row r="77" spans="1:6" x14ac:dyDescent="0.25">
      <c r="A77" s="236" t="s">
        <v>744</v>
      </c>
      <c r="B77" s="214">
        <v>0</v>
      </c>
      <c r="C77" s="214">
        <v>1600</v>
      </c>
      <c r="D77" s="214">
        <v>0</v>
      </c>
      <c r="E77" s="214">
        <v>0</v>
      </c>
      <c r="F77" s="215">
        <v>1600</v>
      </c>
    </row>
    <row r="78" spans="1:6" x14ac:dyDescent="0.25">
      <c r="A78" s="236" t="s">
        <v>743</v>
      </c>
      <c r="B78" s="214">
        <v>0</v>
      </c>
      <c r="C78" s="214">
        <v>350</v>
      </c>
      <c r="D78" s="214">
        <v>0</v>
      </c>
      <c r="E78" s="214">
        <v>0</v>
      </c>
      <c r="F78" s="215">
        <v>350</v>
      </c>
    </row>
    <row r="79" spans="1:6" x14ac:dyDescent="0.25">
      <c r="A79" s="236" t="s">
        <v>742</v>
      </c>
      <c r="B79" s="214">
        <v>100</v>
      </c>
      <c r="C79" s="214">
        <v>2000</v>
      </c>
      <c r="D79" s="214">
        <v>0</v>
      </c>
      <c r="E79" s="214">
        <v>0</v>
      </c>
      <c r="F79" s="215">
        <v>2100</v>
      </c>
    </row>
    <row r="80" spans="1:6" x14ac:dyDescent="0.25">
      <c r="A80" s="236" t="s">
        <v>741</v>
      </c>
      <c r="B80" s="214">
        <v>485</v>
      </c>
      <c r="C80" s="214">
        <v>1250</v>
      </c>
      <c r="D80" s="214">
        <v>1600</v>
      </c>
      <c r="E80" s="214">
        <v>1700</v>
      </c>
      <c r="F80" s="215">
        <v>5035</v>
      </c>
    </row>
    <row r="81" spans="1:6" x14ac:dyDescent="0.25">
      <c r="A81" s="236" t="s">
        <v>740</v>
      </c>
      <c r="B81" s="214">
        <v>0</v>
      </c>
      <c r="C81" s="214">
        <v>385</v>
      </c>
      <c r="D81" s="214">
        <v>2000</v>
      </c>
      <c r="E81" s="214">
        <v>0</v>
      </c>
      <c r="F81" s="215">
        <v>2385</v>
      </c>
    </row>
    <row r="82" spans="1:6" x14ac:dyDescent="0.25">
      <c r="A82" s="236" t="s">
        <v>739</v>
      </c>
      <c r="B82" s="214">
        <v>0</v>
      </c>
      <c r="C82" s="214">
        <v>50</v>
      </c>
      <c r="D82" s="214">
        <v>0</v>
      </c>
      <c r="E82" s="214">
        <v>0</v>
      </c>
      <c r="F82" s="215">
        <v>50</v>
      </c>
    </row>
    <row r="83" spans="1:6" x14ac:dyDescent="0.25">
      <c r="A83" s="236" t="s">
        <v>236</v>
      </c>
      <c r="B83" s="214">
        <v>0</v>
      </c>
      <c r="C83" s="214">
        <v>190</v>
      </c>
      <c r="D83" s="214">
        <v>265</v>
      </c>
      <c r="E83" s="214">
        <v>345</v>
      </c>
      <c r="F83" s="215">
        <v>800</v>
      </c>
    </row>
    <row r="84" spans="1:6" x14ac:dyDescent="0.25">
      <c r="A84" s="236" t="s">
        <v>235</v>
      </c>
      <c r="B84" s="214">
        <v>85</v>
      </c>
      <c r="C84" s="214">
        <v>85</v>
      </c>
      <c r="D84" s="214">
        <v>0</v>
      </c>
      <c r="E84" s="214">
        <v>0</v>
      </c>
      <c r="F84" s="215">
        <v>170</v>
      </c>
    </row>
    <row r="85" spans="1:6" x14ac:dyDescent="0.25">
      <c r="A85" s="236" t="s">
        <v>738</v>
      </c>
      <c r="B85" s="214">
        <v>0</v>
      </c>
      <c r="C85" s="214">
        <v>250</v>
      </c>
      <c r="D85" s="214">
        <v>0</v>
      </c>
      <c r="E85" s="214">
        <v>0</v>
      </c>
      <c r="F85" s="215">
        <v>250</v>
      </c>
    </row>
    <row r="86" spans="1:6" x14ac:dyDescent="0.25">
      <c r="A86" s="236" t="s">
        <v>737</v>
      </c>
      <c r="B86" s="214">
        <v>0</v>
      </c>
      <c r="C86" s="214">
        <v>0</v>
      </c>
      <c r="D86" s="214">
        <v>150</v>
      </c>
      <c r="E86" s="214">
        <v>2000</v>
      </c>
      <c r="F86" s="215">
        <v>2150</v>
      </c>
    </row>
    <row r="87" spans="1:6" x14ac:dyDescent="0.25">
      <c r="A87" s="236" t="s">
        <v>736</v>
      </c>
      <c r="B87" s="214">
        <v>0</v>
      </c>
      <c r="C87" s="214">
        <v>0</v>
      </c>
      <c r="D87" s="214">
        <v>0</v>
      </c>
      <c r="E87" s="214">
        <v>200</v>
      </c>
      <c r="F87" s="215">
        <v>200</v>
      </c>
    </row>
    <row r="88" spans="1:6" x14ac:dyDescent="0.25">
      <c r="A88" s="236" t="s">
        <v>735</v>
      </c>
      <c r="B88" s="214">
        <v>0</v>
      </c>
      <c r="C88" s="214">
        <v>0</v>
      </c>
      <c r="D88" s="214">
        <v>350</v>
      </c>
      <c r="E88" s="214">
        <v>0</v>
      </c>
      <c r="F88" s="215">
        <v>350</v>
      </c>
    </row>
    <row r="89" spans="1:6" x14ac:dyDescent="0.25">
      <c r="A89" s="236" t="s">
        <v>734</v>
      </c>
      <c r="B89" s="214">
        <v>0</v>
      </c>
      <c r="C89" s="214">
        <v>100</v>
      </c>
      <c r="D89" s="214">
        <v>0</v>
      </c>
      <c r="E89" s="214">
        <v>300</v>
      </c>
      <c r="F89" s="215">
        <v>400</v>
      </c>
    </row>
    <row r="90" spans="1:6" x14ac:dyDescent="0.25">
      <c r="A90" s="236" t="s">
        <v>733</v>
      </c>
      <c r="B90" s="214">
        <v>0</v>
      </c>
      <c r="C90" s="214">
        <v>0</v>
      </c>
      <c r="D90" s="214">
        <v>0</v>
      </c>
      <c r="E90" s="214">
        <v>250</v>
      </c>
      <c r="F90" s="215">
        <v>250</v>
      </c>
    </row>
    <row r="91" spans="1:6" ht="15.6" x14ac:dyDescent="0.3">
      <c r="A91" s="237" t="s">
        <v>172</v>
      </c>
      <c r="B91" s="217">
        <v>3170</v>
      </c>
      <c r="C91" s="217">
        <v>17010</v>
      </c>
      <c r="D91" s="217">
        <v>4515</v>
      </c>
      <c r="E91" s="217">
        <v>10795</v>
      </c>
      <c r="F91" s="218">
        <v>35490</v>
      </c>
    </row>
    <row r="92" spans="1:6" x14ac:dyDescent="0.25">
      <c r="A92" s="238"/>
      <c r="B92" s="214"/>
      <c r="C92" s="214"/>
      <c r="D92" s="214"/>
      <c r="E92" s="214"/>
      <c r="F92" s="215"/>
    </row>
    <row r="93" spans="1:6" x14ac:dyDescent="0.25">
      <c r="A93" s="239" t="s">
        <v>732</v>
      </c>
      <c r="B93" s="221"/>
      <c r="C93" s="221"/>
      <c r="D93" s="221"/>
      <c r="E93" s="221"/>
      <c r="F93" s="222"/>
    </row>
    <row r="94" spans="1:6" x14ac:dyDescent="0.25">
      <c r="A94" s="236" t="s">
        <v>731</v>
      </c>
      <c r="B94" s="214">
        <v>4500</v>
      </c>
      <c r="C94" s="214">
        <v>0</v>
      </c>
      <c r="D94" s="214">
        <v>0</v>
      </c>
      <c r="E94" s="214">
        <v>0</v>
      </c>
      <c r="F94" s="215">
        <v>4500</v>
      </c>
    </row>
    <row r="95" spans="1:6" x14ac:dyDescent="0.25">
      <c r="A95" s="236" t="s">
        <v>730</v>
      </c>
      <c r="B95" s="214">
        <v>0</v>
      </c>
      <c r="C95" s="214">
        <v>247</v>
      </c>
      <c r="D95" s="214">
        <v>0</v>
      </c>
      <c r="E95" s="214">
        <v>125</v>
      </c>
      <c r="F95" s="215">
        <v>372</v>
      </c>
    </row>
    <row r="96" spans="1:6" x14ac:dyDescent="0.25">
      <c r="A96" s="236" t="s">
        <v>729</v>
      </c>
      <c r="B96" s="214">
        <v>0</v>
      </c>
      <c r="C96" s="214">
        <v>0</v>
      </c>
      <c r="D96" s="214">
        <v>0</v>
      </c>
      <c r="E96" s="214">
        <v>103</v>
      </c>
      <c r="F96" s="215">
        <v>103</v>
      </c>
    </row>
    <row r="97" spans="1:6" x14ac:dyDescent="0.25">
      <c r="A97" s="236" t="s">
        <v>728</v>
      </c>
      <c r="B97" s="214">
        <v>0</v>
      </c>
      <c r="C97" s="214">
        <v>0</v>
      </c>
      <c r="D97" s="214">
        <v>50</v>
      </c>
      <c r="E97" s="214">
        <v>50</v>
      </c>
      <c r="F97" s="215">
        <v>100</v>
      </c>
    </row>
    <row r="98" spans="1:6" x14ac:dyDescent="0.25">
      <c r="A98" s="236" t="s">
        <v>259</v>
      </c>
      <c r="B98" s="214">
        <v>100</v>
      </c>
      <c r="C98" s="214">
        <v>0</v>
      </c>
      <c r="D98" s="214">
        <v>0</v>
      </c>
      <c r="E98" s="214">
        <v>0</v>
      </c>
      <c r="F98" s="215">
        <v>100</v>
      </c>
    </row>
    <row r="99" spans="1:6" x14ac:dyDescent="0.25">
      <c r="A99" s="236" t="s">
        <v>727</v>
      </c>
      <c r="B99" s="214">
        <v>0</v>
      </c>
      <c r="C99" s="214">
        <v>0</v>
      </c>
      <c r="D99" s="214">
        <v>445</v>
      </c>
      <c r="E99" s="214">
        <v>0</v>
      </c>
      <c r="F99" s="215">
        <v>445</v>
      </c>
    </row>
    <row r="100" spans="1:6" x14ac:dyDescent="0.25">
      <c r="A100" s="236" t="s">
        <v>234</v>
      </c>
      <c r="B100" s="214">
        <v>1048</v>
      </c>
      <c r="C100" s="214">
        <v>0</v>
      </c>
      <c r="D100" s="214">
        <v>0</v>
      </c>
      <c r="E100" s="214">
        <v>0</v>
      </c>
      <c r="F100" s="215">
        <v>1048</v>
      </c>
    </row>
    <row r="101" spans="1:6" x14ac:dyDescent="0.25">
      <c r="A101" s="236" t="s">
        <v>676</v>
      </c>
      <c r="B101" s="214">
        <v>0</v>
      </c>
      <c r="C101" s="214">
        <v>64</v>
      </c>
      <c r="D101" s="214">
        <v>0</v>
      </c>
      <c r="E101" s="214">
        <v>0</v>
      </c>
      <c r="F101" s="215">
        <v>64</v>
      </c>
    </row>
    <row r="102" spans="1:6" x14ac:dyDescent="0.25">
      <c r="A102" s="236" t="s">
        <v>726</v>
      </c>
      <c r="B102" s="214">
        <v>0</v>
      </c>
      <c r="C102" s="214">
        <v>260</v>
      </c>
      <c r="D102" s="214">
        <v>100</v>
      </c>
      <c r="E102" s="214">
        <v>0</v>
      </c>
      <c r="F102" s="215">
        <v>360</v>
      </c>
    </row>
    <row r="103" spans="1:6" x14ac:dyDescent="0.25">
      <c r="A103" s="236" t="s">
        <v>725</v>
      </c>
      <c r="B103" s="214">
        <v>0</v>
      </c>
      <c r="C103" s="214">
        <v>0</v>
      </c>
      <c r="D103" s="214">
        <v>0</v>
      </c>
      <c r="E103" s="214">
        <v>0</v>
      </c>
      <c r="F103" s="215">
        <v>0</v>
      </c>
    </row>
    <row r="104" spans="1:6" x14ac:dyDescent="0.25">
      <c r="A104" s="236" t="s">
        <v>258</v>
      </c>
      <c r="B104" s="214">
        <v>0</v>
      </c>
      <c r="C104" s="214">
        <v>0</v>
      </c>
      <c r="D104" s="214">
        <v>0</v>
      </c>
      <c r="E104" s="214">
        <v>200</v>
      </c>
      <c r="F104" s="215">
        <v>200</v>
      </c>
    </row>
    <row r="105" spans="1:6" x14ac:dyDescent="0.25">
      <c r="A105" s="236" t="s">
        <v>257</v>
      </c>
      <c r="B105" s="214">
        <v>0</v>
      </c>
      <c r="C105" s="214">
        <v>289</v>
      </c>
      <c r="D105" s="214">
        <v>0</v>
      </c>
      <c r="E105" s="214">
        <v>400</v>
      </c>
      <c r="F105" s="215">
        <v>689</v>
      </c>
    </row>
    <row r="106" spans="1:6" x14ac:dyDescent="0.25">
      <c r="A106" s="236" t="s">
        <v>724</v>
      </c>
      <c r="B106" s="214">
        <v>0</v>
      </c>
      <c r="C106" s="214">
        <v>0</v>
      </c>
      <c r="D106" s="214">
        <v>1354</v>
      </c>
      <c r="E106" s="214">
        <v>6365</v>
      </c>
      <c r="F106" s="215">
        <v>7719</v>
      </c>
    </row>
    <row r="107" spans="1:6" x14ac:dyDescent="0.25">
      <c r="A107" s="236" t="s">
        <v>662</v>
      </c>
      <c r="B107" s="214">
        <v>140</v>
      </c>
      <c r="C107" s="214">
        <v>0</v>
      </c>
      <c r="D107" s="214">
        <v>0</v>
      </c>
      <c r="E107" s="214">
        <v>0</v>
      </c>
      <c r="F107" s="215">
        <v>140</v>
      </c>
    </row>
    <row r="108" spans="1:6" x14ac:dyDescent="0.25">
      <c r="A108" s="236" t="s">
        <v>723</v>
      </c>
      <c r="B108" s="214">
        <v>1000</v>
      </c>
      <c r="C108" s="214">
        <v>1000</v>
      </c>
      <c r="D108" s="214">
        <v>1000</v>
      </c>
      <c r="E108" s="214">
        <v>1000</v>
      </c>
      <c r="F108" s="215">
        <v>4000</v>
      </c>
    </row>
    <row r="109" spans="1:6" x14ac:dyDescent="0.25">
      <c r="A109" s="236" t="s">
        <v>639</v>
      </c>
      <c r="B109" s="214">
        <v>0</v>
      </c>
      <c r="C109" s="214">
        <v>1027</v>
      </c>
      <c r="D109" s="214">
        <v>0</v>
      </c>
      <c r="E109" s="214">
        <v>0</v>
      </c>
      <c r="F109" s="215">
        <v>1027</v>
      </c>
    </row>
    <row r="110" spans="1:6" x14ac:dyDescent="0.25">
      <c r="A110" s="236" t="s">
        <v>722</v>
      </c>
      <c r="B110" s="214">
        <v>570</v>
      </c>
      <c r="C110" s="214">
        <v>0</v>
      </c>
      <c r="D110" s="214">
        <v>0</v>
      </c>
      <c r="E110" s="214">
        <v>0</v>
      </c>
      <c r="F110" s="215">
        <v>570</v>
      </c>
    </row>
    <row r="111" spans="1:6" x14ac:dyDescent="0.25">
      <c r="A111" s="236" t="s">
        <v>721</v>
      </c>
      <c r="B111" s="214">
        <v>550</v>
      </c>
      <c r="C111" s="214">
        <v>850</v>
      </c>
      <c r="D111" s="214">
        <v>750</v>
      </c>
      <c r="E111" s="214">
        <v>0</v>
      </c>
      <c r="F111" s="215">
        <v>2150</v>
      </c>
    </row>
    <row r="112" spans="1:6" x14ac:dyDescent="0.25">
      <c r="A112" s="236" t="s">
        <v>579</v>
      </c>
      <c r="B112" s="214">
        <v>0</v>
      </c>
      <c r="C112" s="214">
        <v>1214</v>
      </c>
      <c r="D112" s="214">
        <v>0</v>
      </c>
      <c r="E112" s="214">
        <v>0</v>
      </c>
      <c r="F112" s="215">
        <v>1214</v>
      </c>
    </row>
    <row r="113" spans="1:6" x14ac:dyDescent="0.25">
      <c r="A113" s="236" t="s">
        <v>578</v>
      </c>
      <c r="B113" s="214">
        <v>0</v>
      </c>
      <c r="C113" s="214">
        <v>0</v>
      </c>
      <c r="D113" s="214">
        <v>1384</v>
      </c>
      <c r="E113" s="214">
        <v>0</v>
      </c>
      <c r="F113" s="215">
        <v>1384</v>
      </c>
    </row>
    <row r="114" spans="1:6" x14ac:dyDescent="0.25">
      <c r="A114" s="236" t="s">
        <v>577</v>
      </c>
      <c r="B114" s="214">
        <v>0</v>
      </c>
      <c r="C114" s="214">
        <v>0</v>
      </c>
      <c r="D114" s="214">
        <v>305</v>
      </c>
      <c r="E114" s="214">
        <v>0</v>
      </c>
      <c r="F114" s="215">
        <v>305</v>
      </c>
    </row>
    <row r="115" spans="1:6" x14ac:dyDescent="0.25">
      <c r="A115" s="236" t="s">
        <v>576</v>
      </c>
      <c r="B115" s="214">
        <v>196</v>
      </c>
      <c r="C115" s="214">
        <v>1142</v>
      </c>
      <c r="D115" s="214">
        <v>0</v>
      </c>
      <c r="E115" s="214">
        <v>0</v>
      </c>
      <c r="F115" s="215">
        <v>1338</v>
      </c>
    </row>
    <row r="116" spans="1:6" x14ac:dyDescent="0.25">
      <c r="A116" s="236" t="s">
        <v>575</v>
      </c>
      <c r="B116" s="214">
        <v>30</v>
      </c>
      <c r="C116" s="214">
        <v>103</v>
      </c>
      <c r="D116" s="214">
        <v>0</v>
      </c>
      <c r="E116" s="214">
        <v>0</v>
      </c>
      <c r="F116" s="215">
        <v>133</v>
      </c>
    </row>
    <row r="117" spans="1:6" x14ac:dyDescent="0.25">
      <c r="A117" s="236" t="s">
        <v>574</v>
      </c>
      <c r="B117" s="214">
        <v>0</v>
      </c>
      <c r="C117" s="214">
        <v>141</v>
      </c>
      <c r="D117" s="214">
        <v>0</v>
      </c>
      <c r="E117" s="214">
        <v>0</v>
      </c>
      <c r="F117" s="215">
        <v>141</v>
      </c>
    </row>
    <row r="118" spans="1:6" x14ac:dyDescent="0.25">
      <c r="A118" s="236" t="s">
        <v>573</v>
      </c>
      <c r="B118" s="214">
        <v>0</v>
      </c>
      <c r="C118" s="214">
        <v>106</v>
      </c>
      <c r="D118" s="214">
        <v>0</v>
      </c>
      <c r="E118" s="214">
        <v>0</v>
      </c>
      <c r="F118" s="215">
        <v>106</v>
      </c>
    </row>
    <row r="119" spans="1:6" x14ac:dyDescent="0.25">
      <c r="A119" s="236" t="s">
        <v>572</v>
      </c>
      <c r="B119" s="214">
        <v>0</v>
      </c>
      <c r="C119" s="214">
        <v>0</v>
      </c>
      <c r="D119" s="214">
        <v>487</v>
      </c>
      <c r="E119" s="214">
        <v>0</v>
      </c>
      <c r="F119" s="215">
        <v>487</v>
      </c>
    </row>
    <row r="120" spans="1:6" x14ac:dyDescent="0.25">
      <c r="A120" s="236" t="s">
        <v>571</v>
      </c>
      <c r="B120" s="214">
        <v>0</v>
      </c>
      <c r="C120" s="214">
        <v>0</v>
      </c>
      <c r="D120" s="214">
        <v>0</v>
      </c>
      <c r="E120" s="214">
        <v>1204</v>
      </c>
      <c r="F120" s="215">
        <v>1204</v>
      </c>
    </row>
    <row r="121" spans="1:6" x14ac:dyDescent="0.25">
      <c r="A121" s="236" t="s">
        <v>720</v>
      </c>
      <c r="B121" s="214">
        <v>2000</v>
      </c>
      <c r="C121" s="214">
        <v>2000</v>
      </c>
      <c r="D121" s="214">
        <v>0</v>
      </c>
      <c r="E121" s="214">
        <v>0</v>
      </c>
      <c r="F121" s="215">
        <v>4000</v>
      </c>
    </row>
    <row r="122" spans="1:6" x14ac:dyDescent="0.25">
      <c r="A122" s="236" t="s">
        <v>719</v>
      </c>
      <c r="B122" s="214">
        <v>230</v>
      </c>
      <c r="C122" s="214">
        <v>326</v>
      </c>
      <c r="D122" s="214">
        <v>150</v>
      </c>
      <c r="E122" s="214">
        <v>0</v>
      </c>
      <c r="F122" s="215">
        <v>706</v>
      </c>
    </row>
    <row r="123" spans="1:6" x14ac:dyDescent="0.25">
      <c r="A123" s="236" t="s">
        <v>718</v>
      </c>
      <c r="B123" s="214">
        <v>355</v>
      </c>
      <c r="C123" s="214">
        <v>156</v>
      </c>
      <c r="D123" s="214">
        <v>300</v>
      </c>
      <c r="E123" s="214">
        <v>0</v>
      </c>
      <c r="F123" s="215">
        <v>811</v>
      </c>
    </row>
    <row r="124" spans="1:6" x14ac:dyDescent="0.25">
      <c r="A124" s="236" t="s">
        <v>717</v>
      </c>
      <c r="B124" s="214">
        <v>730</v>
      </c>
      <c r="C124" s="214">
        <v>730</v>
      </c>
      <c r="D124" s="214">
        <v>730</v>
      </c>
      <c r="E124" s="214">
        <v>730</v>
      </c>
      <c r="F124" s="215">
        <v>2920</v>
      </c>
    </row>
    <row r="125" spans="1:6" x14ac:dyDescent="0.25">
      <c r="A125" s="236" t="s">
        <v>716</v>
      </c>
      <c r="B125" s="214">
        <v>300</v>
      </c>
      <c r="C125" s="214">
        <v>300</v>
      </c>
      <c r="D125" s="214">
        <v>300</v>
      </c>
      <c r="E125" s="214">
        <v>300</v>
      </c>
      <c r="F125" s="215">
        <v>1200</v>
      </c>
    </row>
    <row r="126" spans="1:6" x14ac:dyDescent="0.25">
      <c r="A126" s="236" t="s">
        <v>715</v>
      </c>
      <c r="B126" s="214">
        <v>60</v>
      </c>
      <c r="C126" s="214">
        <v>60</v>
      </c>
      <c r="D126" s="214">
        <v>100</v>
      </c>
      <c r="E126" s="214">
        <v>100</v>
      </c>
      <c r="F126" s="215">
        <v>320</v>
      </c>
    </row>
    <row r="127" spans="1:6" x14ac:dyDescent="0.25">
      <c r="A127" s="236" t="s">
        <v>714</v>
      </c>
      <c r="B127" s="214">
        <v>75</v>
      </c>
      <c r="C127" s="214">
        <v>75</v>
      </c>
      <c r="D127" s="214">
        <v>100</v>
      </c>
      <c r="E127" s="214">
        <v>125</v>
      </c>
      <c r="F127" s="215">
        <v>375</v>
      </c>
    </row>
    <row r="128" spans="1:6" x14ac:dyDescent="0.25">
      <c r="A128" s="236" t="s">
        <v>480</v>
      </c>
      <c r="B128" s="214">
        <v>1300</v>
      </c>
      <c r="C128" s="214">
        <v>0</v>
      </c>
      <c r="D128" s="214">
        <v>0</v>
      </c>
      <c r="E128" s="214">
        <v>0</v>
      </c>
      <c r="F128" s="215">
        <v>1300</v>
      </c>
    </row>
    <row r="129" spans="1:6" ht="15.6" x14ac:dyDescent="0.3">
      <c r="A129" s="237" t="s">
        <v>713</v>
      </c>
      <c r="B129" s="217">
        <v>13184</v>
      </c>
      <c r="C129" s="217">
        <v>10090</v>
      </c>
      <c r="D129" s="217">
        <v>7555</v>
      </c>
      <c r="E129" s="217">
        <v>10702</v>
      </c>
      <c r="F129" s="218">
        <v>41531</v>
      </c>
    </row>
    <row r="130" spans="1:6" x14ac:dyDescent="0.25">
      <c r="A130" s="238"/>
      <c r="B130" s="214"/>
      <c r="C130" s="214"/>
      <c r="D130" s="214"/>
      <c r="E130" s="214"/>
      <c r="F130" s="215"/>
    </row>
    <row r="131" spans="1:6" x14ac:dyDescent="0.25">
      <c r="A131" s="239" t="s">
        <v>712</v>
      </c>
      <c r="B131" s="221"/>
      <c r="C131" s="221"/>
      <c r="D131" s="221"/>
      <c r="E131" s="221"/>
      <c r="F131" s="222"/>
    </row>
    <row r="132" spans="1:6" x14ac:dyDescent="0.25">
      <c r="A132" s="236" t="s">
        <v>711</v>
      </c>
      <c r="B132" s="214">
        <v>3040</v>
      </c>
      <c r="C132" s="214">
        <v>0</v>
      </c>
      <c r="D132" s="214">
        <v>0</v>
      </c>
      <c r="E132" s="214">
        <v>0</v>
      </c>
      <c r="F132" s="215">
        <v>3040</v>
      </c>
    </row>
    <row r="133" spans="1:6" x14ac:dyDescent="0.25">
      <c r="A133" s="236" t="s">
        <v>710</v>
      </c>
      <c r="B133" s="214">
        <v>0</v>
      </c>
      <c r="C133" s="214">
        <v>0</v>
      </c>
      <c r="D133" s="214">
        <v>1649</v>
      </c>
      <c r="E133" s="214">
        <v>3738</v>
      </c>
      <c r="F133" s="215">
        <v>5387</v>
      </c>
    </row>
    <row r="134" spans="1:6" x14ac:dyDescent="0.25">
      <c r="A134" s="236" t="s">
        <v>709</v>
      </c>
      <c r="B134" s="214">
        <v>0</v>
      </c>
      <c r="C134" s="214">
        <v>0</v>
      </c>
      <c r="D134" s="214">
        <v>0</v>
      </c>
      <c r="E134" s="214">
        <v>325</v>
      </c>
      <c r="F134" s="215">
        <v>325</v>
      </c>
    </row>
    <row r="135" spans="1:6" x14ac:dyDescent="0.25">
      <c r="A135" s="236" t="s">
        <v>227</v>
      </c>
      <c r="B135" s="214">
        <v>6400</v>
      </c>
      <c r="C135" s="214">
        <v>0</v>
      </c>
      <c r="D135" s="214">
        <v>0</v>
      </c>
      <c r="E135" s="214">
        <v>0</v>
      </c>
      <c r="F135" s="215">
        <v>6400</v>
      </c>
    </row>
    <row r="136" spans="1:6" x14ac:dyDescent="0.25">
      <c r="A136" s="236" t="s">
        <v>212</v>
      </c>
      <c r="B136" s="214">
        <v>0</v>
      </c>
      <c r="C136" s="214">
        <v>9353</v>
      </c>
      <c r="D136" s="214">
        <v>0</v>
      </c>
      <c r="E136" s="214">
        <v>0</v>
      </c>
      <c r="F136" s="215">
        <v>9353</v>
      </c>
    </row>
    <row r="137" spans="1:6" x14ac:dyDescent="0.25">
      <c r="A137" s="236" t="s">
        <v>708</v>
      </c>
      <c r="B137" s="214">
        <v>900</v>
      </c>
      <c r="C137" s="214">
        <v>0</v>
      </c>
      <c r="D137" s="214">
        <v>0</v>
      </c>
      <c r="E137" s="214">
        <v>0</v>
      </c>
      <c r="F137" s="215">
        <v>900</v>
      </c>
    </row>
    <row r="138" spans="1:6" x14ac:dyDescent="0.25">
      <c r="A138" s="236" t="s">
        <v>206</v>
      </c>
      <c r="B138" s="214">
        <v>0</v>
      </c>
      <c r="C138" s="214">
        <v>0</v>
      </c>
      <c r="D138" s="214">
        <v>1036</v>
      </c>
      <c r="E138" s="214">
        <v>0</v>
      </c>
      <c r="F138" s="215">
        <v>1036</v>
      </c>
    </row>
    <row r="139" spans="1:6" x14ac:dyDescent="0.25">
      <c r="A139" s="236" t="s">
        <v>707</v>
      </c>
      <c r="B139" s="214">
        <v>0</v>
      </c>
      <c r="C139" s="214">
        <v>0</v>
      </c>
      <c r="D139" s="214">
        <v>0</v>
      </c>
      <c r="E139" s="214">
        <v>0</v>
      </c>
      <c r="F139" s="215">
        <v>0</v>
      </c>
    </row>
    <row r="140" spans="1:6" x14ac:dyDescent="0.25">
      <c r="A140" s="236" t="s">
        <v>706</v>
      </c>
      <c r="B140" s="214">
        <v>0</v>
      </c>
      <c r="C140" s="214">
        <v>0</v>
      </c>
      <c r="D140" s="214">
        <v>0</v>
      </c>
      <c r="E140" s="214">
        <v>597</v>
      </c>
      <c r="F140" s="215">
        <v>597</v>
      </c>
    </row>
    <row r="141" spans="1:6" x14ac:dyDescent="0.25">
      <c r="A141" s="236" t="s">
        <v>211</v>
      </c>
      <c r="B141" s="214">
        <v>4800</v>
      </c>
      <c r="C141" s="214">
        <v>14659</v>
      </c>
      <c r="D141" s="214">
        <v>0</v>
      </c>
      <c r="E141" s="214">
        <v>0</v>
      </c>
      <c r="F141" s="215">
        <v>19459</v>
      </c>
    </row>
    <row r="142" spans="1:6" x14ac:dyDescent="0.25">
      <c r="A142" s="236" t="s">
        <v>705</v>
      </c>
      <c r="B142" s="214">
        <v>0</v>
      </c>
      <c r="C142" s="214">
        <v>0</v>
      </c>
      <c r="D142" s="214">
        <v>1036</v>
      </c>
      <c r="E142" s="214">
        <v>0</v>
      </c>
      <c r="F142" s="215">
        <v>1036</v>
      </c>
    </row>
    <row r="143" spans="1:6" x14ac:dyDescent="0.25">
      <c r="A143" s="236" t="s">
        <v>704</v>
      </c>
      <c r="B143" s="214">
        <v>0</v>
      </c>
      <c r="C143" s="214">
        <v>7533</v>
      </c>
      <c r="D143" s="214">
        <v>0</v>
      </c>
      <c r="E143" s="214">
        <v>0</v>
      </c>
      <c r="F143" s="215">
        <v>7533</v>
      </c>
    </row>
    <row r="144" spans="1:6" x14ac:dyDescent="0.25">
      <c r="A144" s="236" t="s">
        <v>228</v>
      </c>
      <c r="B144" s="214">
        <v>350</v>
      </c>
      <c r="C144" s="214">
        <v>153</v>
      </c>
      <c r="D144" s="214">
        <v>155</v>
      </c>
      <c r="E144" s="214">
        <v>158</v>
      </c>
      <c r="F144" s="215">
        <v>816</v>
      </c>
    </row>
    <row r="145" spans="1:6" x14ac:dyDescent="0.25">
      <c r="A145" s="236" t="s">
        <v>703</v>
      </c>
      <c r="B145" s="214">
        <v>0</v>
      </c>
      <c r="C145" s="214">
        <v>0</v>
      </c>
      <c r="D145" s="214">
        <v>1036</v>
      </c>
      <c r="E145" s="214">
        <v>7913</v>
      </c>
      <c r="F145" s="215">
        <v>8949</v>
      </c>
    </row>
    <row r="146" spans="1:6" x14ac:dyDescent="0.25">
      <c r="A146" s="236" t="s">
        <v>702</v>
      </c>
      <c r="B146" s="214">
        <v>45</v>
      </c>
      <c r="C146" s="214">
        <v>196</v>
      </c>
      <c r="D146" s="214">
        <v>0</v>
      </c>
      <c r="E146" s="214">
        <v>0</v>
      </c>
      <c r="F146" s="215">
        <v>241</v>
      </c>
    </row>
    <row r="147" spans="1:6" x14ac:dyDescent="0.25">
      <c r="A147" s="236" t="s">
        <v>230</v>
      </c>
      <c r="B147" s="214">
        <v>298</v>
      </c>
      <c r="C147" s="214">
        <v>303</v>
      </c>
      <c r="D147" s="214">
        <v>309</v>
      </c>
      <c r="E147" s="214">
        <v>314</v>
      </c>
      <c r="F147" s="215">
        <v>1224</v>
      </c>
    </row>
    <row r="148" spans="1:6" x14ac:dyDescent="0.25">
      <c r="A148" s="236" t="s">
        <v>701</v>
      </c>
      <c r="B148" s="214">
        <v>100</v>
      </c>
      <c r="C148" s="214">
        <v>355</v>
      </c>
      <c r="D148" s="214">
        <v>0</v>
      </c>
      <c r="E148" s="214">
        <v>0</v>
      </c>
      <c r="F148" s="215">
        <v>455</v>
      </c>
    </row>
    <row r="149" spans="1:6" x14ac:dyDescent="0.25">
      <c r="A149" s="236" t="s">
        <v>700</v>
      </c>
      <c r="B149" s="214">
        <v>0</v>
      </c>
      <c r="C149" s="214">
        <v>0</v>
      </c>
      <c r="D149" s="214">
        <v>1290</v>
      </c>
      <c r="E149" s="214">
        <v>3710</v>
      </c>
      <c r="F149" s="215">
        <v>5000</v>
      </c>
    </row>
    <row r="150" spans="1:6" x14ac:dyDescent="0.25">
      <c r="A150" s="236" t="s">
        <v>221</v>
      </c>
      <c r="B150" s="214">
        <v>800</v>
      </c>
      <c r="C150" s="214">
        <v>509</v>
      </c>
      <c r="D150" s="214">
        <v>518</v>
      </c>
      <c r="E150" s="214">
        <v>211</v>
      </c>
      <c r="F150" s="215">
        <v>2038</v>
      </c>
    </row>
    <row r="151" spans="1:6" x14ac:dyDescent="0.25">
      <c r="A151" s="236" t="s">
        <v>699</v>
      </c>
      <c r="B151" s="214">
        <v>100</v>
      </c>
      <c r="C151" s="214">
        <v>0</v>
      </c>
      <c r="D151" s="214">
        <v>0</v>
      </c>
      <c r="E151" s="214">
        <v>0</v>
      </c>
      <c r="F151" s="215">
        <v>100</v>
      </c>
    </row>
    <row r="152" spans="1:6" x14ac:dyDescent="0.25">
      <c r="A152" s="236" t="s">
        <v>249</v>
      </c>
      <c r="B152" s="214">
        <v>0</v>
      </c>
      <c r="C152" s="214">
        <v>2091</v>
      </c>
      <c r="D152" s="214">
        <v>2088</v>
      </c>
      <c r="E152" s="214">
        <v>2321</v>
      </c>
      <c r="F152" s="215">
        <v>6500</v>
      </c>
    </row>
    <row r="153" spans="1:6" x14ac:dyDescent="0.25">
      <c r="A153" s="236" t="s">
        <v>698</v>
      </c>
      <c r="B153" s="214">
        <v>0</v>
      </c>
      <c r="C153" s="214">
        <v>0</v>
      </c>
      <c r="D153" s="214">
        <v>0</v>
      </c>
      <c r="E153" s="214">
        <v>900</v>
      </c>
      <c r="F153" s="215">
        <v>900</v>
      </c>
    </row>
    <row r="154" spans="1:6" x14ac:dyDescent="0.25">
      <c r="A154" s="236" t="s">
        <v>697</v>
      </c>
      <c r="B154" s="214">
        <v>0</v>
      </c>
      <c r="C154" s="214">
        <v>18573</v>
      </c>
      <c r="D154" s="214">
        <v>0</v>
      </c>
      <c r="E154" s="214">
        <v>2459</v>
      </c>
      <c r="F154" s="215">
        <v>21032</v>
      </c>
    </row>
    <row r="155" spans="1:6" x14ac:dyDescent="0.25">
      <c r="A155" s="236" t="s">
        <v>210</v>
      </c>
      <c r="B155" s="214">
        <v>0</v>
      </c>
      <c r="C155" s="214">
        <v>3445</v>
      </c>
      <c r="D155" s="214">
        <v>4641</v>
      </c>
      <c r="E155" s="214">
        <v>0</v>
      </c>
      <c r="F155" s="215">
        <v>8086</v>
      </c>
    </row>
    <row r="156" spans="1:6" x14ac:dyDescent="0.25">
      <c r="A156" s="236" t="s">
        <v>696</v>
      </c>
      <c r="B156" s="214">
        <v>0</v>
      </c>
      <c r="C156" s="214">
        <v>2500</v>
      </c>
      <c r="D156" s="214">
        <v>3500</v>
      </c>
      <c r="E156" s="214">
        <v>2717</v>
      </c>
      <c r="F156" s="215">
        <v>8717</v>
      </c>
    </row>
    <row r="157" spans="1:6" x14ac:dyDescent="0.25">
      <c r="A157" s="236" t="s">
        <v>695</v>
      </c>
      <c r="B157" s="214">
        <v>0</v>
      </c>
      <c r="C157" s="214">
        <v>0</v>
      </c>
      <c r="D157" s="214">
        <v>750</v>
      </c>
      <c r="E157" s="214">
        <v>0</v>
      </c>
      <c r="F157" s="215">
        <v>750</v>
      </c>
    </row>
    <row r="158" spans="1:6" x14ac:dyDescent="0.25">
      <c r="A158" s="236" t="s">
        <v>694</v>
      </c>
      <c r="B158" s="214">
        <v>275</v>
      </c>
      <c r="C158" s="214">
        <v>295</v>
      </c>
      <c r="D158" s="214">
        <v>300</v>
      </c>
      <c r="E158" s="214">
        <v>306</v>
      </c>
      <c r="F158" s="215">
        <v>1176</v>
      </c>
    </row>
    <row r="159" spans="1:6" x14ac:dyDescent="0.25">
      <c r="A159" s="236" t="s">
        <v>693</v>
      </c>
      <c r="B159" s="214">
        <v>3200</v>
      </c>
      <c r="C159" s="214">
        <v>0</v>
      </c>
      <c r="D159" s="214">
        <v>24300</v>
      </c>
      <c r="E159" s="214">
        <v>25200</v>
      </c>
      <c r="F159" s="215">
        <v>52700</v>
      </c>
    </row>
    <row r="160" spans="1:6" x14ac:dyDescent="0.25">
      <c r="A160" s="236" t="s">
        <v>692</v>
      </c>
      <c r="B160" s="214">
        <v>0</v>
      </c>
      <c r="C160" s="214">
        <v>10400</v>
      </c>
      <c r="D160" s="214">
        <v>0</v>
      </c>
      <c r="E160" s="214">
        <v>0</v>
      </c>
      <c r="F160" s="215">
        <v>10400</v>
      </c>
    </row>
    <row r="161" spans="1:6" x14ac:dyDescent="0.25">
      <c r="A161" s="236" t="s">
        <v>691</v>
      </c>
      <c r="B161" s="214">
        <v>3200</v>
      </c>
      <c r="C161" s="214">
        <v>26700</v>
      </c>
      <c r="D161" s="214">
        <v>0</v>
      </c>
      <c r="E161" s="214">
        <v>0</v>
      </c>
      <c r="F161" s="215">
        <v>29900</v>
      </c>
    </row>
    <row r="162" spans="1:6" x14ac:dyDescent="0.25">
      <c r="A162" s="236" t="s">
        <v>205</v>
      </c>
      <c r="B162" s="214">
        <v>0</v>
      </c>
      <c r="C162" s="214">
        <v>9500</v>
      </c>
      <c r="D162" s="214">
        <v>0</v>
      </c>
      <c r="E162" s="214">
        <v>0</v>
      </c>
      <c r="F162" s="215">
        <v>9500</v>
      </c>
    </row>
    <row r="163" spans="1:6" x14ac:dyDescent="0.25">
      <c r="A163" s="236" t="s">
        <v>690</v>
      </c>
      <c r="B163" s="214">
        <v>20200</v>
      </c>
      <c r="C163" s="214">
        <v>0</v>
      </c>
      <c r="D163" s="214">
        <v>0</v>
      </c>
      <c r="E163" s="214">
        <v>0</v>
      </c>
      <c r="F163" s="215">
        <v>20200</v>
      </c>
    </row>
    <row r="164" spans="1:6" x14ac:dyDescent="0.25">
      <c r="A164" s="236" t="s">
        <v>204</v>
      </c>
      <c r="B164" s="214">
        <v>0</v>
      </c>
      <c r="C164" s="214">
        <v>0</v>
      </c>
      <c r="D164" s="214">
        <v>25200</v>
      </c>
      <c r="E164" s="214">
        <v>0</v>
      </c>
      <c r="F164" s="215">
        <v>25200</v>
      </c>
    </row>
    <row r="165" spans="1:6" x14ac:dyDescent="0.25">
      <c r="A165" s="236" t="s">
        <v>689</v>
      </c>
      <c r="B165" s="214">
        <v>9500</v>
      </c>
      <c r="C165" s="214">
        <v>0</v>
      </c>
      <c r="D165" s="214">
        <v>0</v>
      </c>
      <c r="E165" s="214">
        <v>0</v>
      </c>
      <c r="F165" s="215">
        <v>9500</v>
      </c>
    </row>
    <row r="166" spans="1:6" x14ac:dyDescent="0.25">
      <c r="A166" s="236" t="s">
        <v>688</v>
      </c>
      <c r="B166" s="214">
        <v>1400</v>
      </c>
      <c r="C166" s="214">
        <v>1400</v>
      </c>
      <c r="D166" s="214">
        <v>0</v>
      </c>
      <c r="E166" s="214">
        <v>0</v>
      </c>
      <c r="F166" s="215">
        <v>2800</v>
      </c>
    </row>
    <row r="167" spans="1:6" x14ac:dyDescent="0.25">
      <c r="A167" s="236" t="s">
        <v>687</v>
      </c>
      <c r="B167" s="214">
        <v>0</v>
      </c>
      <c r="C167" s="214">
        <v>90</v>
      </c>
      <c r="D167" s="214">
        <v>720</v>
      </c>
      <c r="E167" s="214">
        <v>0</v>
      </c>
      <c r="F167" s="215">
        <v>810</v>
      </c>
    </row>
    <row r="168" spans="1:6" x14ac:dyDescent="0.25">
      <c r="A168" s="236" t="s">
        <v>686</v>
      </c>
      <c r="B168" s="214">
        <v>0</v>
      </c>
      <c r="C168" s="214">
        <v>0</v>
      </c>
      <c r="D168" s="214">
        <v>160</v>
      </c>
      <c r="E168" s="214">
        <v>1290</v>
      </c>
      <c r="F168" s="215">
        <v>1450</v>
      </c>
    </row>
    <row r="169" spans="1:6" x14ac:dyDescent="0.25">
      <c r="A169" s="236" t="s">
        <v>220</v>
      </c>
      <c r="B169" s="214">
        <v>0</v>
      </c>
      <c r="C169" s="214">
        <v>11770</v>
      </c>
      <c r="D169" s="214">
        <v>0</v>
      </c>
      <c r="E169" s="214">
        <v>0</v>
      </c>
      <c r="F169" s="215">
        <v>11770</v>
      </c>
    </row>
    <row r="170" spans="1:6" x14ac:dyDescent="0.25">
      <c r="A170" s="236" t="s">
        <v>685</v>
      </c>
      <c r="B170" s="214">
        <v>100</v>
      </c>
      <c r="C170" s="214">
        <v>470</v>
      </c>
      <c r="D170" s="214">
        <v>0</v>
      </c>
      <c r="E170" s="214">
        <v>0</v>
      </c>
      <c r="F170" s="215">
        <v>570</v>
      </c>
    </row>
    <row r="171" spans="1:6" x14ac:dyDescent="0.25">
      <c r="A171" s="236" t="s">
        <v>684</v>
      </c>
      <c r="B171" s="214">
        <v>2200</v>
      </c>
      <c r="C171" s="214">
        <v>0</v>
      </c>
      <c r="D171" s="214">
        <v>0</v>
      </c>
      <c r="E171" s="214">
        <v>0</v>
      </c>
      <c r="F171" s="215">
        <v>2200</v>
      </c>
    </row>
    <row r="172" spans="1:6" x14ac:dyDescent="0.25">
      <c r="A172" s="236" t="s">
        <v>683</v>
      </c>
      <c r="B172" s="214">
        <v>4650</v>
      </c>
      <c r="C172" s="214">
        <v>0</v>
      </c>
      <c r="D172" s="214">
        <v>0</v>
      </c>
      <c r="E172" s="214">
        <v>0</v>
      </c>
      <c r="F172" s="215">
        <v>4650</v>
      </c>
    </row>
    <row r="173" spans="1:6" x14ac:dyDescent="0.25">
      <c r="A173" s="236" t="s">
        <v>219</v>
      </c>
      <c r="B173" s="214">
        <v>370</v>
      </c>
      <c r="C173" s="214">
        <v>0</v>
      </c>
      <c r="D173" s="214">
        <v>0</v>
      </c>
      <c r="E173" s="214">
        <v>0</v>
      </c>
      <c r="F173" s="215">
        <v>370</v>
      </c>
    </row>
    <row r="174" spans="1:6" x14ac:dyDescent="0.25">
      <c r="A174" s="236" t="s">
        <v>682</v>
      </c>
      <c r="B174" s="214">
        <v>0</v>
      </c>
      <c r="C174" s="214">
        <v>0</v>
      </c>
      <c r="D174" s="214">
        <v>0</v>
      </c>
      <c r="E174" s="214">
        <v>3106</v>
      </c>
      <c r="F174" s="215">
        <v>3106</v>
      </c>
    </row>
    <row r="175" spans="1:6" x14ac:dyDescent="0.25">
      <c r="A175" s="236" t="s">
        <v>681</v>
      </c>
      <c r="B175" s="214">
        <v>0</v>
      </c>
      <c r="C175" s="214">
        <v>0</v>
      </c>
      <c r="D175" s="214">
        <v>638</v>
      </c>
      <c r="E175" s="214">
        <v>3358</v>
      </c>
      <c r="F175" s="215">
        <v>3996</v>
      </c>
    </row>
    <row r="176" spans="1:6" x14ac:dyDescent="0.25">
      <c r="A176" s="236" t="s">
        <v>680</v>
      </c>
      <c r="B176" s="214">
        <v>0</v>
      </c>
      <c r="C176" s="214">
        <v>0</v>
      </c>
      <c r="D176" s="214">
        <v>0</v>
      </c>
      <c r="E176" s="214">
        <v>0</v>
      </c>
      <c r="F176" s="215">
        <v>0</v>
      </c>
    </row>
    <row r="177" spans="1:6" x14ac:dyDescent="0.25">
      <c r="A177" s="236" t="s">
        <v>224</v>
      </c>
      <c r="B177" s="214">
        <v>9500</v>
      </c>
      <c r="C177" s="214">
        <v>0</v>
      </c>
      <c r="D177" s="214">
        <v>0</v>
      </c>
      <c r="E177" s="214">
        <v>0</v>
      </c>
      <c r="F177" s="215">
        <v>9500</v>
      </c>
    </row>
    <row r="178" spans="1:6" x14ac:dyDescent="0.25">
      <c r="A178" s="236" t="s">
        <v>679</v>
      </c>
      <c r="B178" s="214">
        <v>0</v>
      </c>
      <c r="C178" s="214">
        <v>0</v>
      </c>
      <c r="D178" s="214">
        <v>600</v>
      </c>
      <c r="E178" s="214">
        <v>5100</v>
      </c>
      <c r="F178" s="215">
        <v>5700</v>
      </c>
    </row>
    <row r="179" spans="1:6" x14ac:dyDescent="0.25">
      <c r="A179" s="236" t="s">
        <v>678</v>
      </c>
      <c r="B179" s="214">
        <v>0</v>
      </c>
      <c r="C179" s="214">
        <v>0</v>
      </c>
      <c r="D179" s="214">
        <v>0</v>
      </c>
      <c r="E179" s="214">
        <v>8400</v>
      </c>
      <c r="F179" s="215">
        <v>8400</v>
      </c>
    </row>
    <row r="180" spans="1:6" x14ac:dyDescent="0.25">
      <c r="A180" s="236" t="s">
        <v>677</v>
      </c>
      <c r="B180" s="214">
        <v>0</v>
      </c>
      <c r="C180" s="214">
        <v>630</v>
      </c>
      <c r="D180" s="214">
        <v>6010</v>
      </c>
      <c r="E180" s="214">
        <v>0</v>
      </c>
      <c r="F180" s="215">
        <v>6640</v>
      </c>
    </row>
    <row r="181" spans="1:6" x14ac:dyDescent="0.25">
      <c r="A181" s="236" t="s">
        <v>675</v>
      </c>
      <c r="B181" s="214">
        <v>0</v>
      </c>
      <c r="C181" s="214">
        <v>0</v>
      </c>
      <c r="D181" s="214">
        <v>505</v>
      </c>
      <c r="E181" s="214">
        <v>0</v>
      </c>
      <c r="F181" s="215">
        <v>505</v>
      </c>
    </row>
    <row r="182" spans="1:6" x14ac:dyDescent="0.25">
      <c r="A182" s="236" t="s">
        <v>203</v>
      </c>
      <c r="B182" s="214">
        <v>106</v>
      </c>
      <c r="C182" s="214">
        <v>0</v>
      </c>
      <c r="D182" s="214">
        <v>0</v>
      </c>
      <c r="E182" s="214">
        <v>0</v>
      </c>
      <c r="F182" s="215">
        <v>106</v>
      </c>
    </row>
    <row r="183" spans="1:6" x14ac:dyDescent="0.25">
      <c r="A183" s="236" t="s">
        <v>674</v>
      </c>
      <c r="B183" s="214">
        <v>1000</v>
      </c>
      <c r="C183" s="214">
        <v>0</v>
      </c>
      <c r="D183" s="214">
        <v>0</v>
      </c>
      <c r="E183" s="214">
        <v>0</v>
      </c>
      <c r="F183" s="215">
        <v>1000</v>
      </c>
    </row>
    <row r="184" spans="1:6" x14ac:dyDescent="0.25">
      <c r="A184" s="236" t="s">
        <v>673</v>
      </c>
      <c r="B184" s="214">
        <v>0</v>
      </c>
      <c r="C184" s="214">
        <v>0</v>
      </c>
      <c r="D184" s="214">
        <v>319</v>
      </c>
      <c r="E184" s="214">
        <v>433</v>
      </c>
      <c r="F184" s="215">
        <v>752</v>
      </c>
    </row>
    <row r="185" spans="1:6" x14ac:dyDescent="0.25">
      <c r="A185" s="236" t="s">
        <v>672</v>
      </c>
      <c r="B185" s="214">
        <v>0</v>
      </c>
      <c r="C185" s="214">
        <v>0</v>
      </c>
      <c r="D185" s="214">
        <v>0</v>
      </c>
      <c r="E185" s="214">
        <v>217</v>
      </c>
      <c r="F185" s="215">
        <v>217</v>
      </c>
    </row>
    <row r="186" spans="1:6" x14ac:dyDescent="0.25">
      <c r="A186" s="236" t="s">
        <v>671</v>
      </c>
      <c r="B186" s="214">
        <v>1130</v>
      </c>
      <c r="C186" s="214">
        <v>0</v>
      </c>
      <c r="D186" s="214">
        <v>6703</v>
      </c>
      <c r="E186" s="214">
        <v>0</v>
      </c>
      <c r="F186" s="215">
        <v>7833</v>
      </c>
    </row>
    <row r="187" spans="1:6" x14ac:dyDescent="0.25">
      <c r="A187" s="236" t="s">
        <v>670</v>
      </c>
      <c r="B187" s="214">
        <v>0</v>
      </c>
      <c r="C187" s="214">
        <v>366</v>
      </c>
      <c r="D187" s="214">
        <v>319</v>
      </c>
      <c r="E187" s="214">
        <v>379</v>
      </c>
      <c r="F187" s="215">
        <v>1064</v>
      </c>
    </row>
    <row r="188" spans="1:6" x14ac:dyDescent="0.25">
      <c r="A188" s="236" t="s">
        <v>669</v>
      </c>
      <c r="B188" s="214">
        <v>7156</v>
      </c>
      <c r="C188" s="214">
        <v>0</v>
      </c>
      <c r="D188" s="214">
        <v>0</v>
      </c>
      <c r="E188" s="214">
        <v>0</v>
      </c>
      <c r="F188" s="215">
        <v>7156</v>
      </c>
    </row>
    <row r="189" spans="1:6" x14ac:dyDescent="0.25">
      <c r="A189" s="236" t="s">
        <v>668</v>
      </c>
      <c r="B189" s="214">
        <v>2914</v>
      </c>
      <c r="C189" s="214">
        <v>0</v>
      </c>
      <c r="D189" s="214">
        <v>0</v>
      </c>
      <c r="E189" s="214">
        <v>0</v>
      </c>
      <c r="F189" s="215">
        <v>2914</v>
      </c>
    </row>
    <row r="190" spans="1:6" x14ac:dyDescent="0.25">
      <c r="A190" s="236" t="s">
        <v>667</v>
      </c>
      <c r="B190" s="214">
        <v>0</v>
      </c>
      <c r="C190" s="214">
        <v>0</v>
      </c>
      <c r="D190" s="214">
        <v>0</v>
      </c>
      <c r="E190" s="214">
        <v>800</v>
      </c>
      <c r="F190" s="215">
        <v>800</v>
      </c>
    </row>
    <row r="191" spans="1:6" x14ac:dyDescent="0.25">
      <c r="A191" s="236" t="s">
        <v>666</v>
      </c>
      <c r="B191" s="214">
        <v>8600</v>
      </c>
      <c r="C191" s="214">
        <v>0</v>
      </c>
      <c r="D191" s="214">
        <v>0</v>
      </c>
      <c r="E191" s="214">
        <v>0</v>
      </c>
      <c r="F191" s="215">
        <v>8600</v>
      </c>
    </row>
    <row r="192" spans="1:6" x14ac:dyDescent="0.25">
      <c r="A192" s="236" t="s">
        <v>208</v>
      </c>
      <c r="B192" s="214">
        <v>21200</v>
      </c>
      <c r="C192" s="214">
        <v>0</v>
      </c>
      <c r="D192" s="214">
        <v>0</v>
      </c>
      <c r="E192" s="214">
        <v>0</v>
      </c>
      <c r="F192" s="215">
        <v>21200</v>
      </c>
    </row>
    <row r="193" spans="1:6" x14ac:dyDescent="0.25">
      <c r="A193" s="236" t="s">
        <v>665</v>
      </c>
      <c r="B193" s="214">
        <v>780</v>
      </c>
      <c r="C193" s="214">
        <v>0</v>
      </c>
      <c r="D193" s="214">
        <v>0</v>
      </c>
      <c r="E193" s="214">
        <v>0</v>
      </c>
      <c r="F193" s="215">
        <v>780</v>
      </c>
    </row>
    <row r="194" spans="1:6" x14ac:dyDescent="0.25">
      <c r="A194" s="236" t="s">
        <v>180</v>
      </c>
      <c r="B194" s="214">
        <v>0</v>
      </c>
      <c r="C194" s="214">
        <v>0</v>
      </c>
      <c r="D194" s="214">
        <v>0</v>
      </c>
      <c r="E194" s="214">
        <v>0</v>
      </c>
      <c r="F194" s="215">
        <v>0</v>
      </c>
    </row>
    <row r="195" spans="1:6" x14ac:dyDescent="0.25">
      <c r="A195" s="236" t="s">
        <v>229</v>
      </c>
      <c r="B195" s="214">
        <v>1500</v>
      </c>
      <c r="C195" s="214">
        <v>0</v>
      </c>
      <c r="D195" s="214">
        <v>0</v>
      </c>
      <c r="E195" s="214">
        <v>0</v>
      </c>
      <c r="F195" s="215">
        <v>1500</v>
      </c>
    </row>
    <row r="196" spans="1:6" x14ac:dyDescent="0.25">
      <c r="A196" s="236" t="s">
        <v>664</v>
      </c>
      <c r="B196" s="214">
        <v>0</v>
      </c>
      <c r="C196" s="214">
        <v>155</v>
      </c>
      <c r="D196" s="214">
        <v>158</v>
      </c>
      <c r="E196" s="214">
        <v>161</v>
      </c>
      <c r="F196" s="215">
        <v>474</v>
      </c>
    </row>
    <row r="197" spans="1:6" x14ac:dyDescent="0.25">
      <c r="A197" s="236" t="s">
        <v>663</v>
      </c>
      <c r="B197" s="214">
        <v>0</v>
      </c>
      <c r="C197" s="214">
        <v>305</v>
      </c>
      <c r="D197" s="214">
        <v>0</v>
      </c>
      <c r="E197" s="214">
        <v>0</v>
      </c>
      <c r="F197" s="215">
        <v>305</v>
      </c>
    </row>
    <row r="198" spans="1:6" x14ac:dyDescent="0.25">
      <c r="A198" s="236" t="s">
        <v>661</v>
      </c>
      <c r="B198" s="214">
        <v>0</v>
      </c>
      <c r="C198" s="214">
        <v>3500</v>
      </c>
      <c r="D198" s="214">
        <v>1000</v>
      </c>
      <c r="E198" s="214">
        <v>1000</v>
      </c>
      <c r="F198" s="215">
        <v>5500</v>
      </c>
    </row>
    <row r="199" spans="1:6" x14ac:dyDescent="0.25">
      <c r="A199" s="236" t="s">
        <v>207</v>
      </c>
      <c r="B199" s="214">
        <v>440</v>
      </c>
      <c r="C199" s="214">
        <v>0</v>
      </c>
      <c r="D199" s="214">
        <v>0</v>
      </c>
      <c r="E199" s="214">
        <v>0</v>
      </c>
      <c r="F199" s="215">
        <v>440</v>
      </c>
    </row>
    <row r="200" spans="1:6" x14ac:dyDescent="0.25">
      <c r="A200" s="236" t="s">
        <v>202</v>
      </c>
      <c r="B200" s="214">
        <v>4100</v>
      </c>
      <c r="C200" s="214">
        <v>0</v>
      </c>
      <c r="D200" s="214">
        <v>0</v>
      </c>
      <c r="E200" s="214">
        <v>0</v>
      </c>
      <c r="F200" s="215">
        <v>4100</v>
      </c>
    </row>
    <row r="201" spans="1:6" x14ac:dyDescent="0.25">
      <c r="A201" s="236" t="s">
        <v>660</v>
      </c>
      <c r="B201" s="214">
        <v>1450</v>
      </c>
      <c r="C201" s="214">
        <v>0</v>
      </c>
      <c r="D201" s="214">
        <v>13800</v>
      </c>
      <c r="E201" s="214">
        <v>0</v>
      </c>
      <c r="F201" s="215">
        <v>15250</v>
      </c>
    </row>
    <row r="202" spans="1:6" x14ac:dyDescent="0.25">
      <c r="A202" s="236" t="s">
        <v>659</v>
      </c>
      <c r="B202" s="214">
        <v>1250</v>
      </c>
      <c r="C202" s="214">
        <v>0</v>
      </c>
      <c r="D202" s="214">
        <v>5800</v>
      </c>
      <c r="E202" s="214">
        <v>0</v>
      </c>
      <c r="F202" s="215">
        <v>7050</v>
      </c>
    </row>
    <row r="203" spans="1:6" x14ac:dyDescent="0.25">
      <c r="A203" s="236" t="s">
        <v>201</v>
      </c>
      <c r="B203" s="214">
        <v>1400</v>
      </c>
      <c r="C203" s="214">
        <v>0</v>
      </c>
      <c r="D203" s="214">
        <v>18250</v>
      </c>
      <c r="E203" s="214">
        <v>0</v>
      </c>
      <c r="F203" s="215">
        <v>19650</v>
      </c>
    </row>
    <row r="204" spans="1:6" x14ac:dyDescent="0.25">
      <c r="A204" s="236" t="s">
        <v>658</v>
      </c>
      <c r="B204" s="214">
        <v>0</v>
      </c>
      <c r="C204" s="214">
        <v>18050</v>
      </c>
      <c r="D204" s="214">
        <v>0</v>
      </c>
      <c r="E204" s="214">
        <v>0</v>
      </c>
      <c r="F204" s="215">
        <v>18050</v>
      </c>
    </row>
    <row r="205" spans="1:6" x14ac:dyDescent="0.25">
      <c r="A205" s="236" t="s">
        <v>657</v>
      </c>
      <c r="B205" s="214">
        <v>2000</v>
      </c>
      <c r="C205" s="214">
        <v>0</v>
      </c>
      <c r="D205" s="214">
        <v>19000</v>
      </c>
      <c r="E205" s="214">
        <v>0</v>
      </c>
      <c r="F205" s="215">
        <v>21000</v>
      </c>
    </row>
    <row r="206" spans="1:6" x14ac:dyDescent="0.25">
      <c r="A206" s="236" t="s">
        <v>656</v>
      </c>
      <c r="B206" s="214">
        <v>770</v>
      </c>
      <c r="C206" s="214">
        <v>770</v>
      </c>
      <c r="D206" s="214">
        <v>0</v>
      </c>
      <c r="E206" s="214">
        <v>8800</v>
      </c>
      <c r="F206" s="215">
        <v>10340</v>
      </c>
    </row>
    <row r="207" spans="1:6" x14ac:dyDescent="0.25">
      <c r="A207" s="236" t="s">
        <v>655</v>
      </c>
      <c r="B207" s="214">
        <v>930</v>
      </c>
      <c r="C207" s="214">
        <v>5500</v>
      </c>
      <c r="D207" s="214">
        <v>0</v>
      </c>
      <c r="E207" s="214">
        <v>0</v>
      </c>
      <c r="F207" s="215">
        <v>6430</v>
      </c>
    </row>
    <row r="208" spans="1:6" x14ac:dyDescent="0.25">
      <c r="A208" s="236" t="s">
        <v>654</v>
      </c>
      <c r="B208" s="214">
        <v>0</v>
      </c>
      <c r="C208" s="214">
        <v>0</v>
      </c>
      <c r="D208" s="214">
        <v>0</v>
      </c>
      <c r="E208" s="214">
        <v>30000</v>
      </c>
      <c r="F208" s="215">
        <v>30000</v>
      </c>
    </row>
    <row r="209" spans="1:6" x14ac:dyDescent="0.25">
      <c r="A209" s="236" t="s">
        <v>653</v>
      </c>
      <c r="B209" s="214">
        <v>100</v>
      </c>
      <c r="C209" s="214">
        <v>100</v>
      </c>
      <c r="D209" s="214">
        <v>100</v>
      </c>
      <c r="E209" s="214">
        <v>100</v>
      </c>
      <c r="F209" s="215">
        <v>400</v>
      </c>
    </row>
    <row r="210" spans="1:6" x14ac:dyDescent="0.25">
      <c r="A210" s="236" t="s">
        <v>652</v>
      </c>
      <c r="B210" s="214">
        <v>100</v>
      </c>
      <c r="C210" s="214">
        <v>200</v>
      </c>
      <c r="D210" s="214">
        <v>200</v>
      </c>
      <c r="E210" s="214">
        <v>200</v>
      </c>
      <c r="F210" s="215">
        <v>700</v>
      </c>
    </row>
    <row r="211" spans="1:6" x14ac:dyDescent="0.25">
      <c r="A211" s="236" t="s">
        <v>216</v>
      </c>
      <c r="B211" s="214">
        <v>1800</v>
      </c>
      <c r="C211" s="214">
        <v>0</v>
      </c>
      <c r="D211" s="214">
        <v>0</v>
      </c>
      <c r="E211" s="214">
        <v>0</v>
      </c>
      <c r="F211" s="215">
        <v>1800</v>
      </c>
    </row>
    <row r="212" spans="1:6" x14ac:dyDescent="0.25">
      <c r="A212" s="236" t="s">
        <v>215</v>
      </c>
      <c r="B212" s="214">
        <v>830</v>
      </c>
      <c r="C212" s="214">
        <v>0</v>
      </c>
      <c r="D212" s="214">
        <v>0</v>
      </c>
      <c r="E212" s="214">
        <v>0</v>
      </c>
      <c r="F212" s="215">
        <v>830</v>
      </c>
    </row>
    <row r="213" spans="1:6" x14ac:dyDescent="0.25">
      <c r="A213" s="236" t="s">
        <v>651</v>
      </c>
      <c r="B213" s="214">
        <v>100</v>
      </c>
      <c r="C213" s="214">
        <v>430</v>
      </c>
      <c r="D213" s="214">
        <v>0</v>
      </c>
      <c r="E213" s="214">
        <v>0</v>
      </c>
      <c r="F213" s="215">
        <v>530</v>
      </c>
    </row>
    <row r="214" spans="1:6" x14ac:dyDescent="0.25">
      <c r="A214" s="236" t="s">
        <v>650</v>
      </c>
      <c r="B214" s="214">
        <v>100</v>
      </c>
      <c r="C214" s="214">
        <v>520</v>
      </c>
      <c r="D214" s="214">
        <v>0</v>
      </c>
      <c r="E214" s="214">
        <v>0</v>
      </c>
      <c r="F214" s="215">
        <v>620</v>
      </c>
    </row>
    <row r="215" spans="1:6" x14ac:dyDescent="0.25">
      <c r="A215" s="236" t="s">
        <v>649</v>
      </c>
      <c r="B215" s="214">
        <v>0</v>
      </c>
      <c r="C215" s="214">
        <v>260</v>
      </c>
      <c r="D215" s="214">
        <v>1850</v>
      </c>
      <c r="E215" s="214">
        <v>0</v>
      </c>
      <c r="F215" s="215">
        <v>2110</v>
      </c>
    </row>
    <row r="216" spans="1:6" x14ac:dyDescent="0.25">
      <c r="A216" s="236" t="s">
        <v>648</v>
      </c>
      <c r="B216" s="214">
        <v>0</v>
      </c>
      <c r="C216" s="214">
        <v>100</v>
      </c>
      <c r="D216" s="214">
        <v>660</v>
      </c>
      <c r="E216" s="214">
        <v>0</v>
      </c>
      <c r="F216" s="215">
        <v>760</v>
      </c>
    </row>
    <row r="217" spans="1:6" x14ac:dyDescent="0.25">
      <c r="A217" s="236" t="s">
        <v>647</v>
      </c>
      <c r="B217" s="214">
        <v>0</v>
      </c>
      <c r="C217" s="214">
        <v>50</v>
      </c>
      <c r="D217" s="214">
        <v>320</v>
      </c>
      <c r="E217" s="214">
        <v>0</v>
      </c>
      <c r="F217" s="215">
        <v>370</v>
      </c>
    </row>
    <row r="218" spans="1:6" x14ac:dyDescent="0.25">
      <c r="A218" s="236" t="s">
        <v>646</v>
      </c>
      <c r="B218" s="214">
        <v>0</v>
      </c>
      <c r="C218" s="214">
        <v>100</v>
      </c>
      <c r="D218" s="214">
        <v>640</v>
      </c>
      <c r="E218" s="214">
        <v>0</v>
      </c>
      <c r="F218" s="215">
        <v>740</v>
      </c>
    </row>
    <row r="219" spans="1:6" x14ac:dyDescent="0.25">
      <c r="A219" s="236" t="s">
        <v>200</v>
      </c>
      <c r="B219" s="214">
        <v>150</v>
      </c>
      <c r="C219" s="214">
        <v>0</v>
      </c>
      <c r="D219" s="214">
        <v>0</v>
      </c>
      <c r="E219" s="214">
        <v>0</v>
      </c>
      <c r="F219" s="215">
        <v>150</v>
      </c>
    </row>
    <row r="220" spans="1:6" x14ac:dyDescent="0.25">
      <c r="A220" s="236" t="s">
        <v>645</v>
      </c>
      <c r="B220" s="214">
        <v>1000</v>
      </c>
      <c r="C220" s="214">
        <v>0</v>
      </c>
      <c r="D220" s="214">
        <v>0</v>
      </c>
      <c r="E220" s="214">
        <v>0</v>
      </c>
      <c r="F220" s="215">
        <v>1000</v>
      </c>
    </row>
    <row r="221" spans="1:6" x14ac:dyDescent="0.25">
      <c r="A221" s="236" t="s">
        <v>644</v>
      </c>
      <c r="B221" s="214">
        <v>2200</v>
      </c>
      <c r="C221" s="214">
        <v>0</v>
      </c>
      <c r="D221" s="214">
        <v>0</v>
      </c>
      <c r="E221" s="214">
        <v>0</v>
      </c>
      <c r="F221" s="215">
        <v>2200</v>
      </c>
    </row>
    <row r="222" spans="1:6" x14ac:dyDescent="0.25">
      <c r="A222" s="236" t="s">
        <v>643</v>
      </c>
      <c r="B222" s="214">
        <v>0</v>
      </c>
      <c r="C222" s="214">
        <v>0</v>
      </c>
      <c r="D222" s="214">
        <v>7350</v>
      </c>
      <c r="E222" s="214">
        <v>0</v>
      </c>
      <c r="F222" s="215">
        <v>7350</v>
      </c>
    </row>
    <row r="223" spans="1:6" x14ac:dyDescent="0.25">
      <c r="A223" s="236" t="s">
        <v>641</v>
      </c>
      <c r="B223" s="214">
        <v>0</v>
      </c>
      <c r="C223" s="214">
        <v>1018</v>
      </c>
      <c r="D223" s="214">
        <v>8288</v>
      </c>
      <c r="E223" s="214">
        <v>0</v>
      </c>
      <c r="F223" s="215">
        <v>9306</v>
      </c>
    </row>
    <row r="224" spans="1:6" x14ac:dyDescent="0.25">
      <c r="A224" s="236" t="s">
        <v>214</v>
      </c>
      <c r="B224" s="214">
        <v>430</v>
      </c>
      <c r="C224" s="214">
        <v>0</v>
      </c>
      <c r="D224" s="214">
        <v>0</v>
      </c>
      <c r="E224" s="214">
        <v>0</v>
      </c>
      <c r="F224" s="215">
        <v>430</v>
      </c>
    </row>
    <row r="225" spans="1:6" x14ac:dyDescent="0.25">
      <c r="A225" s="236" t="s">
        <v>248</v>
      </c>
      <c r="B225" s="214">
        <v>435</v>
      </c>
      <c r="C225" s="214">
        <v>443</v>
      </c>
      <c r="D225" s="214">
        <v>451</v>
      </c>
      <c r="E225" s="214">
        <v>0</v>
      </c>
      <c r="F225" s="215">
        <v>1329</v>
      </c>
    </row>
    <row r="226" spans="1:6" x14ac:dyDescent="0.25">
      <c r="A226" s="236" t="s">
        <v>247</v>
      </c>
      <c r="B226" s="214">
        <v>450</v>
      </c>
      <c r="C226" s="214">
        <v>458</v>
      </c>
      <c r="D226" s="214">
        <v>0</v>
      </c>
      <c r="E226" s="214">
        <v>0</v>
      </c>
      <c r="F226" s="215">
        <v>908</v>
      </c>
    </row>
    <row r="227" spans="1:6" x14ac:dyDescent="0.25">
      <c r="A227" s="236" t="s">
        <v>225</v>
      </c>
      <c r="B227" s="214">
        <v>300</v>
      </c>
      <c r="C227" s="214">
        <v>313</v>
      </c>
      <c r="D227" s="214">
        <v>0</v>
      </c>
      <c r="E227" s="214">
        <v>0</v>
      </c>
      <c r="F227" s="215">
        <v>613</v>
      </c>
    </row>
    <row r="228" spans="1:6" x14ac:dyDescent="0.25">
      <c r="A228" s="236" t="s">
        <v>254</v>
      </c>
      <c r="B228" s="214">
        <v>50</v>
      </c>
      <c r="C228" s="214">
        <v>0</v>
      </c>
      <c r="D228" s="214">
        <v>0</v>
      </c>
      <c r="E228" s="214">
        <v>0</v>
      </c>
      <c r="F228" s="215">
        <v>50</v>
      </c>
    </row>
    <row r="229" spans="1:6" x14ac:dyDescent="0.25">
      <c r="A229" s="236" t="s">
        <v>640</v>
      </c>
      <c r="B229" s="214">
        <v>680</v>
      </c>
      <c r="C229" s="214">
        <v>0</v>
      </c>
      <c r="D229" s="214">
        <v>0</v>
      </c>
      <c r="E229" s="214">
        <v>0</v>
      </c>
      <c r="F229" s="215">
        <v>680</v>
      </c>
    </row>
    <row r="230" spans="1:6" x14ac:dyDescent="0.25">
      <c r="A230" s="236" t="s">
        <v>638</v>
      </c>
      <c r="B230" s="214">
        <v>300</v>
      </c>
      <c r="C230" s="214">
        <v>0</v>
      </c>
      <c r="D230" s="214">
        <v>0</v>
      </c>
      <c r="E230" s="214">
        <v>0</v>
      </c>
      <c r="F230" s="215">
        <v>300</v>
      </c>
    </row>
    <row r="231" spans="1:6" x14ac:dyDescent="0.25">
      <c r="A231" s="236" t="s">
        <v>637</v>
      </c>
      <c r="B231" s="214">
        <v>2600</v>
      </c>
      <c r="C231" s="214">
        <v>2200</v>
      </c>
      <c r="D231" s="214">
        <v>2500</v>
      </c>
      <c r="E231" s="214">
        <v>2800</v>
      </c>
      <c r="F231" s="215">
        <v>10100</v>
      </c>
    </row>
    <row r="232" spans="1:6" x14ac:dyDescent="0.25">
      <c r="A232" s="236" t="s">
        <v>636</v>
      </c>
      <c r="B232" s="214">
        <v>80</v>
      </c>
      <c r="C232" s="214">
        <v>0</v>
      </c>
      <c r="D232" s="214">
        <v>0</v>
      </c>
      <c r="E232" s="214">
        <v>0</v>
      </c>
      <c r="F232" s="215">
        <v>80</v>
      </c>
    </row>
    <row r="233" spans="1:6" x14ac:dyDescent="0.25">
      <c r="A233" s="236" t="s">
        <v>635</v>
      </c>
      <c r="B233" s="214">
        <v>415</v>
      </c>
      <c r="C233" s="214">
        <v>0</v>
      </c>
      <c r="D233" s="214">
        <v>0</v>
      </c>
      <c r="E233" s="214">
        <v>0</v>
      </c>
      <c r="F233" s="215">
        <v>415</v>
      </c>
    </row>
    <row r="234" spans="1:6" x14ac:dyDescent="0.25">
      <c r="A234" s="236" t="s">
        <v>634</v>
      </c>
      <c r="B234" s="214">
        <v>350</v>
      </c>
      <c r="C234" s="214">
        <v>0</v>
      </c>
      <c r="D234" s="214">
        <v>0</v>
      </c>
      <c r="E234" s="214">
        <v>0</v>
      </c>
      <c r="F234" s="215">
        <v>350</v>
      </c>
    </row>
    <row r="235" spans="1:6" x14ac:dyDescent="0.25">
      <c r="A235" s="236" t="s">
        <v>633</v>
      </c>
      <c r="B235" s="214">
        <v>80</v>
      </c>
      <c r="C235" s="214">
        <v>0</v>
      </c>
      <c r="D235" s="214">
        <v>0</v>
      </c>
      <c r="E235" s="214">
        <v>0</v>
      </c>
      <c r="F235" s="215">
        <v>80</v>
      </c>
    </row>
    <row r="236" spans="1:6" x14ac:dyDescent="0.25">
      <c r="A236" s="236" t="s">
        <v>632</v>
      </c>
      <c r="B236" s="214">
        <v>1925</v>
      </c>
      <c r="C236" s="214">
        <v>0</v>
      </c>
      <c r="D236" s="214">
        <v>0</v>
      </c>
      <c r="E236" s="214">
        <v>0</v>
      </c>
      <c r="F236" s="215">
        <v>1925</v>
      </c>
    </row>
    <row r="237" spans="1:6" x14ac:dyDescent="0.25">
      <c r="A237" s="236" t="s">
        <v>631</v>
      </c>
      <c r="B237" s="214">
        <v>60</v>
      </c>
      <c r="C237" s="214">
        <v>0</v>
      </c>
      <c r="D237" s="214">
        <v>0</v>
      </c>
      <c r="E237" s="214">
        <v>0</v>
      </c>
      <c r="F237" s="215">
        <v>60</v>
      </c>
    </row>
    <row r="238" spans="1:6" x14ac:dyDescent="0.25">
      <c r="A238" s="236" t="s">
        <v>630</v>
      </c>
      <c r="B238" s="214">
        <v>120</v>
      </c>
      <c r="C238" s="214">
        <v>500</v>
      </c>
      <c r="D238" s="214">
        <v>500</v>
      </c>
      <c r="E238" s="214">
        <v>500</v>
      </c>
      <c r="F238" s="215">
        <v>1620</v>
      </c>
    </row>
    <row r="239" spans="1:6" x14ac:dyDescent="0.25">
      <c r="A239" s="236" t="s">
        <v>629</v>
      </c>
      <c r="B239" s="214">
        <v>235</v>
      </c>
      <c r="C239" s="214">
        <v>150</v>
      </c>
      <c r="D239" s="214">
        <v>150</v>
      </c>
      <c r="E239" s="214">
        <v>150</v>
      </c>
      <c r="F239" s="215">
        <v>685</v>
      </c>
    </row>
    <row r="240" spans="1:6" x14ac:dyDescent="0.25">
      <c r="A240" s="236" t="s">
        <v>628</v>
      </c>
      <c r="B240" s="214">
        <v>1720</v>
      </c>
      <c r="C240" s="214">
        <v>800</v>
      </c>
      <c r="D240" s="214">
        <v>800</v>
      </c>
      <c r="E240" s="214">
        <v>800</v>
      </c>
      <c r="F240" s="215">
        <v>4120</v>
      </c>
    </row>
    <row r="241" spans="1:6" x14ac:dyDescent="0.25">
      <c r="A241" s="236" t="s">
        <v>627</v>
      </c>
      <c r="B241" s="214">
        <v>775</v>
      </c>
      <c r="C241" s="214">
        <v>500</v>
      </c>
      <c r="D241" s="214">
        <v>500</v>
      </c>
      <c r="E241" s="214">
        <v>500</v>
      </c>
      <c r="F241" s="215">
        <v>2275</v>
      </c>
    </row>
    <row r="242" spans="1:6" x14ac:dyDescent="0.25">
      <c r="A242" s="236" t="s">
        <v>626</v>
      </c>
      <c r="B242" s="214">
        <v>1370</v>
      </c>
      <c r="C242" s="214">
        <v>1000</v>
      </c>
      <c r="D242" s="214">
        <v>1000</v>
      </c>
      <c r="E242" s="214">
        <v>1000</v>
      </c>
      <c r="F242" s="215">
        <v>4370</v>
      </c>
    </row>
    <row r="243" spans="1:6" x14ac:dyDescent="0.25">
      <c r="A243" s="236" t="s">
        <v>625</v>
      </c>
      <c r="B243" s="214">
        <v>450</v>
      </c>
      <c r="C243" s="214">
        <v>900</v>
      </c>
      <c r="D243" s="214">
        <v>900</v>
      </c>
      <c r="E243" s="214">
        <v>900</v>
      </c>
      <c r="F243" s="215">
        <v>3150</v>
      </c>
    </row>
    <row r="244" spans="1:6" x14ac:dyDescent="0.25">
      <c r="A244" s="236" t="s">
        <v>624</v>
      </c>
      <c r="B244" s="214">
        <v>1610</v>
      </c>
      <c r="C244" s="214">
        <v>1000</v>
      </c>
      <c r="D244" s="214">
        <v>1000</v>
      </c>
      <c r="E244" s="214">
        <v>1000</v>
      </c>
      <c r="F244" s="215">
        <v>4610</v>
      </c>
    </row>
    <row r="245" spans="1:6" x14ac:dyDescent="0.25">
      <c r="A245" s="236" t="s">
        <v>623</v>
      </c>
      <c r="B245" s="214">
        <v>13710</v>
      </c>
      <c r="C245" s="214">
        <v>13820</v>
      </c>
      <c r="D245" s="214">
        <v>13770</v>
      </c>
      <c r="E245" s="214">
        <v>16600</v>
      </c>
      <c r="F245" s="215">
        <v>57900</v>
      </c>
    </row>
    <row r="246" spans="1:6" x14ac:dyDescent="0.25">
      <c r="A246" s="236" t="s">
        <v>622</v>
      </c>
      <c r="B246" s="214">
        <v>1410</v>
      </c>
      <c r="C246" s="214">
        <v>800</v>
      </c>
      <c r="D246" s="214">
        <v>800</v>
      </c>
      <c r="E246" s="214">
        <v>800</v>
      </c>
      <c r="F246" s="215">
        <v>3810</v>
      </c>
    </row>
    <row r="247" spans="1:6" x14ac:dyDescent="0.25">
      <c r="A247" s="236" t="s">
        <v>621</v>
      </c>
      <c r="B247" s="214">
        <v>460</v>
      </c>
      <c r="C247" s="214">
        <v>250</v>
      </c>
      <c r="D247" s="214">
        <v>250</v>
      </c>
      <c r="E247" s="214">
        <v>250</v>
      </c>
      <c r="F247" s="215">
        <v>1210</v>
      </c>
    </row>
    <row r="248" spans="1:6" x14ac:dyDescent="0.25">
      <c r="A248" s="236" t="s">
        <v>620</v>
      </c>
      <c r="B248" s="214">
        <v>3600</v>
      </c>
      <c r="C248" s="214">
        <v>3600</v>
      </c>
      <c r="D248" s="214">
        <v>3600</v>
      </c>
      <c r="E248" s="214">
        <v>3600</v>
      </c>
      <c r="F248" s="215">
        <v>14400</v>
      </c>
    </row>
    <row r="249" spans="1:6" x14ac:dyDescent="0.25">
      <c r="A249" s="236" t="s">
        <v>619</v>
      </c>
      <c r="B249" s="214">
        <v>50</v>
      </c>
      <c r="C249" s="214">
        <v>50</v>
      </c>
      <c r="D249" s="214">
        <v>50</v>
      </c>
      <c r="E249" s="214">
        <v>50</v>
      </c>
      <c r="F249" s="215">
        <v>200</v>
      </c>
    </row>
    <row r="250" spans="1:6" x14ac:dyDescent="0.25">
      <c r="A250" s="236" t="s">
        <v>618</v>
      </c>
      <c r="B250" s="214">
        <v>5000</v>
      </c>
      <c r="C250" s="214">
        <v>5000</v>
      </c>
      <c r="D250" s="214">
        <v>5000</v>
      </c>
      <c r="E250" s="214">
        <v>5250</v>
      </c>
      <c r="F250" s="215">
        <v>20250</v>
      </c>
    </row>
    <row r="251" spans="1:6" x14ac:dyDescent="0.25">
      <c r="A251" s="236" t="s">
        <v>617</v>
      </c>
      <c r="B251" s="214">
        <v>825</v>
      </c>
      <c r="C251" s="214">
        <v>500</v>
      </c>
      <c r="D251" s="214">
        <v>0</v>
      </c>
      <c r="E251" s="214">
        <v>0</v>
      </c>
      <c r="F251" s="215">
        <v>1325</v>
      </c>
    </row>
    <row r="252" spans="1:6" x14ac:dyDescent="0.25">
      <c r="A252" s="236" t="s">
        <v>616</v>
      </c>
      <c r="B252" s="214">
        <v>2500</v>
      </c>
      <c r="C252" s="214">
        <v>2500</v>
      </c>
      <c r="D252" s="214">
        <v>2500</v>
      </c>
      <c r="E252" s="214">
        <v>2500</v>
      </c>
      <c r="F252" s="215">
        <v>10000</v>
      </c>
    </row>
    <row r="253" spans="1:6" x14ac:dyDescent="0.25">
      <c r="A253" s="236" t="s">
        <v>615</v>
      </c>
      <c r="B253" s="214">
        <v>400</v>
      </c>
      <c r="C253" s="214">
        <v>400</v>
      </c>
      <c r="D253" s="214">
        <v>400</v>
      </c>
      <c r="E253" s="214">
        <v>400</v>
      </c>
      <c r="F253" s="215">
        <v>1600</v>
      </c>
    </row>
    <row r="254" spans="1:6" x14ac:dyDescent="0.25">
      <c r="A254" s="236" t="s">
        <v>614</v>
      </c>
      <c r="B254" s="214">
        <v>1000</v>
      </c>
      <c r="C254" s="214">
        <v>1000</v>
      </c>
      <c r="D254" s="214">
        <v>1000</v>
      </c>
      <c r="E254" s="214">
        <v>1000</v>
      </c>
      <c r="F254" s="215">
        <v>4000</v>
      </c>
    </row>
    <row r="255" spans="1:6" x14ac:dyDescent="0.25">
      <c r="A255" s="236" t="s">
        <v>613</v>
      </c>
      <c r="B255" s="214">
        <v>360</v>
      </c>
      <c r="C255" s="214">
        <v>300</v>
      </c>
      <c r="D255" s="214">
        <v>320</v>
      </c>
      <c r="E255" s="214">
        <v>350</v>
      </c>
      <c r="F255" s="215">
        <v>1330</v>
      </c>
    </row>
    <row r="256" spans="1:6" x14ac:dyDescent="0.25">
      <c r="A256" s="236" t="s">
        <v>612</v>
      </c>
      <c r="B256" s="214">
        <v>2920</v>
      </c>
      <c r="C256" s="214">
        <v>5000</v>
      </c>
      <c r="D256" s="214">
        <v>5000</v>
      </c>
      <c r="E256" s="214">
        <v>4000</v>
      </c>
      <c r="F256" s="215">
        <v>16920</v>
      </c>
    </row>
    <row r="257" spans="1:6" x14ac:dyDescent="0.25">
      <c r="A257" s="236" t="s">
        <v>611</v>
      </c>
      <c r="B257" s="214">
        <v>2500</v>
      </c>
      <c r="C257" s="214">
        <v>2500</v>
      </c>
      <c r="D257" s="214">
        <v>2000</v>
      </c>
      <c r="E257" s="214">
        <v>1000</v>
      </c>
      <c r="F257" s="215">
        <v>8000</v>
      </c>
    </row>
    <row r="258" spans="1:6" x14ac:dyDescent="0.25">
      <c r="A258" s="236" t="s">
        <v>610</v>
      </c>
      <c r="B258" s="214">
        <v>2610</v>
      </c>
      <c r="C258" s="214">
        <v>5000</v>
      </c>
      <c r="D258" s="214">
        <v>6300</v>
      </c>
      <c r="E258" s="214">
        <v>4000</v>
      </c>
      <c r="F258" s="215">
        <v>17910</v>
      </c>
    </row>
    <row r="259" spans="1:6" x14ac:dyDescent="0.25">
      <c r="A259" s="236" t="s">
        <v>609</v>
      </c>
      <c r="B259" s="214">
        <v>0</v>
      </c>
      <c r="C259" s="214">
        <v>0</v>
      </c>
      <c r="D259" s="214">
        <v>0</v>
      </c>
      <c r="E259" s="214">
        <v>600</v>
      </c>
      <c r="F259" s="215">
        <v>600</v>
      </c>
    </row>
    <row r="260" spans="1:6" x14ac:dyDescent="0.25">
      <c r="A260" s="236" t="s">
        <v>608</v>
      </c>
      <c r="B260" s="214">
        <v>2000</v>
      </c>
      <c r="C260" s="214">
        <v>1000</v>
      </c>
      <c r="D260" s="214">
        <v>1100</v>
      </c>
      <c r="E260" s="214">
        <v>1200</v>
      </c>
      <c r="F260" s="215">
        <v>5300</v>
      </c>
    </row>
    <row r="261" spans="1:6" x14ac:dyDescent="0.25">
      <c r="A261" s="236" t="s">
        <v>607</v>
      </c>
      <c r="B261" s="214">
        <v>1860</v>
      </c>
      <c r="C261" s="214">
        <v>2200</v>
      </c>
      <c r="D261" s="214">
        <v>1900</v>
      </c>
      <c r="E261" s="214">
        <v>2100</v>
      </c>
      <c r="F261" s="215">
        <v>8060</v>
      </c>
    </row>
    <row r="262" spans="1:6" x14ac:dyDescent="0.25">
      <c r="A262" s="236" t="s">
        <v>606</v>
      </c>
      <c r="B262" s="214">
        <v>4692</v>
      </c>
      <c r="C262" s="214">
        <v>4471</v>
      </c>
      <c r="D262" s="214">
        <v>4000</v>
      </c>
      <c r="E262" s="214">
        <v>5000</v>
      </c>
      <c r="F262" s="215">
        <v>18163</v>
      </c>
    </row>
    <row r="263" spans="1:6" x14ac:dyDescent="0.25">
      <c r="A263" s="236" t="s">
        <v>605</v>
      </c>
      <c r="B263" s="214">
        <v>200</v>
      </c>
      <c r="C263" s="214">
        <v>200</v>
      </c>
      <c r="D263" s="214">
        <v>200</v>
      </c>
      <c r="E263" s="214">
        <v>200</v>
      </c>
      <c r="F263" s="215">
        <v>800</v>
      </c>
    </row>
    <row r="264" spans="1:6" x14ac:dyDescent="0.25">
      <c r="A264" s="236" t="s">
        <v>604</v>
      </c>
      <c r="B264" s="214">
        <v>33630</v>
      </c>
      <c r="C264" s="214">
        <v>34100</v>
      </c>
      <c r="D264" s="214">
        <v>32110</v>
      </c>
      <c r="E264" s="214">
        <v>35400</v>
      </c>
      <c r="F264" s="215">
        <v>135240</v>
      </c>
    </row>
    <row r="265" spans="1:6" x14ac:dyDescent="0.25">
      <c r="A265" s="236" t="s">
        <v>603</v>
      </c>
      <c r="B265" s="214">
        <v>200</v>
      </c>
      <c r="C265" s="214">
        <v>200</v>
      </c>
      <c r="D265" s="214">
        <v>0</v>
      </c>
      <c r="E265" s="214">
        <v>0</v>
      </c>
      <c r="F265" s="215">
        <v>400</v>
      </c>
    </row>
    <row r="266" spans="1:6" x14ac:dyDescent="0.25">
      <c r="A266" s="236" t="s">
        <v>602</v>
      </c>
      <c r="B266" s="214">
        <v>1500</v>
      </c>
      <c r="C266" s="214">
        <v>980</v>
      </c>
      <c r="D266" s="214">
        <v>1600</v>
      </c>
      <c r="E266" s="214">
        <v>1600</v>
      </c>
      <c r="F266" s="215">
        <v>5680</v>
      </c>
    </row>
    <row r="267" spans="1:6" x14ac:dyDescent="0.25">
      <c r="A267" s="236" t="s">
        <v>601</v>
      </c>
      <c r="B267" s="214">
        <v>830</v>
      </c>
      <c r="C267" s="214">
        <v>800</v>
      </c>
      <c r="D267" s="214">
        <v>800</v>
      </c>
      <c r="E267" s="214">
        <v>800</v>
      </c>
      <c r="F267" s="215">
        <v>3230</v>
      </c>
    </row>
    <row r="268" spans="1:6" x14ac:dyDescent="0.25">
      <c r="A268" s="236" t="s">
        <v>600</v>
      </c>
      <c r="B268" s="214">
        <v>0</v>
      </c>
      <c r="C268" s="214">
        <v>500</v>
      </c>
      <c r="D268" s="214">
        <v>500</v>
      </c>
      <c r="E268" s="214">
        <v>500</v>
      </c>
      <c r="F268" s="215">
        <v>1500</v>
      </c>
    </row>
    <row r="269" spans="1:6" x14ac:dyDescent="0.25">
      <c r="A269" s="236" t="s">
        <v>599</v>
      </c>
      <c r="B269" s="214">
        <v>600</v>
      </c>
      <c r="C269" s="214">
        <v>1000</v>
      </c>
      <c r="D269" s="214">
        <v>1000</v>
      </c>
      <c r="E269" s="214">
        <v>1000</v>
      </c>
      <c r="F269" s="215">
        <v>3600</v>
      </c>
    </row>
    <row r="270" spans="1:6" x14ac:dyDescent="0.25">
      <c r="A270" s="236" t="s">
        <v>598</v>
      </c>
      <c r="B270" s="214">
        <v>2956</v>
      </c>
      <c r="C270" s="214">
        <v>6000</v>
      </c>
      <c r="D270" s="214">
        <v>6500</v>
      </c>
      <c r="E270" s="214">
        <v>3500</v>
      </c>
      <c r="F270" s="215">
        <v>18956</v>
      </c>
    </row>
    <row r="271" spans="1:6" x14ac:dyDescent="0.25">
      <c r="A271" s="236" t="s">
        <v>597</v>
      </c>
      <c r="B271" s="214">
        <v>1260</v>
      </c>
      <c r="C271" s="214">
        <v>2000</v>
      </c>
      <c r="D271" s="214">
        <v>2000</v>
      </c>
      <c r="E271" s="214">
        <v>2000</v>
      </c>
      <c r="F271" s="215">
        <v>7260</v>
      </c>
    </row>
    <row r="272" spans="1:6" x14ac:dyDescent="0.25">
      <c r="A272" s="236" t="s">
        <v>596</v>
      </c>
      <c r="B272" s="214">
        <v>2500</v>
      </c>
      <c r="C272" s="214">
        <v>6000</v>
      </c>
      <c r="D272" s="214">
        <v>6500</v>
      </c>
      <c r="E272" s="214">
        <v>4500</v>
      </c>
      <c r="F272" s="215">
        <v>19500</v>
      </c>
    </row>
    <row r="273" spans="1:6" x14ac:dyDescent="0.25">
      <c r="A273" s="236" t="s">
        <v>595</v>
      </c>
      <c r="B273" s="214">
        <v>600</v>
      </c>
      <c r="C273" s="214">
        <v>600</v>
      </c>
      <c r="D273" s="214">
        <v>600</v>
      </c>
      <c r="E273" s="214">
        <v>600</v>
      </c>
      <c r="F273" s="215">
        <v>2400</v>
      </c>
    </row>
    <row r="274" spans="1:6" x14ac:dyDescent="0.25">
      <c r="A274" s="236" t="s">
        <v>594</v>
      </c>
      <c r="B274" s="214">
        <v>780</v>
      </c>
      <c r="C274" s="214">
        <v>390</v>
      </c>
      <c r="D274" s="214">
        <v>250</v>
      </c>
      <c r="E274" s="214">
        <v>250</v>
      </c>
      <c r="F274" s="215">
        <v>1670</v>
      </c>
    </row>
    <row r="275" spans="1:6" x14ac:dyDescent="0.25">
      <c r="A275" s="236" t="s">
        <v>593</v>
      </c>
      <c r="B275" s="214">
        <v>1000</v>
      </c>
      <c r="C275" s="214">
        <v>3000</v>
      </c>
      <c r="D275" s="214">
        <v>3100</v>
      </c>
      <c r="E275" s="214">
        <v>3400</v>
      </c>
      <c r="F275" s="215">
        <v>10500</v>
      </c>
    </row>
    <row r="276" spans="1:6" x14ac:dyDescent="0.25">
      <c r="A276" s="236" t="s">
        <v>592</v>
      </c>
      <c r="B276" s="214">
        <v>100</v>
      </c>
      <c r="C276" s="214">
        <v>1000</v>
      </c>
      <c r="D276" s="214">
        <v>0</v>
      </c>
      <c r="E276" s="214">
        <v>2300</v>
      </c>
      <c r="F276" s="215">
        <v>3400</v>
      </c>
    </row>
    <row r="277" spans="1:6" x14ac:dyDescent="0.25">
      <c r="A277" s="236" t="s">
        <v>591</v>
      </c>
      <c r="B277" s="214">
        <v>300</v>
      </c>
      <c r="C277" s="214">
        <v>300</v>
      </c>
      <c r="D277" s="214">
        <v>300</v>
      </c>
      <c r="E277" s="214">
        <v>300</v>
      </c>
      <c r="F277" s="215">
        <v>1200</v>
      </c>
    </row>
    <row r="278" spans="1:6" x14ac:dyDescent="0.25">
      <c r="A278" s="236" t="s">
        <v>590</v>
      </c>
      <c r="B278" s="214">
        <v>100</v>
      </c>
      <c r="C278" s="214">
        <v>100</v>
      </c>
      <c r="D278" s="214">
        <v>100</v>
      </c>
      <c r="E278" s="214">
        <v>100</v>
      </c>
      <c r="F278" s="215">
        <v>400</v>
      </c>
    </row>
    <row r="279" spans="1:6" x14ac:dyDescent="0.25">
      <c r="A279" s="236" t="s">
        <v>589</v>
      </c>
      <c r="B279" s="214">
        <v>200</v>
      </c>
      <c r="C279" s="214">
        <v>200</v>
      </c>
      <c r="D279" s="214">
        <v>200</v>
      </c>
      <c r="E279" s="214">
        <v>200</v>
      </c>
      <c r="F279" s="215">
        <v>800</v>
      </c>
    </row>
    <row r="280" spans="1:6" x14ac:dyDescent="0.25">
      <c r="A280" s="236" t="s">
        <v>588</v>
      </c>
      <c r="B280" s="214">
        <v>150</v>
      </c>
      <c r="C280" s="214">
        <v>150</v>
      </c>
      <c r="D280" s="214">
        <v>150</v>
      </c>
      <c r="E280" s="214">
        <v>150</v>
      </c>
      <c r="F280" s="215">
        <v>600</v>
      </c>
    </row>
    <row r="281" spans="1:6" x14ac:dyDescent="0.25">
      <c r="A281" s="236" t="s">
        <v>587</v>
      </c>
      <c r="B281" s="214">
        <v>1000</v>
      </c>
      <c r="C281" s="214">
        <v>14000</v>
      </c>
      <c r="D281" s="214">
        <v>5922</v>
      </c>
      <c r="E281" s="214">
        <v>14000</v>
      </c>
      <c r="F281" s="215">
        <v>34922</v>
      </c>
    </row>
    <row r="282" spans="1:6" x14ac:dyDescent="0.25">
      <c r="A282" s="236" t="s">
        <v>586</v>
      </c>
      <c r="B282" s="214">
        <v>0</v>
      </c>
      <c r="C282" s="214">
        <v>4000</v>
      </c>
      <c r="D282" s="214">
        <v>0</v>
      </c>
      <c r="E282" s="214">
        <v>4000</v>
      </c>
      <c r="F282" s="215">
        <v>8000</v>
      </c>
    </row>
    <row r="283" spans="1:6" x14ac:dyDescent="0.25">
      <c r="A283" s="236" t="s">
        <v>585</v>
      </c>
      <c r="B283" s="214">
        <v>3636</v>
      </c>
      <c r="C283" s="214">
        <v>0</v>
      </c>
      <c r="D283" s="214">
        <v>0</v>
      </c>
      <c r="E283" s="214">
        <v>0</v>
      </c>
      <c r="F283" s="215">
        <v>3636</v>
      </c>
    </row>
    <row r="284" spans="1:6" x14ac:dyDescent="0.25">
      <c r="A284" s="236" t="s">
        <v>584</v>
      </c>
      <c r="B284" s="214">
        <v>200</v>
      </c>
      <c r="C284" s="214">
        <v>200</v>
      </c>
      <c r="D284" s="214">
        <v>200</v>
      </c>
      <c r="E284" s="214">
        <v>200</v>
      </c>
      <c r="F284" s="215">
        <v>800</v>
      </c>
    </row>
    <row r="285" spans="1:6" x14ac:dyDescent="0.25">
      <c r="A285" s="236" t="s">
        <v>583</v>
      </c>
      <c r="B285" s="214">
        <v>500</v>
      </c>
      <c r="C285" s="214">
        <v>0</v>
      </c>
      <c r="D285" s="214">
        <v>0</v>
      </c>
      <c r="E285" s="214">
        <v>0</v>
      </c>
      <c r="F285" s="215">
        <v>500</v>
      </c>
    </row>
    <row r="286" spans="1:6" x14ac:dyDescent="0.25">
      <c r="A286" s="236" t="s">
        <v>582</v>
      </c>
      <c r="B286" s="214">
        <v>2000</v>
      </c>
      <c r="C286" s="214">
        <v>2000</v>
      </c>
      <c r="D286" s="214">
        <v>2000</v>
      </c>
      <c r="E286" s="214">
        <v>2000</v>
      </c>
      <c r="F286" s="215">
        <v>8000</v>
      </c>
    </row>
    <row r="287" spans="1:6" x14ac:dyDescent="0.25">
      <c r="A287" s="236" t="s">
        <v>581</v>
      </c>
      <c r="B287" s="214">
        <v>3600</v>
      </c>
      <c r="C287" s="214">
        <v>2036</v>
      </c>
      <c r="D287" s="214">
        <v>2072</v>
      </c>
      <c r="E287" s="214">
        <v>2110</v>
      </c>
      <c r="F287" s="215">
        <v>9818</v>
      </c>
    </row>
    <row r="288" spans="1:6" x14ac:dyDescent="0.25">
      <c r="A288" s="236" t="s">
        <v>580</v>
      </c>
      <c r="B288" s="214">
        <v>750</v>
      </c>
      <c r="C288" s="214">
        <v>0</v>
      </c>
      <c r="D288" s="214">
        <v>0</v>
      </c>
      <c r="E288" s="214">
        <v>0</v>
      </c>
      <c r="F288" s="215">
        <v>750</v>
      </c>
    </row>
    <row r="289" spans="1:6" x14ac:dyDescent="0.25">
      <c r="A289" s="236" t="s">
        <v>570</v>
      </c>
      <c r="B289" s="214">
        <v>0</v>
      </c>
      <c r="C289" s="214">
        <v>0</v>
      </c>
      <c r="D289" s="214">
        <v>0</v>
      </c>
      <c r="E289" s="214">
        <v>435</v>
      </c>
      <c r="F289" s="215">
        <v>435</v>
      </c>
    </row>
    <row r="290" spans="1:6" x14ac:dyDescent="0.25">
      <c r="A290" s="236" t="s">
        <v>569</v>
      </c>
      <c r="B290" s="214">
        <v>60</v>
      </c>
      <c r="C290" s="214">
        <v>0</v>
      </c>
      <c r="D290" s="214">
        <v>0</v>
      </c>
      <c r="E290" s="214">
        <v>0</v>
      </c>
      <c r="F290" s="215">
        <v>60</v>
      </c>
    </row>
    <row r="291" spans="1:6" x14ac:dyDescent="0.25">
      <c r="A291" s="236" t="s">
        <v>568</v>
      </c>
      <c r="B291" s="214">
        <v>2539</v>
      </c>
      <c r="C291" s="214">
        <v>3258</v>
      </c>
      <c r="D291" s="214">
        <v>2884</v>
      </c>
      <c r="E291" s="214">
        <v>3294</v>
      </c>
      <c r="F291" s="215">
        <v>11975</v>
      </c>
    </row>
    <row r="292" spans="1:6" x14ac:dyDescent="0.25">
      <c r="A292" s="236" t="s">
        <v>567</v>
      </c>
      <c r="B292" s="214">
        <v>500</v>
      </c>
      <c r="C292" s="214">
        <v>509</v>
      </c>
      <c r="D292" s="214">
        <v>518</v>
      </c>
      <c r="E292" s="214">
        <v>211</v>
      </c>
      <c r="F292" s="215">
        <v>1738</v>
      </c>
    </row>
    <row r="293" spans="1:6" x14ac:dyDescent="0.25">
      <c r="A293" s="236" t="s">
        <v>566</v>
      </c>
      <c r="B293" s="214">
        <v>90</v>
      </c>
      <c r="C293" s="214">
        <v>0</v>
      </c>
      <c r="D293" s="214">
        <v>0</v>
      </c>
      <c r="E293" s="214">
        <v>0</v>
      </c>
      <c r="F293" s="215">
        <v>90</v>
      </c>
    </row>
    <row r="294" spans="1:6" x14ac:dyDescent="0.25">
      <c r="A294" s="236" t="s">
        <v>565</v>
      </c>
      <c r="B294" s="214">
        <v>0</v>
      </c>
      <c r="C294" s="214">
        <v>0</v>
      </c>
      <c r="D294" s="214">
        <v>3300</v>
      </c>
      <c r="E294" s="214">
        <v>0</v>
      </c>
      <c r="F294" s="215">
        <v>3300</v>
      </c>
    </row>
    <row r="295" spans="1:6" x14ac:dyDescent="0.25">
      <c r="A295" s="236" t="s">
        <v>564</v>
      </c>
      <c r="B295" s="214">
        <v>1200</v>
      </c>
      <c r="C295" s="214">
        <v>0</v>
      </c>
      <c r="D295" s="214">
        <v>6800</v>
      </c>
      <c r="E295" s="214">
        <v>0</v>
      </c>
      <c r="F295" s="215">
        <v>8000</v>
      </c>
    </row>
    <row r="296" spans="1:6" x14ac:dyDescent="0.25">
      <c r="A296" s="236" t="s">
        <v>563</v>
      </c>
      <c r="B296" s="214">
        <v>600</v>
      </c>
      <c r="C296" s="214">
        <v>0</v>
      </c>
      <c r="D296" s="214">
        <v>3500</v>
      </c>
      <c r="E296" s="214">
        <v>0</v>
      </c>
      <c r="F296" s="215">
        <v>4100</v>
      </c>
    </row>
    <row r="297" spans="1:6" x14ac:dyDescent="0.25">
      <c r="A297" s="236" t="s">
        <v>562</v>
      </c>
      <c r="B297" s="214">
        <v>0</v>
      </c>
      <c r="C297" s="214">
        <v>0</v>
      </c>
      <c r="D297" s="214">
        <v>1400</v>
      </c>
      <c r="E297" s="214">
        <v>0</v>
      </c>
      <c r="F297" s="215">
        <v>1400</v>
      </c>
    </row>
    <row r="298" spans="1:6" x14ac:dyDescent="0.25">
      <c r="A298" s="236" t="s">
        <v>561</v>
      </c>
      <c r="B298" s="214">
        <v>0</v>
      </c>
      <c r="C298" s="214">
        <v>0</v>
      </c>
      <c r="D298" s="214">
        <v>4700</v>
      </c>
      <c r="E298" s="214">
        <v>0</v>
      </c>
      <c r="F298" s="215">
        <v>4700</v>
      </c>
    </row>
    <row r="299" spans="1:6" x14ac:dyDescent="0.25">
      <c r="A299" s="236" t="s">
        <v>560</v>
      </c>
      <c r="B299" s="214">
        <v>730</v>
      </c>
      <c r="C299" s="214">
        <v>0</v>
      </c>
      <c r="D299" s="214">
        <v>4300</v>
      </c>
      <c r="E299" s="214">
        <v>0</v>
      </c>
      <c r="F299" s="215">
        <v>5030</v>
      </c>
    </row>
    <row r="300" spans="1:6" x14ac:dyDescent="0.25">
      <c r="A300" s="236" t="s">
        <v>559</v>
      </c>
      <c r="B300" s="214">
        <v>550</v>
      </c>
      <c r="C300" s="214">
        <v>0</v>
      </c>
      <c r="D300" s="214">
        <v>3300</v>
      </c>
      <c r="E300" s="214">
        <v>0</v>
      </c>
      <c r="F300" s="215">
        <v>3850</v>
      </c>
    </row>
    <row r="301" spans="1:6" x14ac:dyDescent="0.25">
      <c r="A301" s="236" t="s">
        <v>558</v>
      </c>
      <c r="B301" s="214">
        <v>0</v>
      </c>
      <c r="C301" s="214">
        <v>0</v>
      </c>
      <c r="D301" s="214">
        <v>600</v>
      </c>
      <c r="E301" s="214">
        <v>0</v>
      </c>
      <c r="F301" s="215">
        <v>600</v>
      </c>
    </row>
    <row r="302" spans="1:6" x14ac:dyDescent="0.25">
      <c r="A302" s="236" t="s">
        <v>557</v>
      </c>
      <c r="B302" s="214">
        <v>0</v>
      </c>
      <c r="C302" s="214">
        <v>0</v>
      </c>
      <c r="D302" s="214">
        <v>2200</v>
      </c>
      <c r="E302" s="214">
        <v>0</v>
      </c>
      <c r="F302" s="215">
        <v>2200</v>
      </c>
    </row>
    <row r="303" spans="1:6" x14ac:dyDescent="0.25">
      <c r="A303" s="236" t="s">
        <v>556</v>
      </c>
      <c r="B303" s="214">
        <v>700</v>
      </c>
      <c r="C303" s="214">
        <v>0</v>
      </c>
      <c r="D303" s="214">
        <v>4200</v>
      </c>
      <c r="E303" s="214">
        <v>0</v>
      </c>
      <c r="F303" s="215">
        <v>4900</v>
      </c>
    </row>
    <row r="304" spans="1:6" x14ac:dyDescent="0.25">
      <c r="A304" s="236" t="s">
        <v>555</v>
      </c>
      <c r="B304" s="214">
        <v>300</v>
      </c>
      <c r="C304" s="214">
        <v>0</v>
      </c>
      <c r="D304" s="214">
        <v>1300</v>
      </c>
      <c r="E304" s="214">
        <v>0</v>
      </c>
      <c r="F304" s="215">
        <v>1600</v>
      </c>
    </row>
    <row r="305" spans="1:6" x14ac:dyDescent="0.25">
      <c r="A305" s="236" t="s">
        <v>554</v>
      </c>
      <c r="B305" s="214">
        <v>0</v>
      </c>
      <c r="C305" s="214">
        <v>0</v>
      </c>
      <c r="D305" s="214">
        <v>800</v>
      </c>
      <c r="E305" s="214">
        <v>0</v>
      </c>
      <c r="F305" s="215">
        <v>800</v>
      </c>
    </row>
    <row r="306" spans="1:6" x14ac:dyDescent="0.25">
      <c r="A306" s="236" t="s">
        <v>553</v>
      </c>
      <c r="B306" s="214">
        <v>0</v>
      </c>
      <c r="C306" s="214">
        <v>2000</v>
      </c>
      <c r="D306" s="214">
        <v>0</v>
      </c>
      <c r="E306" s="214">
        <v>0</v>
      </c>
      <c r="F306" s="215">
        <v>2000</v>
      </c>
    </row>
    <row r="307" spans="1:6" x14ac:dyDescent="0.25">
      <c r="A307" s="236" t="s">
        <v>552</v>
      </c>
      <c r="B307" s="214">
        <v>800</v>
      </c>
      <c r="C307" s="214">
        <v>1200</v>
      </c>
      <c r="D307" s="214">
        <v>0</v>
      </c>
      <c r="E307" s="214">
        <v>10000</v>
      </c>
      <c r="F307" s="215">
        <v>12000</v>
      </c>
    </row>
    <row r="308" spans="1:6" x14ac:dyDescent="0.25">
      <c r="A308" s="236" t="s">
        <v>551</v>
      </c>
      <c r="B308" s="214">
        <v>3000</v>
      </c>
      <c r="C308" s="214">
        <v>17000</v>
      </c>
      <c r="D308" s="214">
        <v>0</v>
      </c>
      <c r="E308" s="214">
        <v>0</v>
      </c>
      <c r="F308" s="215">
        <v>20000</v>
      </c>
    </row>
    <row r="309" spans="1:6" x14ac:dyDescent="0.25">
      <c r="A309" s="236" t="s">
        <v>550</v>
      </c>
      <c r="B309" s="214">
        <v>460</v>
      </c>
      <c r="C309" s="214">
        <v>0</v>
      </c>
      <c r="D309" s="214">
        <v>2500</v>
      </c>
      <c r="E309" s="214">
        <v>0</v>
      </c>
      <c r="F309" s="215">
        <v>2960</v>
      </c>
    </row>
    <row r="310" spans="1:6" x14ac:dyDescent="0.25">
      <c r="A310" s="236" t="s">
        <v>549</v>
      </c>
      <c r="B310" s="214">
        <v>0</v>
      </c>
      <c r="C310" s="214">
        <v>170</v>
      </c>
      <c r="D310" s="214">
        <v>510</v>
      </c>
      <c r="E310" s="214">
        <v>0</v>
      </c>
      <c r="F310" s="215">
        <v>680</v>
      </c>
    </row>
    <row r="311" spans="1:6" x14ac:dyDescent="0.25">
      <c r="A311" s="236" t="s">
        <v>548</v>
      </c>
      <c r="B311" s="214">
        <v>130</v>
      </c>
      <c r="C311" s="214">
        <v>950</v>
      </c>
      <c r="D311" s="214">
        <v>0</v>
      </c>
      <c r="E311" s="214">
        <v>0</v>
      </c>
      <c r="F311" s="215">
        <v>1080</v>
      </c>
    </row>
    <row r="312" spans="1:6" x14ac:dyDescent="0.25">
      <c r="A312" s="236" t="s">
        <v>547</v>
      </c>
      <c r="B312" s="214">
        <v>0</v>
      </c>
      <c r="C312" s="214">
        <v>0</v>
      </c>
      <c r="D312" s="214">
        <v>0</v>
      </c>
      <c r="E312" s="214">
        <v>110</v>
      </c>
      <c r="F312" s="215">
        <v>110</v>
      </c>
    </row>
    <row r="313" spans="1:6" x14ac:dyDescent="0.25">
      <c r="A313" s="236" t="s">
        <v>546</v>
      </c>
      <c r="B313" s="214">
        <v>100</v>
      </c>
      <c r="C313" s="214">
        <v>760</v>
      </c>
      <c r="D313" s="214">
        <v>0</v>
      </c>
      <c r="E313" s="214">
        <v>0</v>
      </c>
      <c r="F313" s="215">
        <v>860</v>
      </c>
    </row>
    <row r="314" spans="1:6" x14ac:dyDescent="0.25">
      <c r="A314" s="236" t="s">
        <v>545</v>
      </c>
      <c r="B314" s="214">
        <v>0</v>
      </c>
      <c r="C314" s="214">
        <v>0</v>
      </c>
      <c r="D314" s="214">
        <v>100</v>
      </c>
      <c r="E314" s="214">
        <v>730</v>
      </c>
      <c r="F314" s="215">
        <v>830</v>
      </c>
    </row>
    <row r="315" spans="1:6" x14ac:dyDescent="0.25">
      <c r="A315" s="236" t="s">
        <v>544</v>
      </c>
      <c r="B315" s="214">
        <v>0</v>
      </c>
      <c r="C315" s="214">
        <v>0</v>
      </c>
      <c r="D315" s="214">
        <v>0</v>
      </c>
      <c r="E315" s="214">
        <v>110</v>
      </c>
      <c r="F315" s="215">
        <v>110</v>
      </c>
    </row>
    <row r="316" spans="1:6" x14ac:dyDescent="0.25">
      <c r="A316" s="236" t="s">
        <v>543</v>
      </c>
      <c r="B316" s="214">
        <v>0</v>
      </c>
      <c r="C316" s="214">
        <v>0</v>
      </c>
      <c r="D316" s="214">
        <v>210</v>
      </c>
      <c r="E316" s="214">
        <v>2470</v>
      </c>
      <c r="F316" s="215">
        <v>2680</v>
      </c>
    </row>
    <row r="317" spans="1:6" x14ac:dyDescent="0.25">
      <c r="A317" s="236" t="s">
        <v>542</v>
      </c>
      <c r="B317" s="214">
        <v>40</v>
      </c>
      <c r="C317" s="214">
        <v>230</v>
      </c>
      <c r="D317" s="214">
        <v>0</v>
      </c>
      <c r="E317" s="214">
        <v>0</v>
      </c>
      <c r="F317" s="215">
        <v>270</v>
      </c>
    </row>
    <row r="318" spans="1:6" x14ac:dyDescent="0.25">
      <c r="A318" s="236" t="s">
        <v>541</v>
      </c>
      <c r="B318" s="214">
        <v>0</v>
      </c>
      <c r="C318" s="214">
        <v>0</v>
      </c>
      <c r="D318" s="214">
        <v>120</v>
      </c>
      <c r="E318" s="214">
        <v>520</v>
      </c>
      <c r="F318" s="215">
        <v>640</v>
      </c>
    </row>
    <row r="319" spans="1:6" x14ac:dyDescent="0.25">
      <c r="A319" s="236" t="s">
        <v>540</v>
      </c>
      <c r="B319" s="214">
        <v>0</v>
      </c>
      <c r="C319" s="214">
        <v>0</v>
      </c>
      <c r="D319" s="214">
        <v>0</v>
      </c>
      <c r="E319" s="214">
        <v>190</v>
      </c>
      <c r="F319" s="215">
        <v>190</v>
      </c>
    </row>
    <row r="320" spans="1:6" x14ac:dyDescent="0.25">
      <c r="A320" s="236" t="s">
        <v>539</v>
      </c>
      <c r="B320" s="214">
        <v>0</v>
      </c>
      <c r="C320" s="214">
        <v>0</v>
      </c>
      <c r="D320" s="214">
        <v>110</v>
      </c>
      <c r="E320" s="214">
        <v>330</v>
      </c>
      <c r="F320" s="215">
        <v>440</v>
      </c>
    </row>
    <row r="321" spans="1:6" x14ac:dyDescent="0.25">
      <c r="A321" s="236" t="s">
        <v>538</v>
      </c>
      <c r="B321" s="214">
        <v>0</v>
      </c>
      <c r="C321" s="214">
        <v>0</v>
      </c>
      <c r="D321" s="214">
        <v>60</v>
      </c>
      <c r="E321" s="214">
        <v>440</v>
      </c>
      <c r="F321" s="215">
        <v>500</v>
      </c>
    </row>
    <row r="322" spans="1:6" x14ac:dyDescent="0.25">
      <c r="A322" s="236" t="s">
        <v>537</v>
      </c>
      <c r="B322" s="214">
        <v>50</v>
      </c>
      <c r="C322" s="214">
        <v>270</v>
      </c>
      <c r="D322" s="214">
        <v>0</v>
      </c>
      <c r="E322" s="214">
        <v>0</v>
      </c>
      <c r="F322" s="215">
        <v>320</v>
      </c>
    </row>
    <row r="323" spans="1:6" x14ac:dyDescent="0.25">
      <c r="A323" s="236" t="s">
        <v>536</v>
      </c>
      <c r="B323" s="214">
        <v>150</v>
      </c>
      <c r="C323" s="214">
        <v>1020</v>
      </c>
      <c r="D323" s="214">
        <v>0</v>
      </c>
      <c r="E323" s="214">
        <v>2110</v>
      </c>
      <c r="F323" s="215">
        <v>3280</v>
      </c>
    </row>
    <row r="324" spans="1:6" x14ac:dyDescent="0.25">
      <c r="A324" s="236" t="s">
        <v>535</v>
      </c>
      <c r="B324" s="214">
        <v>0</v>
      </c>
      <c r="C324" s="214">
        <v>410</v>
      </c>
      <c r="D324" s="214">
        <v>2740</v>
      </c>
      <c r="E324" s="214">
        <v>0</v>
      </c>
      <c r="F324" s="215">
        <v>3150</v>
      </c>
    </row>
    <row r="325" spans="1:6" x14ac:dyDescent="0.25">
      <c r="A325" s="236" t="s">
        <v>534</v>
      </c>
      <c r="B325" s="214">
        <v>0</v>
      </c>
      <c r="C325" s="214">
        <v>0</v>
      </c>
      <c r="D325" s="214">
        <v>0</v>
      </c>
      <c r="E325" s="214">
        <v>150</v>
      </c>
      <c r="F325" s="215">
        <v>150</v>
      </c>
    </row>
    <row r="326" spans="1:6" x14ac:dyDescent="0.25">
      <c r="A326" s="236" t="s">
        <v>533</v>
      </c>
      <c r="B326" s="214">
        <v>100</v>
      </c>
      <c r="C326" s="214">
        <v>760</v>
      </c>
      <c r="D326" s="214">
        <v>0</v>
      </c>
      <c r="E326" s="214">
        <v>0</v>
      </c>
      <c r="F326" s="215">
        <v>860</v>
      </c>
    </row>
    <row r="327" spans="1:6" x14ac:dyDescent="0.25">
      <c r="A327" s="236" t="s">
        <v>532</v>
      </c>
      <c r="B327" s="214">
        <v>0</v>
      </c>
      <c r="C327" s="214">
        <v>0</v>
      </c>
      <c r="D327" s="214">
        <v>320</v>
      </c>
      <c r="E327" s="214">
        <v>2620</v>
      </c>
      <c r="F327" s="215">
        <v>2940</v>
      </c>
    </row>
    <row r="328" spans="1:6" x14ac:dyDescent="0.25">
      <c r="A328" s="236" t="s">
        <v>531</v>
      </c>
      <c r="B328" s="214">
        <v>150</v>
      </c>
      <c r="C328" s="214">
        <v>1180</v>
      </c>
      <c r="D328" s="214">
        <v>0</v>
      </c>
      <c r="E328" s="214">
        <v>0</v>
      </c>
      <c r="F328" s="215">
        <v>1330</v>
      </c>
    </row>
    <row r="329" spans="1:6" x14ac:dyDescent="0.25">
      <c r="A329" s="236" t="s">
        <v>530</v>
      </c>
      <c r="B329" s="214">
        <v>110</v>
      </c>
      <c r="C329" s="214">
        <v>840</v>
      </c>
      <c r="D329" s="214">
        <v>0</v>
      </c>
      <c r="E329" s="214">
        <v>0</v>
      </c>
      <c r="F329" s="215">
        <v>950</v>
      </c>
    </row>
    <row r="330" spans="1:6" x14ac:dyDescent="0.25">
      <c r="A330" s="236" t="s">
        <v>529</v>
      </c>
      <c r="B330" s="214">
        <v>0</v>
      </c>
      <c r="C330" s="214">
        <v>0</v>
      </c>
      <c r="D330" s="214">
        <v>0</v>
      </c>
      <c r="E330" s="214">
        <v>110</v>
      </c>
      <c r="F330" s="215">
        <v>110</v>
      </c>
    </row>
    <row r="331" spans="1:6" x14ac:dyDescent="0.25">
      <c r="A331" s="236" t="s">
        <v>528</v>
      </c>
      <c r="B331" s="214">
        <v>0</v>
      </c>
      <c r="C331" s="214">
        <v>50</v>
      </c>
      <c r="D331" s="214">
        <v>270</v>
      </c>
      <c r="E331" s="214">
        <v>0</v>
      </c>
      <c r="F331" s="215">
        <v>320</v>
      </c>
    </row>
    <row r="332" spans="1:6" x14ac:dyDescent="0.25">
      <c r="A332" s="236" t="s">
        <v>527</v>
      </c>
      <c r="B332" s="214">
        <v>50</v>
      </c>
      <c r="C332" s="214">
        <v>250</v>
      </c>
      <c r="D332" s="214">
        <v>0</v>
      </c>
      <c r="E332" s="214">
        <v>0</v>
      </c>
      <c r="F332" s="215">
        <v>300</v>
      </c>
    </row>
    <row r="333" spans="1:6" x14ac:dyDescent="0.25">
      <c r="A333" s="236" t="s">
        <v>526</v>
      </c>
      <c r="B333" s="214">
        <v>0</v>
      </c>
      <c r="C333" s="214">
        <v>0</v>
      </c>
      <c r="D333" s="214">
        <v>0</v>
      </c>
      <c r="E333" s="214">
        <v>80</v>
      </c>
      <c r="F333" s="215">
        <v>80</v>
      </c>
    </row>
    <row r="334" spans="1:6" x14ac:dyDescent="0.25">
      <c r="A334" s="236" t="s">
        <v>525</v>
      </c>
      <c r="B334" s="214">
        <v>0</v>
      </c>
      <c r="C334" s="214">
        <v>0</v>
      </c>
      <c r="D334" s="214">
        <v>130</v>
      </c>
      <c r="E334" s="214">
        <v>1000</v>
      </c>
      <c r="F334" s="215">
        <v>1130</v>
      </c>
    </row>
    <row r="335" spans="1:6" x14ac:dyDescent="0.25">
      <c r="A335" s="236" t="s">
        <v>524</v>
      </c>
      <c r="B335" s="214">
        <v>0</v>
      </c>
      <c r="C335" s="214">
        <v>0</v>
      </c>
      <c r="D335" s="214">
        <v>0</v>
      </c>
      <c r="E335" s="214">
        <v>220</v>
      </c>
      <c r="F335" s="215">
        <v>220</v>
      </c>
    </row>
    <row r="336" spans="1:6" x14ac:dyDescent="0.25">
      <c r="A336" s="236" t="s">
        <v>523</v>
      </c>
      <c r="B336" s="214">
        <v>0</v>
      </c>
      <c r="C336" s="214">
        <v>0</v>
      </c>
      <c r="D336" s="214">
        <v>50</v>
      </c>
      <c r="E336" s="214">
        <v>140</v>
      </c>
      <c r="F336" s="215">
        <v>190</v>
      </c>
    </row>
    <row r="337" spans="1:6" x14ac:dyDescent="0.25">
      <c r="A337" s="236" t="s">
        <v>522</v>
      </c>
      <c r="B337" s="214">
        <v>100</v>
      </c>
      <c r="C337" s="214">
        <v>0</v>
      </c>
      <c r="D337" s="214">
        <v>0</v>
      </c>
      <c r="E337" s="214">
        <v>0</v>
      </c>
      <c r="F337" s="215">
        <v>100</v>
      </c>
    </row>
    <row r="338" spans="1:6" x14ac:dyDescent="0.25">
      <c r="A338" s="236" t="s">
        <v>521</v>
      </c>
      <c r="B338" s="214">
        <v>0</v>
      </c>
      <c r="C338" s="214">
        <v>500</v>
      </c>
      <c r="D338" s="214">
        <v>886</v>
      </c>
      <c r="E338" s="214">
        <v>1821</v>
      </c>
      <c r="F338" s="215">
        <v>3207</v>
      </c>
    </row>
    <row r="339" spans="1:6" x14ac:dyDescent="0.25">
      <c r="A339" s="236" t="s">
        <v>520</v>
      </c>
      <c r="B339" s="214">
        <v>1000</v>
      </c>
      <c r="C339" s="214">
        <v>0</v>
      </c>
      <c r="D339" s="214">
        <v>5300</v>
      </c>
      <c r="E339" s="214">
        <v>0</v>
      </c>
      <c r="F339" s="215">
        <v>6300</v>
      </c>
    </row>
    <row r="340" spans="1:6" x14ac:dyDescent="0.25">
      <c r="A340" s="236" t="s">
        <v>519</v>
      </c>
      <c r="B340" s="214">
        <v>0</v>
      </c>
      <c r="C340" s="214">
        <v>650</v>
      </c>
      <c r="D340" s="214">
        <v>0</v>
      </c>
      <c r="E340" s="214">
        <v>0</v>
      </c>
      <c r="F340" s="215">
        <v>650</v>
      </c>
    </row>
    <row r="341" spans="1:6" x14ac:dyDescent="0.25">
      <c r="A341" s="236" t="s">
        <v>518</v>
      </c>
      <c r="B341" s="214">
        <v>1000</v>
      </c>
      <c r="C341" s="214">
        <v>0</v>
      </c>
      <c r="D341" s="214">
        <v>0</v>
      </c>
      <c r="E341" s="214">
        <v>0</v>
      </c>
      <c r="F341" s="215">
        <v>1000</v>
      </c>
    </row>
    <row r="342" spans="1:6" x14ac:dyDescent="0.25">
      <c r="A342" s="236" t="s">
        <v>517</v>
      </c>
      <c r="B342" s="214">
        <v>150</v>
      </c>
      <c r="C342" s="214">
        <v>750</v>
      </c>
      <c r="D342" s="214">
        <v>0</v>
      </c>
      <c r="E342" s="214">
        <v>0</v>
      </c>
      <c r="F342" s="215">
        <v>900</v>
      </c>
    </row>
    <row r="343" spans="1:6" x14ac:dyDescent="0.25">
      <c r="A343" s="236" t="s">
        <v>516</v>
      </c>
      <c r="B343" s="214">
        <v>100</v>
      </c>
      <c r="C343" s="214">
        <v>550</v>
      </c>
      <c r="D343" s="214">
        <v>0</v>
      </c>
      <c r="E343" s="214">
        <v>0</v>
      </c>
      <c r="F343" s="215">
        <v>650</v>
      </c>
    </row>
    <row r="344" spans="1:6" x14ac:dyDescent="0.25">
      <c r="A344" s="236" t="s">
        <v>515</v>
      </c>
      <c r="B344" s="214">
        <v>2000</v>
      </c>
      <c r="C344" s="214">
        <v>0</v>
      </c>
      <c r="D344" s="214">
        <v>0</v>
      </c>
      <c r="E344" s="214">
        <v>0</v>
      </c>
      <c r="F344" s="215">
        <v>2000</v>
      </c>
    </row>
    <row r="345" spans="1:6" x14ac:dyDescent="0.25">
      <c r="A345" s="236" t="s">
        <v>514</v>
      </c>
      <c r="B345" s="214">
        <v>2000</v>
      </c>
      <c r="C345" s="214">
        <v>12000</v>
      </c>
      <c r="D345" s="214">
        <v>0</v>
      </c>
      <c r="E345" s="214">
        <v>0</v>
      </c>
      <c r="F345" s="215">
        <v>14000</v>
      </c>
    </row>
    <row r="346" spans="1:6" x14ac:dyDescent="0.25">
      <c r="A346" s="236" t="s">
        <v>513</v>
      </c>
      <c r="B346" s="214">
        <v>150</v>
      </c>
      <c r="C346" s="214">
        <v>153</v>
      </c>
      <c r="D346" s="214">
        <v>155</v>
      </c>
      <c r="E346" s="214">
        <v>158</v>
      </c>
      <c r="F346" s="215">
        <v>616</v>
      </c>
    </row>
    <row r="347" spans="1:6" x14ac:dyDescent="0.25">
      <c r="A347" s="236" t="s">
        <v>512</v>
      </c>
      <c r="B347" s="214">
        <v>250</v>
      </c>
      <c r="C347" s="214">
        <v>255</v>
      </c>
      <c r="D347" s="214">
        <v>259</v>
      </c>
      <c r="E347" s="214">
        <v>264</v>
      </c>
      <c r="F347" s="215">
        <v>1028</v>
      </c>
    </row>
    <row r="348" spans="1:6" x14ac:dyDescent="0.25">
      <c r="A348" s="236" t="s">
        <v>511</v>
      </c>
      <c r="B348" s="214">
        <v>200</v>
      </c>
      <c r="C348" s="214">
        <v>204</v>
      </c>
      <c r="D348" s="214">
        <v>207</v>
      </c>
      <c r="E348" s="214">
        <v>211</v>
      </c>
      <c r="F348" s="215">
        <v>822</v>
      </c>
    </row>
    <row r="349" spans="1:6" x14ac:dyDescent="0.25">
      <c r="A349" s="236" t="s">
        <v>510</v>
      </c>
      <c r="B349" s="214">
        <v>250</v>
      </c>
      <c r="C349" s="214">
        <v>255</v>
      </c>
      <c r="D349" s="214">
        <v>259</v>
      </c>
      <c r="E349" s="214">
        <v>264</v>
      </c>
      <c r="F349" s="215">
        <v>1028</v>
      </c>
    </row>
    <row r="350" spans="1:6" x14ac:dyDescent="0.25">
      <c r="A350" s="236" t="s">
        <v>509</v>
      </c>
      <c r="B350" s="214">
        <v>286</v>
      </c>
      <c r="C350" s="214">
        <v>522</v>
      </c>
      <c r="D350" s="214">
        <v>207</v>
      </c>
      <c r="E350" s="214">
        <v>0</v>
      </c>
      <c r="F350" s="215">
        <v>1015</v>
      </c>
    </row>
    <row r="351" spans="1:6" x14ac:dyDescent="0.25">
      <c r="A351" s="236" t="s">
        <v>508</v>
      </c>
      <c r="B351" s="214">
        <v>2810</v>
      </c>
      <c r="C351" s="214">
        <v>3054</v>
      </c>
      <c r="D351" s="214">
        <v>5180</v>
      </c>
      <c r="E351" s="214">
        <v>5275</v>
      </c>
      <c r="F351" s="215">
        <v>16319</v>
      </c>
    </row>
    <row r="352" spans="1:6" x14ac:dyDescent="0.25">
      <c r="A352" s="236" t="s">
        <v>507</v>
      </c>
      <c r="B352" s="214">
        <v>50</v>
      </c>
      <c r="C352" s="214">
        <v>310</v>
      </c>
      <c r="D352" s="214">
        <v>0</v>
      </c>
      <c r="E352" s="214">
        <v>0</v>
      </c>
      <c r="F352" s="215">
        <v>360</v>
      </c>
    </row>
    <row r="353" spans="1:6" x14ac:dyDescent="0.25">
      <c r="A353" s="236" t="s">
        <v>506</v>
      </c>
      <c r="B353" s="214">
        <v>910</v>
      </c>
      <c r="C353" s="214">
        <v>0</v>
      </c>
      <c r="D353" s="214">
        <v>5200</v>
      </c>
      <c r="E353" s="214">
        <v>0</v>
      </c>
      <c r="F353" s="215">
        <v>6110</v>
      </c>
    </row>
    <row r="354" spans="1:6" x14ac:dyDescent="0.25">
      <c r="A354" s="236" t="s">
        <v>505</v>
      </c>
      <c r="B354" s="214">
        <v>0</v>
      </c>
      <c r="C354" s="214">
        <v>0</v>
      </c>
      <c r="D354" s="214">
        <v>0</v>
      </c>
      <c r="E354" s="214">
        <v>35280</v>
      </c>
      <c r="F354" s="215">
        <v>35280</v>
      </c>
    </row>
    <row r="355" spans="1:6" x14ac:dyDescent="0.25">
      <c r="A355" s="236" t="s">
        <v>504</v>
      </c>
      <c r="B355" s="214">
        <v>1500</v>
      </c>
      <c r="C355" s="214">
        <v>0</v>
      </c>
      <c r="D355" s="214">
        <v>0</v>
      </c>
      <c r="E355" s="214">
        <v>0</v>
      </c>
      <c r="F355" s="215">
        <v>1500</v>
      </c>
    </row>
    <row r="356" spans="1:6" x14ac:dyDescent="0.25">
      <c r="A356" s="236" t="s">
        <v>503</v>
      </c>
      <c r="B356" s="214">
        <v>3100</v>
      </c>
      <c r="C356" s="214">
        <v>0</v>
      </c>
      <c r="D356" s="214">
        <v>0</v>
      </c>
      <c r="E356" s="214">
        <v>0</v>
      </c>
      <c r="F356" s="215">
        <v>3100</v>
      </c>
    </row>
    <row r="357" spans="1:6" x14ac:dyDescent="0.25">
      <c r="A357" s="236" t="s">
        <v>502</v>
      </c>
      <c r="B357" s="214">
        <v>2500</v>
      </c>
      <c r="C357" s="214">
        <v>0</v>
      </c>
      <c r="D357" s="214">
        <v>0</v>
      </c>
      <c r="E357" s="214">
        <v>0</v>
      </c>
      <c r="F357" s="215">
        <v>2500</v>
      </c>
    </row>
    <row r="358" spans="1:6" x14ac:dyDescent="0.25">
      <c r="A358" s="236" t="s">
        <v>501</v>
      </c>
      <c r="B358" s="214">
        <v>3000</v>
      </c>
      <c r="C358" s="214">
        <v>0</v>
      </c>
      <c r="D358" s="214">
        <v>0</v>
      </c>
      <c r="E358" s="214">
        <v>0</v>
      </c>
      <c r="F358" s="215">
        <v>3000</v>
      </c>
    </row>
    <row r="359" spans="1:6" x14ac:dyDescent="0.25">
      <c r="A359" s="236" t="s">
        <v>500</v>
      </c>
      <c r="B359" s="214">
        <v>1750</v>
      </c>
      <c r="C359" s="214">
        <v>0</v>
      </c>
      <c r="D359" s="214">
        <v>0</v>
      </c>
      <c r="E359" s="214">
        <v>0</v>
      </c>
      <c r="F359" s="215">
        <v>1750</v>
      </c>
    </row>
    <row r="360" spans="1:6" x14ac:dyDescent="0.25">
      <c r="A360" s="236" t="s">
        <v>499</v>
      </c>
      <c r="B360" s="214">
        <v>1200</v>
      </c>
      <c r="C360" s="214">
        <v>0</v>
      </c>
      <c r="D360" s="214">
        <v>0</v>
      </c>
      <c r="E360" s="214">
        <v>0</v>
      </c>
      <c r="F360" s="215">
        <v>1200</v>
      </c>
    </row>
    <row r="361" spans="1:6" x14ac:dyDescent="0.25">
      <c r="A361" s="236" t="s">
        <v>498</v>
      </c>
      <c r="B361" s="214">
        <v>4300</v>
      </c>
      <c r="C361" s="214">
        <v>0</v>
      </c>
      <c r="D361" s="214">
        <v>0</v>
      </c>
      <c r="E361" s="214">
        <v>0</v>
      </c>
      <c r="F361" s="215">
        <v>4300</v>
      </c>
    </row>
    <row r="362" spans="1:6" x14ac:dyDescent="0.25">
      <c r="A362" s="236" t="s">
        <v>497</v>
      </c>
      <c r="B362" s="214">
        <v>3500</v>
      </c>
      <c r="C362" s="214">
        <v>0</v>
      </c>
      <c r="D362" s="214">
        <v>0</v>
      </c>
      <c r="E362" s="214">
        <v>0</v>
      </c>
      <c r="F362" s="215">
        <v>3500</v>
      </c>
    </row>
    <row r="363" spans="1:6" x14ac:dyDescent="0.25">
      <c r="A363" s="236" t="s">
        <v>496</v>
      </c>
      <c r="B363" s="214">
        <v>500</v>
      </c>
      <c r="C363" s="214">
        <v>0</v>
      </c>
      <c r="D363" s="214">
        <v>0</v>
      </c>
      <c r="E363" s="214">
        <v>0</v>
      </c>
      <c r="F363" s="215">
        <v>500</v>
      </c>
    </row>
    <row r="364" spans="1:6" x14ac:dyDescent="0.25">
      <c r="A364" s="236" t="s">
        <v>495</v>
      </c>
      <c r="B364" s="214">
        <v>500</v>
      </c>
      <c r="C364" s="214">
        <v>0</v>
      </c>
      <c r="D364" s="214">
        <v>0</v>
      </c>
      <c r="E364" s="214">
        <v>0</v>
      </c>
      <c r="F364" s="215">
        <v>500</v>
      </c>
    </row>
    <row r="365" spans="1:6" x14ac:dyDescent="0.25">
      <c r="A365" s="236" t="s">
        <v>494</v>
      </c>
      <c r="B365" s="214">
        <v>1500</v>
      </c>
      <c r="C365" s="214">
        <v>0</v>
      </c>
      <c r="D365" s="214">
        <v>0</v>
      </c>
      <c r="E365" s="214">
        <v>0</v>
      </c>
      <c r="F365" s="215">
        <v>1500</v>
      </c>
    </row>
    <row r="366" spans="1:6" x14ac:dyDescent="0.25">
      <c r="A366" s="236" t="s">
        <v>493</v>
      </c>
      <c r="B366" s="214">
        <v>8250</v>
      </c>
      <c r="C366" s="214">
        <v>0</v>
      </c>
      <c r="D366" s="214">
        <v>0</v>
      </c>
      <c r="E366" s="214">
        <v>0</v>
      </c>
      <c r="F366" s="215">
        <v>8250</v>
      </c>
    </row>
    <row r="367" spans="1:6" x14ac:dyDescent="0.25">
      <c r="A367" s="236" t="s">
        <v>492</v>
      </c>
      <c r="B367" s="214">
        <v>1500</v>
      </c>
      <c r="C367" s="214">
        <v>0</v>
      </c>
      <c r="D367" s="214">
        <v>0</v>
      </c>
      <c r="E367" s="214">
        <v>0</v>
      </c>
      <c r="F367" s="215">
        <v>1500</v>
      </c>
    </row>
    <row r="368" spans="1:6" x14ac:dyDescent="0.25">
      <c r="A368" s="236" t="s">
        <v>491</v>
      </c>
      <c r="B368" s="214">
        <v>300</v>
      </c>
      <c r="C368" s="214">
        <v>0</v>
      </c>
      <c r="D368" s="214">
        <v>0</v>
      </c>
      <c r="E368" s="214">
        <v>0</v>
      </c>
      <c r="F368" s="215">
        <v>300</v>
      </c>
    </row>
    <row r="369" spans="1:6" x14ac:dyDescent="0.25">
      <c r="A369" s="236" t="s">
        <v>490</v>
      </c>
      <c r="B369" s="214">
        <v>400</v>
      </c>
      <c r="C369" s="214">
        <v>0</v>
      </c>
      <c r="D369" s="214">
        <v>0</v>
      </c>
      <c r="E369" s="214">
        <v>0</v>
      </c>
      <c r="F369" s="215">
        <v>400</v>
      </c>
    </row>
    <row r="370" spans="1:6" x14ac:dyDescent="0.25">
      <c r="A370" s="236" t="s">
        <v>489</v>
      </c>
      <c r="B370" s="214">
        <v>500</v>
      </c>
      <c r="C370" s="214">
        <v>0</v>
      </c>
      <c r="D370" s="214">
        <v>0</v>
      </c>
      <c r="E370" s="214">
        <v>0</v>
      </c>
      <c r="F370" s="215">
        <v>500</v>
      </c>
    </row>
    <row r="371" spans="1:6" x14ac:dyDescent="0.25">
      <c r="A371" s="236" t="s">
        <v>488</v>
      </c>
      <c r="B371" s="214">
        <v>1600</v>
      </c>
      <c r="C371" s="214">
        <v>0</v>
      </c>
      <c r="D371" s="214">
        <v>0</v>
      </c>
      <c r="E371" s="214">
        <v>0</v>
      </c>
      <c r="F371" s="215">
        <v>1600</v>
      </c>
    </row>
    <row r="372" spans="1:6" x14ac:dyDescent="0.25">
      <c r="A372" s="236" t="s">
        <v>487</v>
      </c>
      <c r="B372" s="214">
        <v>250</v>
      </c>
      <c r="C372" s="214">
        <v>0</v>
      </c>
      <c r="D372" s="214">
        <v>0</v>
      </c>
      <c r="E372" s="214">
        <v>0</v>
      </c>
      <c r="F372" s="215">
        <v>250</v>
      </c>
    </row>
    <row r="373" spans="1:6" x14ac:dyDescent="0.25">
      <c r="A373" s="236" t="s">
        <v>486</v>
      </c>
      <c r="B373" s="214">
        <v>2600</v>
      </c>
      <c r="C373" s="214">
        <v>0</v>
      </c>
      <c r="D373" s="214">
        <v>0</v>
      </c>
      <c r="E373" s="214">
        <v>0</v>
      </c>
      <c r="F373" s="215">
        <v>2600</v>
      </c>
    </row>
    <row r="374" spans="1:6" x14ac:dyDescent="0.25">
      <c r="A374" s="236" t="s">
        <v>485</v>
      </c>
      <c r="B374" s="214">
        <v>1750</v>
      </c>
      <c r="C374" s="214">
        <v>0</v>
      </c>
      <c r="D374" s="214">
        <v>0</v>
      </c>
      <c r="E374" s="214">
        <v>0</v>
      </c>
      <c r="F374" s="215">
        <v>1750</v>
      </c>
    </row>
    <row r="375" spans="1:6" x14ac:dyDescent="0.25">
      <c r="A375" s="236" t="s">
        <v>484</v>
      </c>
      <c r="B375" s="214">
        <v>3200</v>
      </c>
      <c r="C375" s="214">
        <v>0</v>
      </c>
      <c r="D375" s="214">
        <v>0</v>
      </c>
      <c r="E375" s="214">
        <v>0</v>
      </c>
      <c r="F375" s="215">
        <v>3200</v>
      </c>
    </row>
    <row r="376" spans="1:6" x14ac:dyDescent="0.25">
      <c r="A376" s="236" t="s">
        <v>483</v>
      </c>
      <c r="B376" s="214">
        <v>118</v>
      </c>
      <c r="C376" s="214">
        <v>0</v>
      </c>
      <c r="D376" s="214">
        <v>0</v>
      </c>
      <c r="E376" s="214">
        <v>0</v>
      </c>
      <c r="F376" s="215">
        <v>118</v>
      </c>
    </row>
    <row r="377" spans="1:6" x14ac:dyDescent="0.25">
      <c r="A377" s="236" t="s">
        <v>482</v>
      </c>
      <c r="B377" s="214">
        <v>72</v>
      </c>
      <c r="C377" s="214">
        <v>0</v>
      </c>
      <c r="D377" s="214">
        <v>0</v>
      </c>
      <c r="E377" s="214">
        <v>0</v>
      </c>
      <c r="F377" s="215">
        <v>72</v>
      </c>
    </row>
    <row r="378" spans="1:6" x14ac:dyDescent="0.25">
      <c r="A378" s="236" t="s">
        <v>481</v>
      </c>
      <c r="B378" s="214">
        <v>0</v>
      </c>
      <c r="C378" s="214">
        <v>0</v>
      </c>
      <c r="D378" s="214">
        <v>1000</v>
      </c>
      <c r="E378" s="214">
        <v>1000</v>
      </c>
      <c r="F378" s="215">
        <v>2000</v>
      </c>
    </row>
    <row r="379" spans="1:6" ht="15.6" x14ac:dyDescent="0.3">
      <c r="A379" s="237" t="s">
        <v>479</v>
      </c>
      <c r="B379" s="217">
        <v>321013</v>
      </c>
      <c r="C379" s="217">
        <v>338820</v>
      </c>
      <c r="D379" s="217">
        <v>348668</v>
      </c>
      <c r="E379" s="217">
        <v>319216</v>
      </c>
      <c r="F379" s="218">
        <v>1327717</v>
      </c>
    </row>
    <row r="380" spans="1:6" x14ac:dyDescent="0.25">
      <c r="A380" s="238"/>
      <c r="B380" s="214"/>
      <c r="C380" s="214"/>
      <c r="D380" s="214"/>
      <c r="E380" s="214"/>
      <c r="F380" s="215"/>
    </row>
    <row r="381" spans="1:6" x14ac:dyDescent="0.25">
      <c r="A381" s="239" t="s">
        <v>478</v>
      </c>
      <c r="B381" s="221"/>
      <c r="C381" s="221"/>
      <c r="D381" s="221"/>
      <c r="E381" s="221"/>
      <c r="F381" s="222"/>
    </row>
    <row r="382" spans="1:6" x14ac:dyDescent="0.25">
      <c r="A382" s="236" t="s">
        <v>477</v>
      </c>
      <c r="B382" s="214">
        <v>0</v>
      </c>
      <c r="C382" s="214">
        <v>0</v>
      </c>
      <c r="D382" s="214">
        <v>150</v>
      </c>
      <c r="E382" s="214">
        <v>0</v>
      </c>
      <c r="F382" s="215">
        <v>150</v>
      </c>
    </row>
    <row r="383" spans="1:6" x14ac:dyDescent="0.25">
      <c r="A383" s="236" t="s">
        <v>476</v>
      </c>
      <c r="B383" s="214">
        <v>170</v>
      </c>
      <c r="C383" s="214">
        <v>290</v>
      </c>
      <c r="D383" s="214">
        <v>290</v>
      </c>
      <c r="E383" s="214">
        <v>310</v>
      </c>
      <c r="F383" s="215">
        <v>1060</v>
      </c>
    </row>
    <row r="384" spans="1:6" x14ac:dyDescent="0.25">
      <c r="A384" s="236" t="s">
        <v>475</v>
      </c>
      <c r="B384" s="214">
        <v>0</v>
      </c>
      <c r="C384" s="214">
        <v>0</v>
      </c>
      <c r="D384" s="214">
        <v>0</v>
      </c>
      <c r="E384" s="214">
        <v>11300</v>
      </c>
      <c r="F384" s="215">
        <v>11300</v>
      </c>
    </row>
    <row r="385" spans="1:6" x14ac:dyDescent="0.25">
      <c r="A385" s="236" t="s">
        <v>474</v>
      </c>
      <c r="B385" s="214">
        <v>0</v>
      </c>
      <c r="C385" s="214">
        <v>4310</v>
      </c>
      <c r="D385" s="214">
        <v>0</v>
      </c>
      <c r="E385" s="214">
        <v>0</v>
      </c>
      <c r="F385" s="215">
        <v>4310</v>
      </c>
    </row>
    <row r="386" spans="1:6" x14ac:dyDescent="0.25">
      <c r="A386" s="236" t="s">
        <v>473</v>
      </c>
      <c r="B386" s="214">
        <v>0</v>
      </c>
      <c r="C386" s="214">
        <v>0</v>
      </c>
      <c r="D386" s="214">
        <v>5054</v>
      </c>
      <c r="E386" s="214">
        <v>0</v>
      </c>
      <c r="F386" s="215">
        <v>5054</v>
      </c>
    </row>
    <row r="387" spans="1:6" x14ac:dyDescent="0.25">
      <c r="A387" s="236" t="s">
        <v>472</v>
      </c>
      <c r="B387" s="214">
        <v>0</v>
      </c>
      <c r="C387" s="214">
        <v>2300</v>
      </c>
      <c r="D387" s="214">
        <v>0</v>
      </c>
      <c r="E387" s="214">
        <v>0</v>
      </c>
      <c r="F387" s="215">
        <v>2300</v>
      </c>
    </row>
    <row r="388" spans="1:6" x14ac:dyDescent="0.25">
      <c r="A388" s="236" t="s">
        <v>471</v>
      </c>
      <c r="B388" s="214">
        <v>0</v>
      </c>
      <c r="C388" s="214">
        <v>12000</v>
      </c>
      <c r="D388" s="214">
        <v>0</v>
      </c>
      <c r="E388" s="214">
        <v>0</v>
      </c>
      <c r="F388" s="215">
        <v>12000</v>
      </c>
    </row>
    <row r="389" spans="1:6" x14ac:dyDescent="0.25">
      <c r="A389" s="236" t="s">
        <v>470</v>
      </c>
      <c r="B389" s="214">
        <v>0</v>
      </c>
      <c r="C389" s="214">
        <v>0</v>
      </c>
      <c r="D389" s="214">
        <v>7412</v>
      </c>
      <c r="E389" s="214">
        <v>0</v>
      </c>
      <c r="F389" s="215">
        <v>7412</v>
      </c>
    </row>
    <row r="390" spans="1:6" x14ac:dyDescent="0.25">
      <c r="A390" s="236" t="s">
        <v>469</v>
      </c>
      <c r="B390" s="214">
        <v>0</v>
      </c>
      <c r="C390" s="214">
        <v>3812</v>
      </c>
      <c r="D390" s="214">
        <v>218</v>
      </c>
      <c r="E390" s="214">
        <v>0</v>
      </c>
      <c r="F390" s="215">
        <v>4030</v>
      </c>
    </row>
    <row r="391" spans="1:6" x14ac:dyDescent="0.25">
      <c r="A391" s="236" t="s">
        <v>468</v>
      </c>
      <c r="B391" s="214">
        <v>0</v>
      </c>
      <c r="C391" s="214">
        <v>7130</v>
      </c>
      <c r="D391" s="214">
        <v>0</v>
      </c>
      <c r="E391" s="214">
        <v>0</v>
      </c>
      <c r="F391" s="215">
        <v>7130</v>
      </c>
    </row>
    <row r="392" spans="1:6" x14ac:dyDescent="0.25">
      <c r="A392" s="236" t="s">
        <v>467</v>
      </c>
      <c r="B392" s="214">
        <v>3400</v>
      </c>
      <c r="C392" s="214">
        <v>0</v>
      </c>
      <c r="D392" s="214">
        <v>0</v>
      </c>
      <c r="E392" s="214">
        <v>0</v>
      </c>
      <c r="F392" s="215">
        <v>3400</v>
      </c>
    </row>
    <row r="393" spans="1:6" x14ac:dyDescent="0.25">
      <c r="A393" s="236" t="s">
        <v>466</v>
      </c>
      <c r="B393" s="214">
        <v>9100</v>
      </c>
      <c r="C393" s="214">
        <v>0</v>
      </c>
      <c r="D393" s="214">
        <v>0</v>
      </c>
      <c r="E393" s="214">
        <v>0</v>
      </c>
      <c r="F393" s="215">
        <v>9100</v>
      </c>
    </row>
    <row r="394" spans="1:6" x14ac:dyDescent="0.25">
      <c r="A394" s="236" t="s">
        <v>465</v>
      </c>
      <c r="B394" s="214">
        <v>0</v>
      </c>
      <c r="C394" s="214">
        <v>250</v>
      </c>
      <c r="D394" s="214">
        <v>0</v>
      </c>
      <c r="E394" s="214">
        <v>0</v>
      </c>
      <c r="F394" s="215">
        <v>250</v>
      </c>
    </row>
    <row r="395" spans="1:6" x14ac:dyDescent="0.25">
      <c r="A395" s="236" t="s">
        <v>226</v>
      </c>
      <c r="B395" s="214">
        <v>0</v>
      </c>
      <c r="C395" s="214">
        <v>0</v>
      </c>
      <c r="D395" s="214">
        <v>46297</v>
      </c>
      <c r="E395" s="214">
        <v>0</v>
      </c>
      <c r="F395" s="215">
        <v>46297</v>
      </c>
    </row>
    <row r="396" spans="1:6" x14ac:dyDescent="0.25">
      <c r="A396" s="236" t="s">
        <v>464</v>
      </c>
      <c r="B396" s="214">
        <v>0</v>
      </c>
      <c r="C396" s="214">
        <v>0</v>
      </c>
      <c r="D396" s="214">
        <v>0</v>
      </c>
      <c r="E396" s="214">
        <v>1000</v>
      </c>
      <c r="F396" s="215">
        <v>1000</v>
      </c>
    </row>
    <row r="397" spans="1:6" x14ac:dyDescent="0.25">
      <c r="A397" s="236" t="s">
        <v>209</v>
      </c>
      <c r="B397" s="214">
        <v>0</v>
      </c>
      <c r="C397" s="214">
        <v>3399</v>
      </c>
      <c r="D397" s="214">
        <v>3681</v>
      </c>
      <c r="E397" s="214">
        <v>3303</v>
      </c>
      <c r="F397" s="215">
        <v>10383</v>
      </c>
    </row>
    <row r="398" spans="1:6" x14ac:dyDescent="0.25">
      <c r="A398" s="236" t="s">
        <v>463</v>
      </c>
      <c r="B398" s="214">
        <v>0</v>
      </c>
      <c r="C398" s="214">
        <v>15158</v>
      </c>
      <c r="D398" s="214">
        <v>0</v>
      </c>
      <c r="E398" s="214">
        <v>0</v>
      </c>
      <c r="F398" s="215">
        <v>15158</v>
      </c>
    </row>
    <row r="399" spans="1:6" x14ac:dyDescent="0.25">
      <c r="A399" s="236" t="s">
        <v>231</v>
      </c>
      <c r="B399" s="214">
        <v>0</v>
      </c>
      <c r="C399" s="214">
        <v>0</v>
      </c>
      <c r="D399" s="214">
        <v>340</v>
      </c>
      <c r="E399" s="214">
        <v>420</v>
      </c>
      <c r="F399" s="215">
        <v>760</v>
      </c>
    </row>
    <row r="400" spans="1:6" x14ac:dyDescent="0.25">
      <c r="A400" s="236" t="s">
        <v>462</v>
      </c>
      <c r="B400" s="214">
        <v>0</v>
      </c>
      <c r="C400" s="214">
        <v>0</v>
      </c>
      <c r="D400" s="214">
        <v>0</v>
      </c>
      <c r="E400" s="214">
        <v>1011</v>
      </c>
      <c r="F400" s="215">
        <v>1011</v>
      </c>
    </row>
    <row r="401" spans="1:6" x14ac:dyDescent="0.25">
      <c r="A401" s="236" t="s">
        <v>244</v>
      </c>
      <c r="B401" s="214">
        <v>1500</v>
      </c>
      <c r="C401" s="214">
        <v>500</v>
      </c>
      <c r="D401" s="214">
        <v>500</v>
      </c>
      <c r="E401" s="214">
        <v>500</v>
      </c>
      <c r="F401" s="215">
        <v>3000</v>
      </c>
    </row>
    <row r="402" spans="1:6" x14ac:dyDescent="0.25">
      <c r="A402" s="236" t="s">
        <v>461</v>
      </c>
      <c r="B402" s="214">
        <v>0</v>
      </c>
      <c r="C402" s="214">
        <v>0</v>
      </c>
      <c r="D402" s="214">
        <v>0</v>
      </c>
      <c r="E402" s="214">
        <v>1300</v>
      </c>
      <c r="F402" s="215">
        <v>1300</v>
      </c>
    </row>
    <row r="403" spans="1:6" x14ac:dyDescent="0.25">
      <c r="A403" s="236" t="s">
        <v>460</v>
      </c>
      <c r="B403" s="214">
        <v>0</v>
      </c>
      <c r="C403" s="214">
        <v>524</v>
      </c>
      <c r="D403" s="214">
        <v>112</v>
      </c>
      <c r="E403" s="214">
        <v>0</v>
      </c>
      <c r="F403" s="215">
        <v>636</v>
      </c>
    </row>
    <row r="404" spans="1:6" x14ac:dyDescent="0.25">
      <c r="A404" s="236" t="s">
        <v>459</v>
      </c>
      <c r="B404" s="214">
        <v>0</v>
      </c>
      <c r="C404" s="214">
        <v>0</v>
      </c>
      <c r="D404" s="214">
        <v>1000</v>
      </c>
      <c r="E404" s="214">
        <v>5000</v>
      </c>
      <c r="F404" s="215">
        <v>6000</v>
      </c>
    </row>
    <row r="405" spans="1:6" x14ac:dyDescent="0.25">
      <c r="A405" s="236" t="s">
        <v>458</v>
      </c>
      <c r="B405" s="214">
        <v>0</v>
      </c>
      <c r="C405" s="214">
        <v>0</v>
      </c>
      <c r="D405" s="214">
        <v>0</v>
      </c>
      <c r="E405" s="214">
        <v>0</v>
      </c>
      <c r="F405" s="215">
        <v>0</v>
      </c>
    </row>
    <row r="406" spans="1:6" x14ac:dyDescent="0.25">
      <c r="A406" s="236" t="s">
        <v>457</v>
      </c>
      <c r="B406" s="214">
        <v>240</v>
      </c>
      <c r="C406" s="214">
        <v>100</v>
      </c>
      <c r="D406" s="214">
        <v>0</v>
      </c>
      <c r="E406" s="214">
        <v>0</v>
      </c>
      <c r="F406" s="215">
        <v>340</v>
      </c>
    </row>
    <row r="407" spans="1:6" x14ac:dyDescent="0.25">
      <c r="A407" s="236" t="s">
        <v>456</v>
      </c>
      <c r="B407" s="214">
        <v>0</v>
      </c>
      <c r="C407" s="214">
        <v>2500</v>
      </c>
      <c r="D407" s="214">
        <v>0</v>
      </c>
      <c r="E407" s="214">
        <v>0</v>
      </c>
      <c r="F407" s="215">
        <v>2500</v>
      </c>
    </row>
    <row r="408" spans="1:6" x14ac:dyDescent="0.25">
      <c r="A408" s="236" t="s">
        <v>455</v>
      </c>
      <c r="B408" s="214">
        <v>250</v>
      </c>
      <c r="C408" s="214">
        <v>0</v>
      </c>
      <c r="D408" s="214">
        <v>2500</v>
      </c>
      <c r="E408" s="214">
        <v>0</v>
      </c>
      <c r="F408" s="215">
        <v>2750</v>
      </c>
    </row>
    <row r="409" spans="1:6" x14ac:dyDescent="0.25">
      <c r="A409" s="236" t="s">
        <v>454</v>
      </c>
      <c r="B409" s="214">
        <v>1270</v>
      </c>
      <c r="C409" s="214">
        <v>1275</v>
      </c>
      <c r="D409" s="214">
        <v>1280</v>
      </c>
      <c r="E409" s="214">
        <v>1280</v>
      </c>
      <c r="F409" s="215">
        <v>5105</v>
      </c>
    </row>
    <row r="410" spans="1:6" x14ac:dyDescent="0.25">
      <c r="A410" s="236" t="s">
        <v>453</v>
      </c>
      <c r="B410" s="214">
        <v>2350</v>
      </c>
      <c r="C410" s="214">
        <v>2750</v>
      </c>
      <c r="D410" s="214">
        <v>1750</v>
      </c>
      <c r="E410" s="214">
        <v>1750</v>
      </c>
      <c r="F410" s="215">
        <v>8600</v>
      </c>
    </row>
    <row r="411" spans="1:6" x14ac:dyDescent="0.25">
      <c r="A411" s="236" t="s">
        <v>452</v>
      </c>
      <c r="B411" s="214">
        <v>0</v>
      </c>
      <c r="C411" s="214">
        <v>0</v>
      </c>
      <c r="D411" s="214">
        <v>150</v>
      </c>
      <c r="E411" s="214">
        <v>0</v>
      </c>
      <c r="F411" s="215">
        <v>150</v>
      </c>
    </row>
    <row r="412" spans="1:6" x14ac:dyDescent="0.25">
      <c r="A412" s="236" t="s">
        <v>451</v>
      </c>
      <c r="B412" s="214">
        <v>0</v>
      </c>
      <c r="C412" s="214">
        <v>100</v>
      </c>
      <c r="D412" s="214">
        <v>100</v>
      </c>
      <c r="E412" s="214">
        <v>100</v>
      </c>
      <c r="F412" s="215">
        <v>300</v>
      </c>
    </row>
    <row r="413" spans="1:6" x14ac:dyDescent="0.25">
      <c r="A413" s="236" t="s">
        <v>450</v>
      </c>
      <c r="B413" s="214">
        <v>12000</v>
      </c>
      <c r="C413" s="214">
        <v>0</v>
      </c>
      <c r="D413" s="214">
        <v>0</v>
      </c>
      <c r="E413" s="214">
        <v>0</v>
      </c>
      <c r="F413" s="215">
        <v>12000</v>
      </c>
    </row>
    <row r="414" spans="1:6" x14ac:dyDescent="0.25">
      <c r="A414" s="236" t="s">
        <v>449</v>
      </c>
      <c r="B414" s="214">
        <v>0</v>
      </c>
      <c r="C414" s="214">
        <v>0</v>
      </c>
      <c r="D414" s="214">
        <v>1000</v>
      </c>
      <c r="E414" s="214">
        <v>1000</v>
      </c>
      <c r="F414" s="215">
        <v>2000</v>
      </c>
    </row>
    <row r="415" spans="1:6" x14ac:dyDescent="0.25">
      <c r="A415" s="236" t="s">
        <v>448</v>
      </c>
      <c r="B415" s="214">
        <v>0</v>
      </c>
      <c r="C415" s="214">
        <v>0</v>
      </c>
      <c r="D415" s="214">
        <v>1011</v>
      </c>
      <c r="E415" s="214">
        <v>3034</v>
      </c>
      <c r="F415" s="215">
        <v>4045</v>
      </c>
    </row>
    <row r="416" spans="1:6" x14ac:dyDescent="0.25">
      <c r="A416" s="236" t="s">
        <v>243</v>
      </c>
      <c r="B416" s="214">
        <v>250</v>
      </c>
      <c r="C416" s="214">
        <v>250</v>
      </c>
      <c r="D416" s="214">
        <v>250</v>
      </c>
      <c r="E416" s="214">
        <v>250</v>
      </c>
      <c r="F416" s="215">
        <v>1000</v>
      </c>
    </row>
    <row r="417" spans="1:6" x14ac:dyDescent="0.25">
      <c r="A417" s="236" t="s">
        <v>242</v>
      </c>
      <c r="B417" s="214">
        <v>500</v>
      </c>
      <c r="C417" s="214">
        <v>0</v>
      </c>
      <c r="D417" s="214">
        <v>0</v>
      </c>
      <c r="E417" s="214">
        <v>0</v>
      </c>
      <c r="F417" s="215">
        <v>500</v>
      </c>
    </row>
    <row r="418" spans="1:6" x14ac:dyDescent="0.25">
      <c r="A418" s="236" t="s">
        <v>447</v>
      </c>
      <c r="B418" s="214">
        <v>0</v>
      </c>
      <c r="C418" s="214">
        <v>0</v>
      </c>
      <c r="D418" s="214">
        <v>400</v>
      </c>
      <c r="E418" s="214">
        <v>2500</v>
      </c>
      <c r="F418" s="215">
        <v>2900</v>
      </c>
    </row>
    <row r="419" spans="1:6" x14ac:dyDescent="0.25">
      <c r="A419" s="236" t="s">
        <v>33</v>
      </c>
      <c r="B419" s="214">
        <v>0</v>
      </c>
      <c r="C419" s="214">
        <v>0</v>
      </c>
      <c r="D419" s="214">
        <v>0</v>
      </c>
      <c r="E419" s="214">
        <v>0</v>
      </c>
      <c r="F419" s="215">
        <v>0</v>
      </c>
    </row>
    <row r="420" spans="1:6" x14ac:dyDescent="0.25">
      <c r="A420" s="236" t="s">
        <v>446</v>
      </c>
      <c r="B420" s="214">
        <v>0</v>
      </c>
      <c r="C420" s="214">
        <v>0</v>
      </c>
      <c r="D420" s="214">
        <v>0</v>
      </c>
      <c r="E420" s="214">
        <v>0</v>
      </c>
      <c r="F420" s="215">
        <v>0</v>
      </c>
    </row>
    <row r="421" spans="1:6" x14ac:dyDescent="0.25">
      <c r="A421" s="236" t="s">
        <v>445</v>
      </c>
      <c r="B421" s="214">
        <v>1237</v>
      </c>
      <c r="C421" s="214">
        <v>2045</v>
      </c>
      <c r="D421" s="214">
        <v>2045</v>
      </c>
      <c r="E421" s="214">
        <v>2050</v>
      </c>
      <c r="F421" s="215">
        <v>7377</v>
      </c>
    </row>
    <row r="422" spans="1:6" x14ac:dyDescent="0.25">
      <c r="A422" s="236" t="s">
        <v>444</v>
      </c>
      <c r="B422" s="214">
        <v>0</v>
      </c>
      <c r="C422" s="214">
        <v>3000</v>
      </c>
      <c r="D422" s="214">
        <v>3000</v>
      </c>
      <c r="E422" s="214">
        <v>3000</v>
      </c>
      <c r="F422" s="215">
        <v>9000</v>
      </c>
    </row>
    <row r="423" spans="1:6" x14ac:dyDescent="0.25">
      <c r="A423" s="236" t="s">
        <v>443</v>
      </c>
      <c r="B423" s="214">
        <v>0</v>
      </c>
      <c r="C423" s="214">
        <v>3225</v>
      </c>
      <c r="D423" s="214">
        <v>3225</v>
      </c>
      <c r="E423" s="214">
        <v>3230</v>
      </c>
      <c r="F423" s="215">
        <v>9680</v>
      </c>
    </row>
    <row r="424" spans="1:6" x14ac:dyDescent="0.25">
      <c r="A424" s="236" t="s">
        <v>442</v>
      </c>
      <c r="B424" s="214">
        <v>250</v>
      </c>
      <c r="C424" s="214">
        <v>3025</v>
      </c>
      <c r="D424" s="214">
        <v>3025</v>
      </c>
      <c r="E424" s="214">
        <v>3030</v>
      </c>
      <c r="F424" s="215">
        <v>9330</v>
      </c>
    </row>
    <row r="425" spans="1:6" x14ac:dyDescent="0.25">
      <c r="A425" s="236" t="s">
        <v>441</v>
      </c>
      <c r="B425" s="214">
        <v>1250</v>
      </c>
      <c r="C425" s="214">
        <v>1260</v>
      </c>
      <c r="D425" s="214">
        <v>1260</v>
      </c>
      <c r="E425" s="214">
        <v>1260</v>
      </c>
      <c r="F425" s="215">
        <v>5030</v>
      </c>
    </row>
    <row r="426" spans="1:6" x14ac:dyDescent="0.25">
      <c r="A426" s="236" t="s">
        <v>440</v>
      </c>
      <c r="B426" s="214">
        <v>0</v>
      </c>
      <c r="C426" s="214">
        <v>2010</v>
      </c>
      <c r="D426" s="214">
        <v>2015</v>
      </c>
      <c r="E426" s="214">
        <v>2015</v>
      </c>
      <c r="F426" s="215">
        <v>6040</v>
      </c>
    </row>
    <row r="427" spans="1:6" x14ac:dyDescent="0.25">
      <c r="A427" s="236" t="s">
        <v>439</v>
      </c>
      <c r="B427" s="214">
        <v>0</v>
      </c>
      <c r="C427" s="214">
        <v>150</v>
      </c>
      <c r="D427" s="214">
        <v>150</v>
      </c>
      <c r="E427" s="214">
        <v>150</v>
      </c>
      <c r="F427" s="215">
        <v>450</v>
      </c>
    </row>
    <row r="428" spans="1:6" x14ac:dyDescent="0.25">
      <c r="A428" s="236" t="s">
        <v>438</v>
      </c>
      <c r="B428" s="214">
        <v>0</v>
      </c>
      <c r="C428" s="214">
        <v>350</v>
      </c>
      <c r="D428" s="214">
        <v>350</v>
      </c>
      <c r="E428" s="214">
        <v>350</v>
      </c>
      <c r="F428" s="215">
        <v>1050</v>
      </c>
    </row>
    <row r="429" spans="1:6" x14ac:dyDescent="0.25">
      <c r="A429" s="236" t="s">
        <v>437</v>
      </c>
      <c r="B429" s="214">
        <v>0</v>
      </c>
      <c r="C429" s="214">
        <v>1000</v>
      </c>
      <c r="D429" s="214">
        <v>1000</v>
      </c>
      <c r="E429" s="214">
        <v>1000</v>
      </c>
      <c r="F429" s="215">
        <v>3000</v>
      </c>
    </row>
    <row r="430" spans="1:6" x14ac:dyDescent="0.25">
      <c r="A430" s="236" t="s">
        <v>436</v>
      </c>
      <c r="B430" s="214">
        <v>500</v>
      </c>
      <c r="C430" s="214">
        <v>505</v>
      </c>
      <c r="D430" s="214">
        <v>505</v>
      </c>
      <c r="E430" s="214">
        <v>505</v>
      </c>
      <c r="F430" s="215">
        <v>2015</v>
      </c>
    </row>
    <row r="431" spans="1:6" x14ac:dyDescent="0.25">
      <c r="A431" s="236" t="s">
        <v>806</v>
      </c>
      <c r="B431" s="214">
        <v>3100</v>
      </c>
      <c r="C431" s="214">
        <v>0</v>
      </c>
      <c r="D431" s="214">
        <v>0</v>
      </c>
      <c r="E431" s="214">
        <v>0</v>
      </c>
      <c r="F431" s="215">
        <v>3100</v>
      </c>
    </row>
    <row r="432" spans="1:6" x14ac:dyDescent="0.25">
      <c r="A432" s="236" t="s">
        <v>435</v>
      </c>
      <c r="B432" s="214">
        <v>1730</v>
      </c>
      <c r="C432" s="214">
        <v>1775</v>
      </c>
      <c r="D432" s="214">
        <v>750</v>
      </c>
      <c r="E432" s="214">
        <v>750</v>
      </c>
      <c r="F432" s="215">
        <v>5005</v>
      </c>
    </row>
    <row r="433" spans="1:6" x14ac:dyDescent="0.25">
      <c r="A433" s="236" t="s">
        <v>434</v>
      </c>
      <c r="B433" s="214">
        <v>275</v>
      </c>
      <c r="C433" s="214">
        <v>275</v>
      </c>
      <c r="D433" s="214">
        <v>275</v>
      </c>
      <c r="E433" s="214">
        <v>275</v>
      </c>
      <c r="F433" s="215">
        <v>1100</v>
      </c>
    </row>
    <row r="434" spans="1:6" x14ac:dyDescent="0.25">
      <c r="A434" s="236" t="s">
        <v>433</v>
      </c>
      <c r="B434" s="214">
        <v>100</v>
      </c>
      <c r="C434" s="214">
        <v>50</v>
      </c>
      <c r="D434" s="214">
        <v>50</v>
      </c>
      <c r="E434" s="214">
        <v>50</v>
      </c>
      <c r="F434" s="215">
        <v>250</v>
      </c>
    </row>
    <row r="435" spans="1:6" x14ac:dyDescent="0.25">
      <c r="A435" s="236" t="s">
        <v>432</v>
      </c>
      <c r="B435" s="214">
        <v>1783</v>
      </c>
      <c r="C435" s="214">
        <v>1783</v>
      </c>
      <c r="D435" s="214">
        <v>1783</v>
      </c>
      <c r="E435" s="214">
        <v>1783</v>
      </c>
      <c r="F435" s="215">
        <v>7132</v>
      </c>
    </row>
    <row r="436" spans="1:6" x14ac:dyDescent="0.25">
      <c r="A436" s="236" t="s">
        <v>431</v>
      </c>
      <c r="B436" s="214">
        <v>140</v>
      </c>
      <c r="C436" s="214">
        <v>136</v>
      </c>
      <c r="D436" s="214">
        <v>145</v>
      </c>
      <c r="E436" s="214">
        <v>155</v>
      </c>
      <c r="F436" s="215">
        <v>576</v>
      </c>
    </row>
    <row r="437" spans="1:6" x14ac:dyDescent="0.25">
      <c r="A437" s="236" t="s">
        <v>430</v>
      </c>
      <c r="B437" s="214">
        <v>1166</v>
      </c>
      <c r="C437" s="214">
        <v>924</v>
      </c>
      <c r="D437" s="214">
        <v>338</v>
      </c>
      <c r="E437" s="214">
        <v>1060</v>
      </c>
      <c r="F437" s="215">
        <v>3488</v>
      </c>
    </row>
    <row r="438" spans="1:6" x14ac:dyDescent="0.25">
      <c r="A438" s="236" t="s">
        <v>429</v>
      </c>
      <c r="B438" s="214">
        <v>900</v>
      </c>
      <c r="C438" s="214">
        <v>7000</v>
      </c>
      <c r="D438" s="214">
        <v>11600</v>
      </c>
      <c r="E438" s="214">
        <v>5550</v>
      </c>
      <c r="F438" s="215">
        <v>25050</v>
      </c>
    </row>
    <row r="439" spans="1:6" x14ac:dyDescent="0.25">
      <c r="A439" s="236" t="s">
        <v>428</v>
      </c>
      <c r="B439" s="214">
        <v>0</v>
      </c>
      <c r="C439" s="214">
        <v>400</v>
      </c>
      <c r="D439" s="214">
        <v>400</v>
      </c>
      <c r="E439" s="214">
        <v>400</v>
      </c>
      <c r="F439" s="215">
        <v>1200</v>
      </c>
    </row>
    <row r="440" spans="1:6" x14ac:dyDescent="0.25">
      <c r="A440" s="236" t="s">
        <v>427</v>
      </c>
      <c r="B440" s="214">
        <v>150</v>
      </c>
      <c r="C440" s="214">
        <v>293</v>
      </c>
      <c r="D440" s="214">
        <v>250</v>
      </c>
      <c r="E440" s="214">
        <v>240</v>
      </c>
      <c r="F440" s="215">
        <v>933</v>
      </c>
    </row>
    <row r="441" spans="1:6" x14ac:dyDescent="0.25">
      <c r="A441" s="236" t="s">
        <v>426</v>
      </c>
      <c r="B441" s="214">
        <v>0</v>
      </c>
      <c r="C441" s="214">
        <v>0</v>
      </c>
      <c r="D441" s="214">
        <v>2725</v>
      </c>
      <c r="E441" s="214">
        <v>2730</v>
      </c>
      <c r="F441" s="215">
        <v>5455</v>
      </c>
    </row>
    <row r="442" spans="1:6" x14ac:dyDescent="0.25">
      <c r="A442" s="236" t="s">
        <v>425</v>
      </c>
      <c r="B442" s="214">
        <v>1000</v>
      </c>
      <c r="C442" s="214">
        <v>1000</v>
      </c>
      <c r="D442" s="214">
        <v>250</v>
      </c>
      <c r="E442" s="214">
        <v>250</v>
      </c>
      <c r="F442" s="215">
        <v>2500</v>
      </c>
    </row>
    <row r="443" spans="1:6" x14ac:dyDescent="0.25">
      <c r="A443" s="236" t="s">
        <v>424</v>
      </c>
      <c r="B443" s="214">
        <v>250</v>
      </c>
      <c r="C443" s="214">
        <v>592</v>
      </c>
      <c r="D443" s="214">
        <v>620</v>
      </c>
      <c r="E443" s="214">
        <v>650</v>
      </c>
      <c r="F443" s="215">
        <v>2112</v>
      </c>
    </row>
    <row r="444" spans="1:6" x14ac:dyDescent="0.25">
      <c r="A444" s="236" t="s">
        <v>423</v>
      </c>
      <c r="B444" s="214">
        <v>0</v>
      </c>
      <c r="C444" s="214">
        <v>150</v>
      </c>
      <c r="D444" s="214">
        <v>150</v>
      </c>
      <c r="E444" s="214">
        <v>150</v>
      </c>
      <c r="F444" s="215">
        <v>450</v>
      </c>
    </row>
    <row r="445" spans="1:6" x14ac:dyDescent="0.25">
      <c r="A445" s="236" t="s">
        <v>422</v>
      </c>
      <c r="B445" s="214">
        <v>970</v>
      </c>
      <c r="C445" s="214">
        <v>500</v>
      </c>
      <c r="D445" s="214">
        <v>500</v>
      </c>
      <c r="E445" s="214">
        <v>500</v>
      </c>
      <c r="F445" s="215">
        <v>2470</v>
      </c>
    </row>
    <row r="446" spans="1:6" x14ac:dyDescent="0.25">
      <c r="A446" s="236" t="s">
        <v>421</v>
      </c>
      <c r="B446" s="214">
        <v>1000</v>
      </c>
      <c r="C446" s="214">
        <v>1000</v>
      </c>
      <c r="D446" s="214">
        <v>1000</v>
      </c>
      <c r="E446" s="214">
        <v>1000</v>
      </c>
      <c r="F446" s="215">
        <v>4000</v>
      </c>
    </row>
    <row r="447" spans="1:6" x14ac:dyDescent="0.25">
      <c r="A447" s="236" t="s">
        <v>420</v>
      </c>
      <c r="B447" s="214">
        <v>0</v>
      </c>
      <c r="C447" s="214">
        <v>180</v>
      </c>
      <c r="D447" s="214">
        <v>110</v>
      </c>
      <c r="E447" s="214">
        <v>80</v>
      </c>
      <c r="F447" s="215">
        <v>370</v>
      </c>
    </row>
    <row r="448" spans="1:6" x14ac:dyDescent="0.25">
      <c r="A448" s="236" t="s">
        <v>419</v>
      </c>
      <c r="B448" s="214">
        <v>1000</v>
      </c>
      <c r="C448" s="214">
        <v>1005</v>
      </c>
      <c r="D448" s="214">
        <v>1005</v>
      </c>
      <c r="E448" s="214">
        <v>1010</v>
      </c>
      <c r="F448" s="215">
        <v>4020</v>
      </c>
    </row>
    <row r="449" spans="1:6" x14ac:dyDescent="0.25">
      <c r="A449" s="236" t="s">
        <v>418</v>
      </c>
      <c r="B449" s="214">
        <v>800</v>
      </c>
      <c r="C449" s="214">
        <v>2000</v>
      </c>
      <c r="D449" s="214">
        <v>2000</v>
      </c>
      <c r="E449" s="214">
        <v>2000</v>
      </c>
      <c r="F449" s="215">
        <v>6800</v>
      </c>
    </row>
    <row r="450" spans="1:6" x14ac:dyDescent="0.25">
      <c r="A450" s="236" t="s">
        <v>417</v>
      </c>
      <c r="B450" s="214">
        <v>2250</v>
      </c>
      <c r="C450" s="214">
        <v>1652</v>
      </c>
      <c r="D450" s="214">
        <v>1750</v>
      </c>
      <c r="E450" s="214">
        <v>1750</v>
      </c>
      <c r="F450" s="215">
        <v>7402</v>
      </c>
    </row>
    <row r="451" spans="1:6" x14ac:dyDescent="0.25">
      <c r="A451" s="236" t="s">
        <v>416</v>
      </c>
      <c r="B451" s="214">
        <v>0</v>
      </c>
      <c r="C451" s="214">
        <v>5000</v>
      </c>
      <c r="D451" s="214">
        <v>5550</v>
      </c>
      <c r="E451" s="214">
        <v>5550</v>
      </c>
      <c r="F451" s="215">
        <v>16100</v>
      </c>
    </row>
    <row r="452" spans="1:6" x14ac:dyDescent="0.25">
      <c r="A452" s="236" t="s">
        <v>415</v>
      </c>
      <c r="B452" s="214">
        <v>18045</v>
      </c>
      <c r="C452" s="214">
        <v>12550</v>
      </c>
      <c r="D452" s="214">
        <v>7200</v>
      </c>
      <c r="E452" s="214">
        <v>8700</v>
      </c>
      <c r="F452" s="215">
        <v>46495</v>
      </c>
    </row>
    <row r="453" spans="1:6" x14ac:dyDescent="0.25">
      <c r="A453" s="236" t="s">
        <v>414</v>
      </c>
      <c r="B453" s="214">
        <v>0</v>
      </c>
      <c r="C453" s="214">
        <v>300</v>
      </c>
      <c r="D453" s="214">
        <v>325</v>
      </c>
      <c r="E453" s="214">
        <v>325</v>
      </c>
      <c r="F453" s="215">
        <v>950</v>
      </c>
    </row>
    <row r="454" spans="1:6" x14ac:dyDescent="0.25">
      <c r="A454" s="236" t="s">
        <v>413</v>
      </c>
      <c r="B454" s="214">
        <v>3444</v>
      </c>
      <c r="C454" s="214">
        <v>3609</v>
      </c>
      <c r="D454" s="214">
        <v>2884</v>
      </c>
      <c r="E454" s="214">
        <v>2539</v>
      </c>
      <c r="F454" s="215">
        <v>12476</v>
      </c>
    </row>
    <row r="455" spans="1:6" x14ac:dyDescent="0.25">
      <c r="A455" s="236" t="s">
        <v>412</v>
      </c>
      <c r="B455" s="214">
        <v>2225</v>
      </c>
      <c r="C455" s="214">
        <v>10700</v>
      </c>
      <c r="D455" s="214">
        <v>10700</v>
      </c>
      <c r="E455" s="214">
        <v>10700</v>
      </c>
      <c r="F455" s="215">
        <v>34325</v>
      </c>
    </row>
    <row r="456" spans="1:6" x14ac:dyDescent="0.25">
      <c r="A456" s="236" t="s">
        <v>411</v>
      </c>
      <c r="B456" s="214">
        <v>500</v>
      </c>
      <c r="C456" s="214">
        <v>0</v>
      </c>
      <c r="D456" s="214">
        <v>900</v>
      </c>
      <c r="E456" s="214">
        <v>8089</v>
      </c>
      <c r="F456" s="215">
        <v>9489</v>
      </c>
    </row>
    <row r="457" spans="1:6" x14ac:dyDescent="0.25">
      <c r="A457" s="236" t="s">
        <v>410</v>
      </c>
      <c r="B457" s="214">
        <v>0</v>
      </c>
      <c r="C457" s="214">
        <v>500</v>
      </c>
      <c r="D457" s="214">
        <v>6000</v>
      </c>
      <c r="E457" s="214">
        <v>0</v>
      </c>
      <c r="F457" s="215">
        <v>6500</v>
      </c>
    </row>
    <row r="458" spans="1:6" x14ac:dyDescent="0.25">
      <c r="A458" s="236" t="s">
        <v>409</v>
      </c>
      <c r="B458" s="214">
        <v>0</v>
      </c>
      <c r="C458" s="214">
        <v>6118</v>
      </c>
      <c r="D458" s="214">
        <v>0</v>
      </c>
      <c r="E458" s="214">
        <v>0</v>
      </c>
      <c r="F458" s="215">
        <v>6118</v>
      </c>
    </row>
    <row r="459" spans="1:6" x14ac:dyDescent="0.25">
      <c r="A459" s="236" t="s">
        <v>408</v>
      </c>
      <c r="B459" s="214">
        <v>250</v>
      </c>
      <c r="C459" s="214">
        <v>250</v>
      </c>
      <c r="D459" s="214">
        <v>250</v>
      </c>
      <c r="E459" s="214">
        <v>250</v>
      </c>
      <c r="F459" s="215">
        <v>1000</v>
      </c>
    </row>
    <row r="460" spans="1:6" x14ac:dyDescent="0.25">
      <c r="A460" s="236" t="s">
        <v>407</v>
      </c>
      <c r="B460" s="214">
        <v>200</v>
      </c>
      <c r="C460" s="214">
        <v>50</v>
      </c>
      <c r="D460" s="214">
        <v>50</v>
      </c>
      <c r="E460" s="214">
        <v>50</v>
      </c>
      <c r="F460" s="215">
        <v>350</v>
      </c>
    </row>
    <row r="461" spans="1:6" x14ac:dyDescent="0.25">
      <c r="A461" s="236" t="s">
        <v>406</v>
      </c>
      <c r="B461" s="214">
        <v>0</v>
      </c>
      <c r="C461" s="214">
        <v>0</v>
      </c>
      <c r="D461" s="214">
        <v>4200</v>
      </c>
      <c r="E461" s="214">
        <v>0</v>
      </c>
      <c r="F461" s="215">
        <v>4200</v>
      </c>
    </row>
    <row r="462" spans="1:6" x14ac:dyDescent="0.25">
      <c r="A462" s="236" t="s">
        <v>405</v>
      </c>
      <c r="B462" s="214">
        <v>0</v>
      </c>
      <c r="C462" s="214">
        <v>850</v>
      </c>
      <c r="D462" s="214">
        <v>0</v>
      </c>
      <c r="E462" s="214">
        <v>0</v>
      </c>
      <c r="F462" s="215">
        <v>850</v>
      </c>
    </row>
    <row r="463" spans="1:6" x14ac:dyDescent="0.25">
      <c r="A463" s="236" t="s">
        <v>404</v>
      </c>
      <c r="B463" s="214">
        <v>0</v>
      </c>
      <c r="C463" s="214">
        <v>500</v>
      </c>
      <c r="D463" s="214">
        <v>0</v>
      </c>
      <c r="E463" s="214">
        <v>500</v>
      </c>
      <c r="F463" s="215">
        <v>1000</v>
      </c>
    </row>
    <row r="464" spans="1:6" x14ac:dyDescent="0.25">
      <c r="A464" s="236" t="s">
        <v>403</v>
      </c>
      <c r="B464" s="214">
        <v>10950</v>
      </c>
      <c r="C464" s="214">
        <v>0</v>
      </c>
      <c r="D464" s="214">
        <v>0</v>
      </c>
      <c r="E464" s="214">
        <v>0</v>
      </c>
      <c r="F464" s="215">
        <v>10950</v>
      </c>
    </row>
    <row r="465" spans="1:6" x14ac:dyDescent="0.25">
      <c r="A465" s="236" t="s">
        <v>402</v>
      </c>
      <c r="B465" s="214">
        <v>100</v>
      </c>
      <c r="C465" s="214">
        <v>0</v>
      </c>
      <c r="D465" s="214">
        <v>0</v>
      </c>
      <c r="E465" s="214">
        <v>0</v>
      </c>
      <c r="F465" s="215">
        <v>100</v>
      </c>
    </row>
    <row r="466" spans="1:6" x14ac:dyDescent="0.25">
      <c r="A466" s="236" t="s">
        <v>401</v>
      </c>
      <c r="B466" s="214">
        <v>250</v>
      </c>
      <c r="C466" s="214">
        <v>0</v>
      </c>
      <c r="D466" s="214">
        <v>0</v>
      </c>
      <c r="E466" s="214">
        <v>0</v>
      </c>
      <c r="F466" s="215">
        <v>250</v>
      </c>
    </row>
    <row r="467" spans="1:6" x14ac:dyDescent="0.25">
      <c r="A467" s="236" t="s">
        <v>400</v>
      </c>
      <c r="B467" s="214">
        <v>100</v>
      </c>
      <c r="C467" s="214">
        <v>0</v>
      </c>
      <c r="D467" s="214">
        <v>0</v>
      </c>
      <c r="E467" s="214">
        <v>0</v>
      </c>
      <c r="F467" s="215">
        <v>100</v>
      </c>
    </row>
    <row r="468" spans="1:6" x14ac:dyDescent="0.25">
      <c r="A468" s="236" t="s">
        <v>399</v>
      </c>
      <c r="B468" s="214">
        <v>50</v>
      </c>
      <c r="C468" s="214">
        <v>0</v>
      </c>
      <c r="D468" s="214">
        <v>0</v>
      </c>
      <c r="E468" s="214">
        <v>0</v>
      </c>
      <c r="F468" s="215">
        <v>50</v>
      </c>
    </row>
    <row r="469" spans="1:6" x14ac:dyDescent="0.25">
      <c r="A469" s="236" t="s">
        <v>398</v>
      </c>
      <c r="B469" s="214">
        <v>1000</v>
      </c>
      <c r="C469" s="214">
        <v>0</v>
      </c>
      <c r="D469" s="214">
        <v>0</v>
      </c>
      <c r="E469" s="214">
        <v>0</v>
      </c>
      <c r="F469" s="215">
        <v>1000</v>
      </c>
    </row>
    <row r="470" spans="1:6" x14ac:dyDescent="0.25">
      <c r="A470" s="236" t="s">
        <v>397</v>
      </c>
      <c r="B470" s="214">
        <v>1250</v>
      </c>
      <c r="C470" s="214">
        <v>0</v>
      </c>
      <c r="D470" s="214">
        <v>0</v>
      </c>
      <c r="E470" s="214">
        <v>0</v>
      </c>
      <c r="F470" s="215">
        <v>1250</v>
      </c>
    </row>
    <row r="471" spans="1:6" x14ac:dyDescent="0.25">
      <c r="A471" s="236" t="s">
        <v>396</v>
      </c>
      <c r="B471" s="214">
        <v>20000</v>
      </c>
      <c r="C471" s="214">
        <v>0</v>
      </c>
      <c r="D471" s="214">
        <v>0</v>
      </c>
      <c r="E471" s="214">
        <v>0</v>
      </c>
      <c r="F471" s="215">
        <v>20000</v>
      </c>
    </row>
    <row r="472" spans="1:6" x14ac:dyDescent="0.25">
      <c r="A472" s="236" t="s">
        <v>395</v>
      </c>
      <c r="B472" s="214">
        <v>800</v>
      </c>
      <c r="C472" s="214">
        <v>0</v>
      </c>
      <c r="D472" s="214">
        <v>0</v>
      </c>
      <c r="E472" s="214">
        <v>0</v>
      </c>
      <c r="F472" s="215">
        <v>800</v>
      </c>
    </row>
    <row r="473" spans="1:6" x14ac:dyDescent="0.25">
      <c r="A473" s="236" t="s">
        <v>394</v>
      </c>
      <c r="B473" s="214">
        <v>1000</v>
      </c>
      <c r="C473" s="214">
        <v>0</v>
      </c>
      <c r="D473" s="214">
        <v>0</v>
      </c>
      <c r="E473" s="214">
        <v>0</v>
      </c>
      <c r="F473" s="215">
        <v>1000</v>
      </c>
    </row>
    <row r="474" spans="1:6" x14ac:dyDescent="0.25">
      <c r="A474" s="236" t="s">
        <v>393</v>
      </c>
      <c r="B474" s="214">
        <v>1900</v>
      </c>
      <c r="C474" s="214">
        <v>0</v>
      </c>
      <c r="D474" s="214">
        <v>0</v>
      </c>
      <c r="E474" s="214">
        <v>0</v>
      </c>
      <c r="F474" s="215">
        <v>1900</v>
      </c>
    </row>
    <row r="475" spans="1:6" x14ac:dyDescent="0.25">
      <c r="A475" s="236" t="s">
        <v>392</v>
      </c>
      <c r="B475" s="214">
        <v>300</v>
      </c>
      <c r="C475" s="214">
        <v>0</v>
      </c>
      <c r="D475" s="214">
        <v>0</v>
      </c>
      <c r="E475" s="214">
        <v>0</v>
      </c>
      <c r="F475" s="215">
        <v>300</v>
      </c>
    </row>
    <row r="476" spans="1:6" x14ac:dyDescent="0.25">
      <c r="A476" s="236" t="s">
        <v>391</v>
      </c>
      <c r="B476" s="214">
        <v>800</v>
      </c>
      <c r="C476" s="214">
        <v>0</v>
      </c>
      <c r="D476" s="214">
        <v>0</v>
      </c>
      <c r="E476" s="214">
        <v>0</v>
      </c>
      <c r="F476" s="215">
        <v>800</v>
      </c>
    </row>
    <row r="477" spans="1:6" x14ac:dyDescent="0.25">
      <c r="A477" s="236" t="s">
        <v>390</v>
      </c>
      <c r="B477" s="214">
        <v>1500</v>
      </c>
      <c r="C477" s="214">
        <v>0</v>
      </c>
      <c r="D477" s="214">
        <v>0</v>
      </c>
      <c r="E477" s="214">
        <v>0</v>
      </c>
      <c r="F477" s="215">
        <v>1500</v>
      </c>
    </row>
    <row r="478" spans="1:6" ht="15.6" x14ac:dyDescent="0.3">
      <c r="A478" s="237" t="s">
        <v>389</v>
      </c>
      <c r="B478" s="217">
        <v>115545</v>
      </c>
      <c r="C478" s="217">
        <v>134360</v>
      </c>
      <c r="D478" s="217">
        <v>153830</v>
      </c>
      <c r="E478" s="217">
        <v>107734</v>
      </c>
      <c r="F478" s="218">
        <v>511469</v>
      </c>
    </row>
    <row r="479" spans="1:6" x14ac:dyDescent="0.25">
      <c r="A479" s="238"/>
      <c r="B479" s="214"/>
      <c r="C479" s="214"/>
      <c r="D479" s="214"/>
      <c r="E479" s="214"/>
      <c r="F479" s="215"/>
    </row>
    <row r="480" spans="1:6" x14ac:dyDescent="0.25">
      <c r="A480" s="239" t="s">
        <v>388</v>
      </c>
      <c r="B480" s="221"/>
      <c r="C480" s="221"/>
      <c r="D480" s="221"/>
      <c r="E480" s="221"/>
      <c r="F480" s="222"/>
    </row>
    <row r="481" spans="1:6" x14ac:dyDescent="0.25">
      <c r="A481" s="236" t="s">
        <v>387</v>
      </c>
      <c r="B481" s="214">
        <v>1200</v>
      </c>
      <c r="C481" s="214">
        <v>1200</v>
      </c>
      <c r="D481" s="214">
        <v>0</v>
      </c>
      <c r="E481" s="214">
        <v>0</v>
      </c>
      <c r="F481" s="215">
        <v>2400</v>
      </c>
    </row>
    <row r="482" spans="1:6" ht="15.6" x14ac:dyDescent="0.3">
      <c r="A482" s="237" t="s">
        <v>386</v>
      </c>
      <c r="B482" s="217">
        <v>1200</v>
      </c>
      <c r="C482" s="217">
        <v>1200</v>
      </c>
      <c r="D482" s="217">
        <v>0</v>
      </c>
      <c r="E482" s="217">
        <v>0</v>
      </c>
      <c r="F482" s="218">
        <v>2400</v>
      </c>
    </row>
    <row r="483" spans="1:6" x14ac:dyDescent="0.25">
      <c r="A483" s="238"/>
      <c r="B483" s="214"/>
      <c r="C483" s="214"/>
      <c r="D483" s="214"/>
      <c r="E483" s="214"/>
      <c r="F483" s="215"/>
    </row>
    <row r="484" spans="1:6" x14ac:dyDescent="0.25">
      <c r="A484" s="239" t="s">
        <v>385</v>
      </c>
      <c r="B484" s="221"/>
      <c r="C484" s="221"/>
      <c r="D484" s="221"/>
      <c r="E484" s="221"/>
      <c r="F484" s="222"/>
    </row>
    <row r="485" spans="1:6" x14ac:dyDescent="0.25">
      <c r="A485" s="236" t="s">
        <v>384</v>
      </c>
      <c r="B485" s="214">
        <v>0</v>
      </c>
      <c r="C485" s="214">
        <v>0</v>
      </c>
      <c r="D485" s="214">
        <v>207</v>
      </c>
      <c r="E485" s="214">
        <v>0</v>
      </c>
      <c r="F485" s="215">
        <v>207</v>
      </c>
    </row>
    <row r="486" spans="1:6" x14ac:dyDescent="0.25">
      <c r="A486" s="236" t="s">
        <v>222</v>
      </c>
      <c r="B486" s="214">
        <v>0</v>
      </c>
      <c r="C486" s="214">
        <v>25450</v>
      </c>
      <c r="D486" s="214">
        <v>35224</v>
      </c>
      <c r="E486" s="214">
        <v>14770</v>
      </c>
      <c r="F486" s="215">
        <v>75444</v>
      </c>
    </row>
    <row r="487" spans="1:6" x14ac:dyDescent="0.25">
      <c r="A487" s="236" t="s">
        <v>383</v>
      </c>
      <c r="B487" s="214">
        <v>670</v>
      </c>
      <c r="C487" s="214">
        <v>702</v>
      </c>
      <c r="D487" s="214">
        <v>736</v>
      </c>
      <c r="E487" s="214">
        <v>770</v>
      </c>
      <c r="F487" s="215">
        <v>2878</v>
      </c>
    </row>
    <row r="488" spans="1:6" x14ac:dyDescent="0.25">
      <c r="A488" s="236" t="s">
        <v>382</v>
      </c>
      <c r="B488" s="214">
        <v>0</v>
      </c>
      <c r="C488" s="214">
        <v>0</v>
      </c>
      <c r="D488" s="214">
        <v>0</v>
      </c>
      <c r="E488" s="214">
        <v>264</v>
      </c>
      <c r="F488" s="215">
        <v>264</v>
      </c>
    </row>
    <row r="489" spans="1:6" x14ac:dyDescent="0.25">
      <c r="A489" s="236" t="s">
        <v>241</v>
      </c>
      <c r="B489" s="214">
        <v>3005</v>
      </c>
      <c r="C489" s="214">
        <v>2544</v>
      </c>
      <c r="D489" s="214">
        <v>0</v>
      </c>
      <c r="E489" s="214">
        <v>0</v>
      </c>
      <c r="F489" s="215">
        <v>5549</v>
      </c>
    </row>
    <row r="490" spans="1:6" x14ac:dyDescent="0.25">
      <c r="A490" s="236" t="s">
        <v>381</v>
      </c>
      <c r="B490" s="214">
        <v>0</v>
      </c>
      <c r="C490" s="214">
        <v>407</v>
      </c>
      <c r="D490" s="214">
        <v>1450</v>
      </c>
      <c r="E490" s="214">
        <v>2005</v>
      </c>
      <c r="F490" s="215">
        <v>3862</v>
      </c>
    </row>
    <row r="491" spans="1:6" x14ac:dyDescent="0.25">
      <c r="A491" s="236" t="s">
        <v>380</v>
      </c>
      <c r="B491" s="214">
        <v>0</v>
      </c>
      <c r="C491" s="214">
        <v>1018</v>
      </c>
      <c r="D491" s="214">
        <v>0</v>
      </c>
      <c r="E491" s="214">
        <v>0</v>
      </c>
      <c r="F491" s="215">
        <v>1018</v>
      </c>
    </row>
    <row r="492" spans="1:6" x14ac:dyDescent="0.25">
      <c r="A492" s="236" t="s">
        <v>379</v>
      </c>
      <c r="B492" s="214">
        <v>0</v>
      </c>
      <c r="C492" s="214">
        <v>0</v>
      </c>
      <c r="D492" s="214">
        <v>881</v>
      </c>
      <c r="E492" s="214">
        <v>0</v>
      </c>
      <c r="F492" s="215">
        <v>881</v>
      </c>
    </row>
    <row r="493" spans="1:6" x14ac:dyDescent="0.25">
      <c r="A493" s="236" t="s">
        <v>232</v>
      </c>
      <c r="B493" s="214">
        <v>5000</v>
      </c>
      <c r="C493" s="214">
        <v>19342</v>
      </c>
      <c r="D493" s="214">
        <v>0</v>
      </c>
      <c r="E493" s="214">
        <v>0</v>
      </c>
      <c r="F493" s="215">
        <v>24342</v>
      </c>
    </row>
    <row r="494" spans="1:6" x14ac:dyDescent="0.25">
      <c r="A494" s="236" t="s">
        <v>378</v>
      </c>
      <c r="B494" s="214">
        <v>1220</v>
      </c>
      <c r="C494" s="214">
        <v>0</v>
      </c>
      <c r="D494" s="214">
        <v>0</v>
      </c>
      <c r="E494" s="214">
        <v>0</v>
      </c>
      <c r="F494" s="215">
        <v>1220</v>
      </c>
    </row>
    <row r="495" spans="1:6" x14ac:dyDescent="0.25">
      <c r="A495" s="236" t="s">
        <v>377</v>
      </c>
      <c r="B495" s="214">
        <v>0</v>
      </c>
      <c r="C495" s="214">
        <v>0</v>
      </c>
      <c r="D495" s="214">
        <v>14297</v>
      </c>
      <c r="E495" s="214">
        <v>72162</v>
      </c>
      <c r="F495" s="215">
        <v>86459</v>
      </c>
    </row>
    <row r="496" spans="1:6" x14ac:dyDescent="0.25">
      <c r="A496" s="236" t="s">
        <v>376</v>
      </c>
      <c r="B496" s="214">
        <v>0</v>
      </c>
      <c r="C496" s="214">
        <v>0</v>
      </c>
      <c r="D496" s="214">
        <v>0</v>
      </c>
      <c r="E496" s="214">
        <v>0</v>
      </c>
      <c r="F496" s="215">
        <v>0</v>
      </c>
    </row>
    <row r="497" spans="1:6" x14ac:dyDescent="0.25">
      <c r="A497" s="236" t="s">
        <v>375</v>
      </c>
      <c r="B497" s="214">
        <v>21000</v>
      </c>
      <c r="C497" s="214">
        <v>0</v>
      </c>
      <c r="D497" s="214">
        <v>0</v>
      </c>
      <c r="E497" s="214">
        <v>0</v>
      </c>
      <c r="F497" s="215">
        <v>21000</v>
      </c>
    </row>
    <row r="498" spans="1:6" x14ac:dyDescent="0.25">
      <c r="A498" s="236" t="s">
        <v>218</v>
      </c>
      <c r="B498" s="214">
        <v>800</v>
      </c>
      <c r="C498" s="214">
        <v>0</v>
      </c>
      <c r="D498" s="214">
        <v>0</v>
      </c>
      <c r="E498" s="214">
        <v>0</v>
      </c>
      <c r="F498" s="215">
        <v>800</v>
      </c>
    </row>
    <row r="499" spans="1:6" x14ac:dyDescent="0.25">
      <c r="A499" s="236" t="s">
        <v>374</v>
      </c>
      <c r="B499" s="214">
        <v>0</v>
      </c>
      <c r="C499" s="214">
        <v>0</v>
      </c>
      <c r="D499" s="214">
        <v>0</v>
      </c>
      <c r="E499" s="214">
        <v>0</v>
      </c>
      <c r="F499" s="215">
        <v>0</v>
      </c>
    </row>
    <row r="500" spans="1:6" x14ac:dyDescent="0.25">
      <c r="A500" s="236" t="s">
        <v>373</v>
      </c>
      <c r="B500" s="214">
        <v>4000</v>
      </c>
      <c r="C500" s="214">
        <v>4000</v>
      </c>
      <c r="D500" s="214">
        <v>2040</v>
      </c>
      <c r="E500" s="214">
        <v>2040</v>
      </c>
      <c r="F500" s="215">
        <v>12080</v>
      </c>
    </row>
    <row r="501" spans="1:6" x14ac:dyDescent="0.25">
      <c r="A501" s="236" t="s">
        <v>372</v>
      </c>
      <c r="B501" s="214">
        <v>1500</v>
      </c>
      <c r="C501" s="214">
        <v>1500</v>
      </c>
      <c r="D501" s="214">
        <v>1125</v>
      </c>
      <c r="E501" s="214">
        <v>1125</v>
      </c>
      <c r="F501" s="215">
        <v>5250</v>
      </c>
    </row>
    <row r="502" spans="1:6" x14ac:dyDescent="0.25">
      <c r="A502" s="236" t="s">
        <v>371</v>
      </c>
      <c r="B502" s="214">
        <v>6000</v>
      </c>
      <c r="C502" s="214">
        <v>25491</v>
      </c>
      <c r="D502" s="214">
        <v>116239</v>
      </c>
      <c r="E502" s="214">
        <v>0</v>
      </c>
      <c r="F502" s="215">
        <v>147730</v>
      </c>
    </row>
    <row r="503" spans="1:6" x14ac:dyDescent="0.25">
      <c r="A503" s="236" t="s">
        <v>198</v>
      </c>
      <c r="B503" s="214">
        <v>3000</v>
      </c>
      <c r="C503" s="214">
        <v>0</v>
      </c>
      <c r="D503" s="214">
        <v>0</v>
      </c>
      <c r="E503" s="214">
        <v>0</v>
      </c>
      <c r="F503" s="215">
        <v>3000</v>
      </c>
    </row>
    <row r="504" spans="1:6" x14ac:dyDescent="0.25">
      <c r="A504" s="236" t="s">
        <v>370</v>
      </c>
      <c r="B504" s="214">
        <v>0</v>
      </c>
      <c r="C504" s="214">
        <v>0</v>
      </c>
      <c r="D504" s="214">
        <v>0</v>
      </c>
      <c r="E504" s="214">
        <v>2638</v>
      </c>
      <c r="F504" s="215">
        <v>2638</v>
      </c>
    </row>
    <row r="505" spans="1:6" x14ac:dyDescent="0.25">
      <c r="A505" s="236" t="s">
        <v>369</v>
      </c>
      <c r="B505" s="214">
        <v>0</v>
      </c>
      <c r="C505" s="214">
        <v>0</v>
      </c>
      <c r="D505" s="214">
        <v>414</v>
      </c>
      <c r="E505" s="214">
        <v>0</v>
      </c>
      <c r="F505" s="215">
        <v>414</v>
      </c>
    </row>
    <row r="506" spans="1:6" x14ac:dyDescent="0.25">
      <c r="A506" s="236" t="s">
        <v>368</v>
      </c>
      <c r="B506" s="214">
        <v>0</v>
      </c>
      <c r="C506" s="214">
        <v>0</v>
      </c>
      <c r="D506" s="214">
        <v>0</v>
      </c>
      <c r="E506" s="214">
        <v>528</v>
      </c>
      <c r="F506" s="215">
        <v>528</v>
      </c>
    </row>
    <row r="507" spans="1:6" x14ac:dyDescent="0.25">
      <c r="A507" s="236" t="s">
        <v>367</v>
      </c>
      <c r="B507" s="214">
        <v>4140</v>
      </c>
      <c r="C507" s="214">
        <v>2875</v>
      </c>
      <c r="D507" s="214">
        <v>0</v>
      </c>
      <c r="E507" s="214">
        <v>0</v>
      </c>
      <c r="F507" s="215">
        <v>7015</v>
      </c>
    </row>
    <row r="508" spans="1:6" x14ac:dyDescent="0.25">
      <c r="A508" s="236" t="s">
        <v>197</v>
      </c>
      <c r="B508" s="214">
        <v>67000</v>
      </c>
      <c r="C508" s="214">
        <v>90000</v>
      </c>
      <c r="D508" s="214">
        <v>120000</v>
      </c>
      <c r="E508" s="214">
        <v>140000</v>
      </c>
      <c r="F508" s="215">
        <v>417000</v>
      </c>
    </row>
    <row r="509" spans="1:6" x14ac:dyDescent="0.25">
      <c r="A509" s="236" t="s">
        <v>366</v>
      </c>
      <c r="B509" s="214">
        <v>105</v>
      </c>
      <c r="C509" s="214">
        <v>105</v>
      </c>
      <c r="D509" s="214">
        <v>105</v>
      </c>
      <c r="E509" s="214">
        <v>105</v>
      </c>
      <c r="F509" s="215">
        <v>420</v>
      </c>
    </row>
    <row r="510" spans="1:6" x14ac:dyDescent="0.25">
      <c r="A510" s="236" t="s">
        <v>365</v>
      </c>
      <c r="B510" s="214">
        <v>380</v>
      </c>
      <c r="C510" s="214">
        <v>380</v>
      </c>
      <c r="D510" s="214">
        <v>0</v>
      </c>
      <c r="E510" s="214">
        <v>0</v>
      </c>
      <c r="F510" s="215">
        <v>760</v>
      </c>
    </row>
    <row r="511" spans="1:6" x14ac:dyDescent="0.25">
      <c r="A511" s="236" t="s">
        <v>364</v>
      </c>
      <c r="B511" s="214">
        <v>1400</v>
      </c>
      <c r="C511" s="214">
        <v>1400</v>
      </c>
      <c r="D511" s="214">
        <v>1400</v>
      </c>
      <c r="E511" s="214">
        <v>1400</v>
      </c>
      <c r="F511" s="215">
        <v>5600</v>
      </c>
    </row>
    <row r="512" spans="1:6" x14ac:dyDescent="0.25">
      <c r="A512" s="236" t="s">
        <v>255</v>
      </c>
      <c r="B512" s="214">
        <v>420</v>
      </c>
      <c r="C512" s="214">
        <v>420</v>
      </c>
      <c r="D512" s="214">
        <v>0</v>
      </c>
      <c r="E512" s="214">
        <v>0</v>
      </c>
      <c r="F512" s="215">
        <v>840</v>
      </c>
    </row>
    <row r="513" spans="1:6" x14ac:dyDescent="0.25">
      <c r="A513" s="236" t="s">
        <v>196</v>
      </c>
      <c r="B513" s="214">
        <v>0</v>
      </c>
      <c r="C513" s="214">
        <v>906</v>
      </c>
      <c r="D513" s="214">
        <v>922</v>
      </c>
      <c r="E513" s="214">
        <v>939</v>
      </c>
      <c r="F513" s="215">
        <v>2767</v>
      </c>
    </row>
    <row r="514" spans="1:6" x14ac:dyDescent="0.25">
      <c r="A514" s="236" t="s">
        <v>195</v>
      </c>
      <c r="B514" s="214">
        <v>0</v>
      </c>
      <c r="C514" s="214">
        <v>11525</v>
      </c>
      <c r="D514" s="214">
        <v>7820</v>
      </c>
      <c r="E514" s="214">
        <v>4655</v>
      </c>
      <c r="F514" s="215">
        <v>24000</v>
      </c>
    </row>
    <row r="515" spans="1:6" x14ac:dyDescent="0.25">
      <c r="A515" s="236" t="s">
        <v>194</v>
      </c>
      <c r="B515" s="214">
        <v>0</v>
      </c>
      <c r="C515" s="214">
        <v>45538</v>
      </c>
      <c r="D515" s="214">
        <v>20680</v>
      </c>
      <c r="E515" s="214">
        <v>68543</v>
      </c>
      <c r="F515" s="215">
        <v>134761</v>
      </c>
    </row>
    <row r="516" spans="1:6" x14ac:dyDescent="0.25">
      <c r="A516" s="236" t="s">
        <v>642</v>
      </c>
      <c r="B516" s="214">
        <v>150</v>
      </c>
      <c r="C516" s="214">
        <v>153</v>
      </c>
      <c r="D516" s="214">
        <v>155</v>
      </c>
      <c r="E516" s="214">
        <v>158</v>
      </c>
      <c r="F516" s="215">
        <v>616</v>
      </c>
    </row>
    <row r="517" spans="1:6" x14ac:dyDescent="0.25">
      <c r="A517" s="236" t="s">
        <v>363</v>
      </c>
      <c r="B517" s="214">
        <v>0</v>
      </c>
      <c r="C517" s="214">
        <v>0</v>
      </c>
      <c r="D517" s="214">
        <v>0</v>
      </c>
      <c r="E517" s="214">
        <v>4220</v>
      </c>
      <c r="F517" s="215">
        <v>4220</v>
      </c>
    </row>
    <row r="518" spans="1:6" x14ac:dyDescent="0.25">
      <c r="A518" s="236" t="s">
        <v>362</v>
      </c>
      <c r="B518" s="214">
        <v>2680</v>
      </c>
      <c r="C518" s="214">
        <v>2710</v>
      </c>
      <c r="D518" s="214">
        <v>2800</v>
      </c>
      <c r="E518" s="214">
        <v>2800</v>
      </c>
      <c r="F518" s="215">
        <v>10990</v>
      </c>
    </row>
    <row r="519" spans="1:6" x14ac:dyDescent="0.25">
      <c r="A519" s="236" t="s">
        <v>361</v>
      </c>
      <c r="B519" s="214">
        <v>500</v>
      </c>
      <c r="C519" s="214">
        <v>0</v>
      </c>
      <c r="D519" s="214">
        <v>0</v>
      </c>
      <c r="E519" s="214">
        <v>0</v>
      </c>
      <c r="F519" s="215">
        <v>500</v>
      </c>
    </row>
    <row r="520" spans="1:6" x14ac:dyDescent="0.25">
      <c r="A520" s="236" t="s">
        <v>360</v>
      </c>
      <c r="B520" s="214">
        <v>1498</v>
      </c>
      <c r="C520" s="214">
        <v>1581</v>
      </c>
      <c r="D520" s="214">
        <v>1568</v>
      </c>
      <c r="E520" s="214">
        <v>1618</v>
      </c>
      <c r="F520" s="215">
        <v>6265</v>
      </c>
    </row>
    <row r="521" spans="1:6" x14ac:dyDescent="0.25">
      <c r="A521" s="236" t="s">
        <v>359</v>
      </c>
      <c r="B521" s="214">
        <v>350</v>
      </c>
      <c r="C521" s="214">
        <v>400</v>
      </c>
      <c r="D521" s="214">
        <v>400</v>
      </c>
      <c r="E521" s="214">
        <v>400</v>
      </c>
      <c r="F521" s="215">
        <v>1550</v>
      </c>
    </row>
    <row r="522" spans="1:6" x14ac:dyDescent="0.25">
      <c r="A522" s="236" t="s">
        <v>358</v>
      </c>
      <c r="B522" s="214">
        <v>400</v>
      </c>
      <c r="C522" s="214">
        <v>400</v>
      </c>
      <c r="D522" s="214">
        <v>400</v>
      </c>
      <c r="E522" s="214">
        <v>400</v>
      </c>
      <c r="F522" s="215">
        <v>1600</v>
      </c>
    </row>
    <row r="523" spans="1:6" x14ac:dyDescent="0.25">
      <c r="A523" s="236" t="s">
        <v>357</v>
      </c>
      <c r="B523" s="214">
        <v>300</v>
      </c>
      <c r="C523" s="214">
        <v>300</v>
      </c>
      <c r="D523" s="214">
        <v>0</v>
      </c>
      <c r="E523" s="214">
        <v>0</v>
      </c>
      <c r="F523" s="215">
        <v>600</v>
      </c>
    </row>
    <row r="524" spans="1:6" x14ac:dyDescent="0.25">
      <c r="A524" s="236" t="s">
        <v>356</v>
      </c>
      <c r="B524" s="214">
        <v>300</v>
      </c>
      <c r="C524" s="214">
        <v>300</v>
      </c>
      <c r="D524" s="214">
        <v>0</v>
      </c>
      <c r="E524" s="214">
        <v>0</v>
      </c>
      <c r="F524" s="215">
        <v>600</v>
      </c>
    </row>
    <row r="525" spans="1:6" x14ac:dyDescent="0.25">
      <c r="A525" s="236" t="s">
        <v>355</v>
      </c>
      <c r="B525" s="214">
        <v>2375</v>
      </c>
      <c r="C525" s="214">
        <v>2400</v>
      </c>
      <c r="D525" s="214">
        <v>2400</v>
      </c>
      <c r="E525" s="214">
        <v>2400</v>
      </c>
      <c r="F525" s="215">
        <v>9575</v>
      </c>
    </row>
    <row r="526" spans="1:6" x14ac:dyDescent="0.25">
      <c r="A526" s="236" t="s">
        <v>354</v>
      </c>
      <c r="B526" s="214">
        <v>1000</v>
      </c>
      <c r="C526" s="214">
        <v>1000</v>
      </c>
      <c r="D526" s="214">
        <v>1000</v>
      </c>
      <c r="E526" s="214">
        <v>1000</v>
      </c>
      <c r="F526" s="215">
        <v>4000</v>
      </c>
    </row>
    <row r="527" spans="1:6" x14ac:dyDescent="0.25">
      <c r="A527" s="236" t="s">
        <v>353</v>
      </c>
      <c r="B527" s="214">
        <v>400</v>
      </c>
      <c r="C527" s="214">
        <v>400</v>
      </c>
      <c r="D527" s="214">
        <v>400</v>
      </c>
      <c r="E527" s="214">
        <v>400</v>
      </c>
      <c r="F527" s="215">
        <v>1600</v>
      </c>
    </row>
    <row r="528" spans="1:6" x14ac:dyDescent="0.25">
      <c r="A528" s="236" t="s">
        <v>352</v>
      </c>
      <c r="B528" s="214">
        <v>7500</v>
      </c>
      <c r="C528" s="214">
        <v>0</v>
      </c>
      <c r="D528" s="214">
        <v>0</v>
      </c>
      <c r="E528" s="214">
        <v>0</v>
      </c>
      <c r="F528" s="215">
        <v>7500</v>
      </c>
    </row>
    <row r="529" spans="1:6" x14ac:dyDescent="0.25">
      <c r="A529" s="236" t="s">
        <v>351</v>
      </c>
      <c r="B529" s="214">
        <v>800</v>
      </c>
      <c r="C529" s="214">
        <v>1120</v>
      </c>
      <c r="D529" s="214">
        <v>1243</v>
      </c>
      <c r="E529" s="214">
        <v>1266</v>
      </c>
      <c r="F529" s="215">
        <v>4429</v>
      </c>
    </row>
    <row r="530" spans="1:6" x14ac:dyDescent="0.25">
      <c r="A530" s="236" t="s">
        <v>350</v>
      </c>
      <c r="B530" s="214">
        <v>1600</v>
      </c>
      <c r="C530" s="214">
        <v>1629</v>
      </c>
      <c r="D530" s="214">
        <v>1658</v>
      </c>
      <c r="E530" s="214">
        <v>1688</v>
      </c>
      <c r="F530" s="215">
        <v>6575</v>
      </c>
    </row>
    <row r="531" spans="1:6" x14ac:dyDescent="0.25">
      <c r="A531" s="236" t="s">
        <v>349</v>
      </c>
      <c r="B531" s="214">
        <v>1700</v>
      </c>
      <c r="C531" s="214">
        <v>1731</v>
      </c>
      <c r="D531" s="214">
        <v>1761</v>
      </c>
      <c r="E531" s="214">
        <v>1794</v>
      </c>
      <c r="F531" s="215">
        <v>6986</v>
      </c>
    </row>
    <row r="532" spans="1:6" x14ac:dyDescent="0.25">
      <c r="A532" s="236" t="s">
        <v>348</v>
      </c>
      <c r="B532" s="214">
        <v>700</v>
      </c>
      <c r="C532" s="214">
        <v>713</v>
      </c>
      <c r="D532" s="214">
        <v>725</v>
      </c>
      <c r="E532" s="214">
        <v>739</v>
      </c>
      <c r="F532" s="215">
        <v>2877</v>
      </c>
    </row>
    <row r="533" spans="1:6" x14ac:dyDescent="0.25">
      <c r="A533" s="236" t="s">
        <v>347</v>
      </c>
      <c r="B533" s="214">
        <v>0</v>
      </c>
      <c r="C533" s="214">
        <v>0</v>
      </c>
      <c r="D533" s="214">
        <v>445</v>
      </c>
      <c r="E533" s="214">
        <v>0</v>
      </c>
      <c r="F533" s="215">
        <v>445</v>
      </c>
    </row>
    <row r="534" spans="1:6" x14ac:dyDescent="0.25">
      <c r="A534" s="236" t="s">
        <v>346</v>
      </c>
      <c r="B534" s="214">
        <v>0</v>
      </c>
      <c r="C534" s="214">
        <v>509</v>
      </c>
      <c r="D534" s="214">
        <v>2590</v>
      </c>
      <c r="E534" s="214">
        <v>1641</v>
      </c>
      <c r="F534" s="215">
        <v>4740</v>
      </c>
    </row>
    <row r="535" spans="1:6" x14ac:dyDescent="0.25">
      <c r="A535" s="236" t="s">
        <v>345</v>
      </c>
      <c r="B535" s="214">
        <v>2500</v>
      </c>
      <c r="C535" s="214">
        <v>1018</v>
      </c>
      <c r="D535" s="214">
        <v>1036</v>
      </c>
      <c r="E535" s="214">
        <v>1055</v>
      </c>
      <c r="F535" s="215">
        <v>5609</v>
      </c>
    </row>
    <row r="536" spans="1:6" x14ac:dyDescent="0.25">
      <c r="A536" s="236" t="s">
        <v>344</v>
      </c>
      <c r="B536" s="214">
        <v>0</v>
      </c>
      <c r="C536" s="214">
        <v>0</v>
      </c>
      <c r="D536" s="214">
        <v>0</v>
      </c>
      <c r="E536" s="214">
        <v>1873</v>
      </c>
      <c r="F536" s="215">
        <v>1873</v>
      </c>
    </row>
    <row r="537" spans="1:6" x14ac:dyDescent="0.25">
      <c r="A537" s="236" t="s">
        <v>343</v>
      </c>
      <c r="B537" s="214">
        <v>75</v>
      </c>
      <c r="C537" s="214">
        <v>76</v>
      </c>
      <c r="D537" s="214">
        <v>39</v>
      </c>
      <c r="E537" s="214">
        <v>40</v>
      </c>
      <c r="F537" s="215">
        <v>230</v>
      </c>
    </row>
    <row r="538" spans="1:6" x14ac:dyDescent="0.25">
      <c r="A538" s="236" t="s">
        <v>342</v>
      </c>
      <c r="B538" s="214">
        <v>380</v>
      </c>
      <c r="C538" s="214">
        <v>397</v>
      </c>
      <c r="D538" s="214">
        <v>414</v>
      </c>
      <c r="E538" s="214">
        <v>433</v>
      </c>
      <c r="F538" s="215">
        <v>1624</v>
      </c>
    </row>
    <row r="539" spans="1:6" x14ac:dyDescent="0.25">
      <c r="A539" s="236" t="s">
        <v>341</v>
      </c>
      <c r="B539" s="214">
        <v>1500</v>
      </c>
      <c r="C539" s="214">
        <v>4772</v>
      </c>
      <c r="D539" s="214">
        <v>4772</v>
      </c>
      <c r="E539" s="214">
        <v>4772</v>
      </c>
      <c r="F539" s="215">
        <v>15816</v>
      </c>
    </row>
    <row r="540" spans="1:6" x14ac:dyDescent="0.25">
      <c r="A540" s="236" t="s">
        <v>340</v>
      </c>
      <c r="B540" s="214">
        <v>2500</v>
      </c>
      <c r="C540" s="214">
        <v>0</v>
      </c>
      <c r="D540" s="214">
        <v>0</v>
      </c>
      <c r="E540" s="214">
        <v>0</v>
      </c>
      <c r="F540" s="215">
        <v>2500</v>
      </c>
    </row>
    <row r="541" spans="1:6" x14ac:dyDescent="0.25">
      <c r="A541" s="236" t="s">
        <v>339</v>
      </c>
      <c r="B541" s="214">
        <v>750</v>
      </c>
      <c r="C541" s="214">
        <v>0</v>
      </c>
      <c r="D541" s="214">
        <v>0</v>
      </c>
      <c r="E541" s="214">
        <v>0</v>
      </c>
      <c r="F541" s="215">
        <v>750</v>
      </c>
    </row>
    <row r="542" spans="1:6" x14ac:dyDescent="0.25">
      <c r="A542" s="236" t="s">
        <v>338</v>
      </c>
      <c r="B542" s="214">
        <v>1000</v>
      </c>
      <c r="C542" s="214">
        <v>0</v>
      </c>
      <c r="D542" s="214">
        <v>0</v>
      </c>
      <c r="E542" s="214">
        <v>0</v>
      </c>
      <c r="F542" s="215">
        <v>1000</v>
      </c>
    </row>
    <row r="543" spans="1:6" x14ac:dyDescent="0.25">
      <c r="A543" s="236" t="s">
        <v>337</v>
      </c>
      <c r="B543" s="214">
        <v>550</v>
      </c>
      <c r="C543" s="214">
        <v>0</v>
      </c>
      <c r="D543" s="214">
        <v>0</v>
      </c>
      <c r="E543" s="214">
        <v>0</v>
      </c>
      <c r="F543" s="215">
        <v>550</v>
      </c>
    </row>
    <row r="544" spans="1:6" x14ac:dyDescent="0.25">
      <c r="A544" s="236" t="s">
        <v>336</v>
      </c>
      <c r="B544" s="214">
        <v>180</v>
      </c>
      <c r="C544" s="214">
        <v>183</v>
      </c>
      <c r="D544" s="214">
        <v>197</v>
      </c>
      <c r="E544" s="214">
        <v>200</v>
      </c>
      <c r="F544" s="215">
        <v>760</v>
      </c>
    </row>
    <row r="545" spans="1:6" x14ac:dyDescent="0.25">
      <c r="A545" s="236" t="s">
        <v>335</v>
      </c>
      <c r="B545" s="214">
        <v>2000</v>
      </c>
      <c r="C545" s="214">
        <v>0</v>
      </c>
      <c r="D545" s="214">
        <v>0</v>
      </c>
      <c r="E545" s="214">
        <v>0</v>
      </c>
      <c r="F545" s="215">
        <v>2000</v>
      </c>
    </row>
    <row r="546" spans="1:6" x14ac:dyDescent="0.25">
      <c r="A546" s="236" t="s">
        <v>334</v>
      </c>
      <c r="B546" s="214">
        <v>1500</v>
      </c>
      <c r="C546" s="214">
        <v>0</v>
      </c>
      <c r="D546" s="214">
        <v>0</v>
      </c>
      <c r="E546" s="214">
        <v>0</v>
      </c>
      <c r="F546" s="215">
        <v>1500</v>
      </c>
    </row>
    <row r="547" spans="1:6" x14ac:dyDescent="0.25">
      <c r="A547" s="236" t="s">
        <v>333</v>
      </c>
      <c r="B547" s="214">
        <v>3000</v>
      </c>
      <c r="C547" s="214">
        <v>0</v>
      </c>
      <c r="D547" s="214">
        <v>0</v>
      </c>
      <c r="E547" s="214">
        <v>0</v>
      </c>
      <c r="F547" s="215">
        <v>3000</v>
      </c>
    </row>
    <row r="548" spans="1:6" x14ac:dyDescent="0.25">
      <c r="A548" s="236" t="s">
        <v>332</v>
      </c>
      <c r="B548" s="214">
        <v>3250</v>
      </c>
      <c r="C548" s="214">
        <v>1629</v>
      </c>
      <c r="D548" s="214">
        <v>1658</v>
      </c>
      <c r="E548" s="214">
        <v>2743</v>
      </c>
      <c r="F548" s="215">
        <v>9280</v>
      </c>
    </row>
    <row r="549" spans="1:6" x14ac:dyDescent="0.25">
      <c r="A549" s="236" t="s">
        <v>331</v>
      </c>
      <c r="B549" s="214">
        <v>4000</v>
      </c>
      <c r="C549" s="214">
        <v>3054</v>
      </c>
      <c r="D549" s="214">
        <v>3108</v>
      </c>
      <c r="E549" s="214">
        <v>3165</v>
      </c>
      <c r="F549" s="215">
        <v>13327</v>
      </c>
    </row>
    <row r="550" spans="1:6" x14ac:dyDescent="0.25">
      <c r="A550" s="236" t="s">
        <v>330</v>
      </c>
      <c r="B550" s="214">
        <v>500</v>
      </c>
      <c r="C550" s="214">
        <v>509</v>
      </c>
      <c r="D550" s="214">
        <v>518</v>
      </c>
      <c r="E550" s="214">
        <v>528</v>
      </c>
      <c r="F550" s="215">
        <v>2055</v>
      </c>
    </row>
    <row r="551" spans="1:6" x14ac:dyDescent="0.25">
      <c r="A551" s="236" t="s">
        <v>329</v>
      </c>
      <c r="B551" s="214">
        <v>1000</v>
      </c>
      <c r="C551" s="214">
        <v>1832</v>
      </c>
      <c r="D551" s="214">
        <v>1865</v>
      </c>
      <c r="E551" s="214">
        <v>1899</v>
      </c>
      <c r="F551" s="215">
        <v>6596</v>
      </c>
    </row>
    <row r="552" spans="1:6" x14ac:dyDescent="0.25">
      <c r="A552" s="236" t="s">
        <v>328</v>
      </c>
      <c r="B552" s="214">
        <v>12000</v>
      </c>
      <c r="C552" s="214">
        <v>0</v>
      </c>
      <c r="D552" s="214">
        <v>0</v>
      </c>
      <c r="E552" s="214">
        <v>0</v>
      </c>
      <c r="F552" s="215">
        <v>12000</v>
      </c>
    </row>
    <row r="553" spans="1:6" x14ac:dyDescent="0.25">
      <c r="A553" s="236" t="s">
        <v>327</v>
      </c>
      <c r="B553" s="214">
        <v>3000</v>
      </c>
      <c r="C553" s="214">
        <v>0</v>
      </c>
      <c r="D553" s="214">
        <v>0</v>
      </c>
      <c r="E553" s="214">
        <v>0</v>
      </c>
      <c r="F553" s="215">
        <v>3000</v>
      </c>
    </row>
    <row r="554" spans="1:6" x14ac:dyDescent="0.25">
      <c r="A554" s="236" t="s">
        <v>326</v>
      </c>
      <c r="B554" s="214">
        <v>3000</v>
      </c>
      <c r="C554" s="214">
        <v>0</v>
      </c>
      <c r="D554" s="214">
        <v>0</v>
      </c>
      <c r="E554" s="214">
        <v>0</v>
      </c>
      <c r="F554" s="215">
        <v>3000</v>
      </c>
    </row>
    <row r="555" spans="1:6" x14ac:dyDescent="0.25">
      <c r="A555" s="236" t="s">
        <v>325</v>
      </c>
      <c r="B555" s="214">
        <v>2000</v>
      </c>
      <c r="C555" s="214">
        <v>0</v>
      </c>
      <c r="D555" s="214">
        <v>0</v>
      </c>
      <c r="E555" s="214">
        <v>0</v>
      </c>
      <c r="F555" s="215">
        <v>2000</v>
      </c>
    </row>
    <row r="556" spans="1:6" x14ac:dyDescent="0.25">
      <c r="A556" s="236" t="s">
        <v>324</v>
      </c>
      <c r="B556" s="214">
        <v>1550</v>
      </c>
      <c r="C556" s="214">
        <v>0</v>
      </c>
      <c r="D556" s="214">
        <v>0</v>
      </c>
      <c r="E556" s="214">
        <v>0</v>
      </c>
      <c r="F556" s="215">
        <v>1550</v>
      </c>
    </row>
    <row r="557" spans="1:6" x14ac:dyDescent="0.25">
      <c r="A557" s="236" t="s">
        <v>323</v>
      </c>
      <c r="B557" s="214">
        <v>1550</v>
      </c>
      <c r="C557" s="214">
        <v>0</v>
      </c>
      <c r="D557" s="214">
        <v>0</v>
      </c>
      <c r="E557" s="214">
        <v>0</v>
      </c>
      <c r="F557" s="215">
        <v>1550</v>
      </c>
    </row>
    <row r="558" spans="1:6" x14ac:dyDescent="0.25">
      <c r="A558" s="236" t="s">
        <v>322</v>
      </c>
      <c r="B558" s="214">
        <v>3000</v>
      </c>
      <c r="C558" s="214">
        <v>0</v>
      </c>
      <c r="D558" s="214">
        <v>0</v>
      </c>
      <c r="E558" s="214">
        <v>0</v>
      </c>
      <c r="F558" s="215">
        <v>3000</v>
      </c>
    </row>
    <row r="559" spans="1:6" x14ac:dyDescent="0.25">
      <c r="A559" s="236" t="s">
        <v>321</v>
      </c>
      <c r="B559" s="214">
        <v>550</v>
      </c>
      <c r="C559" s="214">
        <v>0</v>
      </c>
      <c r="D559" s="214">
        <v>0</v>
      </c>
      <c r="E559" s="214">
        <v>0</v>
      </c>
      <c r="F559" s="215">
        <v>550</v>
      </c>
    </row>
    <row r="560" spans="1:6" x14ac:dyDescent="0.25">
      <c r="A560" s="236" t="s">
        <v>320</v>
      </c>
      <c r="B560" s="214">
        <v>650</v>
      </c>
      <c r="C560" s="214">
        <v>0</v>
      </c>
      <c r="D560" s="214">
        <v>0</v>
      </c>
      <c r="E560" s="214">
        <v>0</v>
      </c>
      <c r="F560" s="215">
        <v>650</v>
      </c>
    </row>
    <row r="561" spans="1:6" x14ac:dyDescent="0.25">
      <c r="A561" s="236" t="s">
        <v>319</v>
      </c>
      <c r="B561" s="214">
        <v>550</v>
      </c>
      <c r="C561" s="214">
        <v>0</v>
      </c>
      <c r="D561" s="214">
        <v>0</v>
      </c>
      <c r="E561" s="214">
        <v>0</v>
      </c>
      <c r="F561" s="215">
        <v>550</v>
      </c>
    </row>
    <row r="562" spans="1:6" x14ac:dyDescent="0.25">
      <c r="A562" s="236" t="s">
        <v>318</v>
      </c>
      <c r="B562" s="214">
        <v>800</v>
      </c>
      <c r="C562" s="214">
        <v>0</v>
      </c>
      <c r="D562" s="214">
        <v>0</v>
      </c>
      <c r="E562" s="214">
        <v>0</v>
      </c>
      <c r="F562" s="215">
        <v>800</v>
      </c>
    </row>
    <row r="563" spans="1:6" x14ac:dyDescent="0.25">
      <c r="A563" s="236" t="s">
        <v>317</v>
      </c>
      <c r="B563" s="214">
        <v>1050</v>
      </c>
      <c r="C563" s="214">
        <v>0</v>
      </c>
      <c r="D563" s="214">
        <v>0</v>
      </c>
      <c r="E563" s="214">
        <v>0</v>
      </c>
      <c r="F563" s="215">
        <v>1050</v>
      </c>
    </row>
    <row r="564" spans="1:6" x14ac:dyDescent="0.25">
      <c r="A564" s="236" t="s">
        <v>316</v>
      </c>
      <c r="B564" s="214">
        <v>200</v>
      </c>
      <c r="C564" s="214">
        <v>0</v>
      </c>
      <c r="D564" s="214">
        <v>0</v>
      </c>
      <c r="E564" s="214">
        <v>0</v>
      </c>
      <c r="F564" s="215">
        <v>200</v>
      </c>
    </row>
    <row r="565" spans="1:6" x14ac:dyDescent="0.25">
      <c r="A565" s="236" t="s">
        <v>315</v>
      </c>
      <c r="B565" s="214">
        <v>4050</v>
      </c>
      <c r="C565" s="214">
        <v>0</v>
      </c>
      <c r="D565" s="214">
        <v>0</v>
      </c>
      <c r="E565" s="214">
        <v>0</v>
      </c>
      <c r="F565" s="215">
        <v>4050</v>
      </c>
    </row>
    <row r="566" spans="1:6" x14ac:dyDescent="0.25">
      <c r="A566" s="236" t="s">
        <v>314</v>
      </c>
      <c r="B566" s="214">
        <v>350</v>
      </c>
      <c r="C566" s="214">
        <v>0</v>
      </c>
      <c r="D566" s="214">
        <v>0</v>
      </c>
      <c r="E566" s="214">
        <v>0</v>
      </c>
      <c r="F566" s="215">
        <v>350</v>
      </c>
    </row>
    <row r="567" spans="1:6" x14ac:dyDescent="0.25">
      <c r="A567" s="236" t="s">
        <v>313</v>
      </c>
      <c r="B567" s="214">
        <v>1250</v>
      </c>
      <c r="C567" s="214">
        <v>0</v>
      </c>
      <c r="D567" s="214">
        <v>0</v>
      </c>
      <c r="E567" s="214">
        <v>0</v>
      </c>
      <c r="F567" s="215">
        <v>1250</v>
      </c>
    </row>
    <row r="568" spans="1:6" x14ac:dyDescent="0.25">
      <c r="A568" s="236" t="s">
        <v>312</v>
      </c>
      <c r="B568" s="214">
        <v>1000</v>
      </c>
      <c r="C568" s="214">
        <v>0</v>
      </c>
      <c r="D568" s="214">
        <v>0</v>
      </c>
      <c r="E568" s="214">
        <v>0</v>
      </c>
      <c r="F568" s="215">
        <v>1000</v>
      </c>
    </row>
    <row r="569" spans="1:6" x14ac:dyDescent="0.25">
      <c r="A569" s="236" t="s">
        <v>311</v>
      </c>
      <c r="B569" s="214">
        <v>250</v>
      </c>
      <c r="C569" s="214">
        <v>1270</v>
      </c>
      <c r="D569" s="214">
        <v>1036</v>
      </c>
      <c r="E569" s="214">
        <v>1055</v>
      </c>
      <c r="F569" s="215">
        <v>3611</v>
      </c>
    </row>
    <row r="570" spans="1:6" x14ac:dyDescent="0.25">
      <c r="A570" s="236" t="s">
        <v>310</v>
      </c>
      <c r="B570" s="214">
        <v>1450</v>
      </c>
      <c r="C570" s="214">
        <v>407</v>
      </c>
      <c r="D570" s="214">
        <v>0</v>
      </c>
      <c r="E570" s="214">
        <v>422</v>
      </c>
      <c r="F570" s="215">
        <v>2279</v>
      </c>
    </row>
    <row r="571" spans="1:6" x14ac:dyDescent="0.25">
      <c r="A571" s="236" t="s">
        <v>309</v>
      </c>
      <c r="B571" s="214">
        <v>0</v>
      </c>
      <c r="C571" s="214">
        <v>713</v>
      </c>
      <c r="D571" s="214">
        <v>11396</v>
      </c>
      <c r="E571" s="214">
        <v>0</v>
      </c>
      <c r="F571" s="215">
        <v>12109</v>
      </c>
    </row>
    <row r="572" spans="1:6" x14ac:dyDescent="0.25">
      <c r="A572" s="236" t="s">
        <v>308</v>
      </c>
      <c r="B572" s="214">
        <v>700</v>
      </c>
      <c r="C572" s="214">
        <v>0</v>
      </c>
      <c r="D572" s="214">
        <v>518</v>
      </c>
      <c r="E572" s="214">
        <v>211</v>
      </c>
      <c r="F572" s="215">
        <v>1429</v>
      </c>
    </row>
    <row r="573" spans="1:6" x14ac:dyDescent="0.25">
      <c r="A573" s="236" t="s">
        <v>307</v>
      </c>
      <c r="B573" s="214">
        <v>1000</v>
      </c>
      <c r="C573" s="214">
        <v>509</v>
      </c>
      <c r="D573" s="214">
        <v>0</v>
      </c>
      <c r="E573" s="214">
        <v>528</v>
      </c>
      <c r="F573" s="215">
        <v>2037</v>
      </c>
    </row>
    <row r="574" spans="1:6" x14ac:dyDescent="0.25">
      <c r="A574" s="236" t="s">
        <v>306</v>
      </c>
      <c r="B574" s="214">
        <v>1300</v>
      </c>
      <c r="C574" s="214">
        <v>0</v>
      </c>
      <c r="D574" s="214">
        <v>2072</v>
      </c>
      <c r="E574" s="214">
        <v>0</v>
      </c>
      <c r="F574" s="215">
        <v>3372</v>
      </c>
    </row>
    <row r="575" spans="1:6" x14ac:dyDescent="0.25">
      <c r="A575" s="236" t="s">
        <v>305</v>
      </c>
      <c r="B575" s="214">
        <v>0</v>
      </c>
      <c r="C575" s="214">
        <v>0</v>
      </c>
      <c r="D575" s="214">
        <v>0</v>
      </c>
      <c r="E575" s="214">
        <v>12660</v>
      </c>
      <c r="F575" s="215">
        <v>12660</v>
      </c>
    </row>
    <row r="576" spans="1:6" x14ac:dyDescent="0.25">
      <c r="A576" s="236" t="s">
        <v>304</v>
      </c>
      <c r="B576" s="214">
        <v>6400</v>
      </c>
      <c r="C576" s="214">
        <v>2036</v>
      </c>
      <c r="D576" s="214">
        <v>2072</v>
      </c>
      <c r="E576" s="214">
        <v>2110</v>
      </c>
      <c r="F576" s="215">
        <v>12618</v>
      </c>
    </row>
    <row r="577" spans="1:6" x14ac:dyDescent="0.25">
      <c r="A577" s="236" t="s">
        <v>303</v>
      </c>
      <c r="B577" s="214">
        <v>0</v>
      </c>
      <c r="C577" s="214">
        <v>0</v>
      </c>
      <c r="D577" s="214">
        <v>1036</v>
      </c>
      <c r="E577" s="214">
        <v>0</v>
      </c>
      <c r="F577" s="215">
        <v>1036</v>
      </c>
    </row>
    <row r="578" spans="1:6" x14ac:dyDescent="0.25">
      <c r="A578" s="236" t="s">
        <v>302</v>
      </c>
      <c r="B578" s="214">
        <v>1500</v>
      </c>
      <c r="C578" s="214">
        <v>1629</v>
      </c>
      <c r="D578" s="214">
        <v>1761</v>
      </c>
      <c r="E578" s="214">
        <v>1899</v>
      </c>
      <c r="F578" s="215">
        <v>6789</v>
      </c>
    </row>
    <row r="579" spans="1:6" x14ac:dyDescent="0.25">
      <c r="A579" s="236" t="s">
        <v>301</v>
      </c>
      <c r="B579" s="214">
        <v>40000</v>
      </c>
      <c r="C579" s="214">
        <v>0</v>
      </c>
      <c r="D579" s="214">
        <v>0</v>
      </c>
      <c r="E579" s="214">
        <v>0</v>
      </c>
      <c r="F579" s="215">
        <v>40000</v>
      </c>
    </row>
    <row r="580" spans="1:6" x14ac:dyDescent="0.25">
      <c r="A580" s="236" t="s">
        <v>300</v>
      </c>
      <c r="B580" s="214">
        <v>5000</v>
      </c>
      <c r="C580" s="214">
        <v>0</v>
      </c>
      <c r="D580" s="214">
        <v>0</v>
      </c>
      <c r="E580" s="214">
        <v>0</v>
      </c>
      <c r="F580" s="215">
        <v>5000</v>
      </c>
    </row>
    <row r="581" spans="1:6" x14ac:dyDescent="0.25">
      <c r="A581" s="236" t="s">
        <v>299</v>
      </c>
      <c r="B581" s="214">
        <v>400</v>
      </c>
      <c r="C581" s="214">
        <v>0</v>
      </c>
      <c r="D581" s="214">
        <v>0</v>
      </c>
      <c r="E581" s="214">
        <v>0</v>
      </c>
      <c r="F581" s="215">
        <v>400</v>
      </c>
    </row>
    <row r="582" spans="1:6" x14ac:dyDescent="0.25">
      <c r="A582" s="236" t="s">
        <v>298</v>
      </c>
      <c r="B582" s="214">
        <v>750</v>
      </c>
      <c r="C582" s="214">
        <v>0</v>
      </c>
      <c r="D582" s="214">
        <v>0</v>
      </c>
      <c r="E582" s="214">
        <v>0</v>
      </c>
      <c r="F582" s="215">
        <v>750</v>
      </c>
    </row>
    <row r="583" spans="1:6" x14ac:dyDescent="0.25">
      <c r="A583" s="236" t="s">
        <v>297</v>
      </c>
      <c r="B583" s="214">
        <v>350</v>
      </c>
      <c r="C583" s="214">
        <v>0</v>
      </c>
      <c r="D583" s="214">
        <v>0</v>
      </c>
      <c r="E583" s="214">
        <v>0</v>
      </c>
      <c r="F583" s="215">
        <v>350</v>
      </c>
    </row>
    <row r="584" spans="1:6" x14ac:dyDescent="0.25">
      <c r="A584" s="236" t="s">
        <v>296</v>
      </c>
      <c r="B584" s="214">
        <v>2000</v>
      </c>
      <c r="C584" s="214">
        <v>0</v>
      </c>
      <c r="D584" s="214">
        <v>0</v>
      </c>
      <c r="E584" s="214">
        <v>0</v>
      </c>
      <c r="F584" s="215">
        <v>2000</v>
      </c>
    </row>
    <row r="585" spans="1:6" x14ac:dyDescent="0.25">
      <c r="A585" s="236" t="s">
        <v>295</v>
      </c>
      <c r="B585" s="214">
        <v>1500</v>
      </c>
      <c r="C585" s="214">
        <v>0</v>
      </c>
      <c r="D585" s="214">
        <v>0</v>
      </c>
      <c r="E585" s="214">
        <v>0</v>
      </c>
      <c r="F585" s="215">
        <v>1500</v>
      </c>
    </row>
    <row r="586" spans="1:6" x14ac:dyDescent="0.25">
      <c r="A586" s="236" t="s">
        <v>294</v>
      </c>
      <c r="B586" s="214">
        <v>1750</v>
      </c>
      <c r="C586" s="214">
        <v>0</v>
      </c>
      <c r="D586" s="214">
        <v>0</v>
      </c>
      <c r="E586" s="214">
        <v>0</v>
      </c>
      <c r="F586" s="215">
        <v>1750</v>
      </c>
    </row>
    <row r="587" spans="1:6" x14ac:dyDescent="0.25">
      <c r="A587" s="236" t="s">
        <v>293</v>
      </c>
      <c r="B587" s="214">
        <v>500</v>
      </c>
      <c r="C587" s="214">
        <v>0</v>
      </c>
      <c r="D587" s="214">
        <v>0</v>
      </c>
      <c r="E587" s="214">
        <v>0</v>
      </c>
      <c r="F587" s="215">
        <v>500</v>
      </c>
    </row>
    <row r="588" spans="1:6" x14ac:dyDescent="0.25">
      <c r="A588" s="236" t="s">
        <v>292</v>
      </c>
      <c r="B588" s="214">
        <v>8700</v>
      </c>
      <c r="C588" s="214">
        <v>0</v>
      </c>
      <c r="D588" s="214">
        <v>0</v>
      </c>
      <c r="E588" s="214">
        <v>0</v>
      </c>
      <c r="F588" s="215">
        <v>8700</v>
      </c>
    </row>
    <row r="589" spans="1:6" x14ac:dyDescent="0.25">
      <c r="A589" s="236" t="s">
        <v>291</v>
      </c>
      <c r="B589" s="214">
        <v>2000</v>
      </c>
      <c r="C589" s="214">
        <v>0</v>
      </c>
      <c r="D589" s="214">
        <v>0</v>
      </c>
      <c r="E589" s="214">
        <v>0</v>
      </c>
      <c r="F589" s="215">
        <v>2000</v>
      </c>
    </row>
    <row r="590" spans="1:6" x14ac:dyDescent="0.25">
      <c r="A590" s="236" t="s">
        <v>290</v>
      </c>
      <c r="B590" s="214">
        <v>4500</v>
      </c>
      <c r="C590" s="214">
        <v>0</v>
      </c>
      <c r="D590" s="214">
        <v>0</v>
      </c>
      <c r="E590" s="214">
        <v>0</v>
      </c>
      <c r="F590" s="215">
        <v>4500</v>
      </c>
    </row>
    <row r="591" spans="1:6" x14ac:dyDescent="0.25">
      <c r="A591" s="236" t="s">
        <v>289</v>
      </c>
      <c r="B591" s="214">
        <v>30000</v>
      </c>
      <c r="C591" s="214">
        <v>0</v>
      </c>
      <c r="D591" s="214">
        <v>0</v>
      </c>
      <c r="E591" s="214">
        <v>0</v>
      </c>
      <c r="F591" s="215">
        <v>30000</v>
      </c>
    </row>
    <row r="592" spans="1:6" x14ac:dyDescent="0.25">
      <c r="A592" s="236" t="s">
        <v>288</v>
      </c>
      <c r="B592" s="214">
        <v>11000</v>
      </c>
      <c r="C592" s="214">
        <v>0</v>
      </c>
      <c r="D592" s="214">
        <v>0</v>
      </c>
      <c r="E592" s="214">
        <v>0</v>
      </c>
      <c r="F592" s="215">
        <v>11000</v>
      </c>
    </row>
    <row r="593" spans="1:6" x14ac:dyDescent="0.25">
      <c r="A593" s="236" t="s">
        <v>287</v>
      </c>
      <c r="B593" s="214">
        <v>2000</v>
      </c>
      <c r="C593" s="214">
        <v>0</v>
      </c>
      <c r="D593" s="214">
        <v>0</v>
      </c>
      <c r="E593" s="214">
        <v>0</v>
      </c>
      <c r="F593" s="215">
        <v>2000</v>
      </c>
    </row>
    <row r="594" spans="1:6" x14ac:dyDescent="0.25">
      <c r="A594" s="236" t="s">
        <v>286</v>
      </c>
      <c r="B594" s="214">
        <v>18400</v>
      </c>
      <c r="C594" s="214">
        <v>0</v>
      </c>
      <c r="D594" s="214">
        <v>0</v>
      </c>
      <c r="E594" s="214">
        <v>0</v>
      </c>
      <c r="F594" s="215">
        <v>18400</v>
      </c>
    </row>
    <row r="595" spans="1:6" x14ac:dyDescent="0.25">
      <c r="A595" s="236" t="s">
        <v>285</v>
      </c>
      <c r="B595" s="214">
        <v>2500</v>
      </c>
      <c r="C595" s="214">
        <v>0</v>
      </c>
      <c r="D595" s="214">
        <v>0</v>
      </c>
      <c r="E595" s="214">
        <v>0</v>
      </c>
      <c r="F595" s="215">
        <v>2500</v>
      </c>
    </row>
    <row r="596" spans="1:6" x14ac:dyDescent="0.25">
      <c r="A596" s="236" t="s">
        <v>284</v>
      </c>
      <c r="B596" s="214">
        <v>200</v>
      </c>
      <c r="C596" s="214">
        <v>0</v>
      </c>
      <c r="D596" s="214">
        <v>0</v>
      </c>
      <c r="E596" s="214">
        <v>0</v>
      </c>
      <c r="F596" s="215">
        <v>200</v>
      </c>
    </row>
    <row r="597" spans="1:6" x14ac:dyDescent="0.25">
      <c r="A597" s="236" t="s">
        <v>283</v>
      </c>
      <c r="B597" s="214">
        <v>2050</v>
      </c>
      <c r="C597" s="214">
        <v>0</v>
      </c>
      <c r="D597" s="214">
        <v>0</v>
      </c>
      <c r="E597" s="214">
        <v>0</v>
      </c>
      <c r="F597" s="215">
        <v>2050</v>
      </c>
    </row>
    <row r="598" spans="1:6" x14ac:dyDescent="0.25">
      <c r="A598" s="236" t="s">
        <v>807</v>
      </c>
      <c r="B598" s="214">
        <v>150</v>
      </c>
      <c r="C598" s="214">
        <v>0</v>
      </c>
      <c r="D598" s="214">
        <v>0</v>
      </c>
      <c r="E598" s="214">
        <v>0</v>
      </c>
      <c r="F598" s="215">
        <v>150</v>
      </c>
    </row>
    <row r="599" spans="1:6" x14ac:dyDescent="0.25">
      <c r="A599" s="236" t="s">
        <v>808</v>
      </c>
      <c r="B599" s="214">
        <v>500</v>
      </c>
      <c r="C599" s="214">
        <v>0</v>
      </c>
      <c r="D599" s="214">
        <v>0</v>
      </c>
      <c r="E599" s="214">
        <v>0</v>
      </c>
      <c r="F599" s="215">
        <v>500</v>
      </c>
    </row>
    <row r="600" spans="1:6" x14ac:dyDescent="0.25">
      <c r="A600" s="236" t="s">
        <v>809</v>
      </c>
      <c r="B600" s="214">
        <v>2000</v>
      </c>
      <c r="C600" s="214">
        <v>0</v>
      </c>
      <c r="D600" s="214">
        <v>0</v>
      </c>
      <c r="E600" s="214">
        <v>0</v>
      </c>
      <c r="F600" s="215">
        <v>2000</v>
      </c>
    </row>
    <row r="601" spans="1:6" ht="15.6" x14ac:dyDescent="0.3">
      <c r="A601" s="240" t="s">
        <v>282</v>
      </c>
      <c r="B601" s="224">
        <v>351978</v>
      </c>
      <c r="C601" s="224">
        <v>268983</v>
      </c>
      <c r="D601" s="224">
        <v>374583</v>
      </c>
      <c r="E601" s="224">
        <v>368061</v>
      </c>
      <c r="F601" s="225">
        <v>1363605</v>
      </c>
    </row>
    <row r="602" spans="1:6" ht="15.6" thickBot="1" x14ac:dyDescent="0.3">
      <c r="A602" s="241"/>
      <c r="B602" s="227"/>
      <c r="C602" s="227"/>
      <c r="D602" s="227"/>
      <c r="E602" s="227"/>
      <c r="F602" s="227"/>
    </row>
    <row r="603" spans="1:6" ht="16.2" thickTop="1" x14ac:dyDescent="0.3">
      <c r="A603" s="228" t="s">
        <v>65</v>
      </c>
      <c r="B603" s="229">
        <v>883471</v>
      </c>
      <c r="C603" s="229">
        <v>889889</v>
      </c>
      <c r="D603" s="229">
        <v>939678</v>
      </c>
      <c r="E603" s="229">
        <v>889165</v>
      </c>
      <c r="F603" s="229">
        <v>3602203</v>
      </c>
    </row>
  </sheetData>
  <pageMargins left="0.7" right="0.7" top="0.75" bottom="0.5" header="0.3" footer="0.3"/>
  <pageSetup orientation="landscape" r:id="rId1"/>
  <rowBreaks count="1" manualBreakCount="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28"/>
  <sheetViews>
    <sheetView view="pageBreakPreview" zoomScaleNormal="85" zoomScaleSheetLayoutView="100" workbookViewId="0">
      <pane xSplit="1" ySplit="7" topLeftCell="F17" activePane="bottomRight" state="frozen"/>
      <selection pane="topRight" activeCell="B1" sqref="B1"/>
      <selection pane="bottomLeft" activeCell="A11" sqref="A11"/>
      <selection pane="bottomRight" activeCell="H21" sqref="H21"/>
    </sheetView>
  </sheetViews>
  <sheetFormatPr defaultColWidth="8.88671875" defaultRowHeight="15" x14ac:dyDescent="0.25"/>
  <cols>
    <col min="1" max="1" width="49.44140625" style="1" customWidth="1"/>
    <col min="2" max="2" width="20.33203125" style="1" customWidth="1"/>
    <col min="3" max="7" width="17.33203125" style="1" customWidth="1"/>
    <col min="8" max="8" width="17.33203125" style="19" customWidth="1"/>
    <col min="9" max="10" width="17.33203125" style="1" customWidth="1"/>
    <col min="11" max="24" width="5.88671875" style="1" customWidth="1"/>
    <col min="25" max="16384" width="8.88671875" style="1"/>
  </cols>
  <sheetData>
    <row r="1" spans="1:10" ht="1.5" customHeight="1" x14ac:dyDescent="0.25">
      <c r="A1" s="1" t="s">
        <v>38</v>
      </c>
    </row>
    <row r="2" spans="1:10" ht="18.75" customHeight="1" x14ac:dyDescent="0.3">
      <c r="A2" s="132" t="s">
        <v>0</v>
      </c>
    </row>
    <row r="3" spans="1:10" ht="15.6" x14ac:dyDescent="0.3">
      <c r="A3" s="132" t="s">
        <v>811</v>
      </c>
    </row>
    <row r="4" spans="1:10" ht="15.6" x14ac:dyDescent="0.3">
      <c r="A4" s="133" t="s">
        <v>1</v>
      </c>
      <c r="F4" s="294"/>
    </row>
    <row r="5" spans="1:10" ht="15.6" x14ac:dyDescent="0.3">
      <c r="A5" s="132" t="s">
        <v>2</v>
      </c>
    </row>
    <row r="6" spans="1:10" ht="15.6" x14ac:dyDescent="0.3">
      <c r="A6" s="132" t="s">
        <v>3</v>
      </c>
    </row>
    <row r="7" spans="1:10" ht="30" x14ac:dyDescent="0.25">
      <c r="A7" s="2" t="s">
        <v>4</v>
      </c>
      <c r="B7" s="2" t="s">
        <v>5</v>
      </c>
      <c r="C7" s="2" t="s">
        <v>6</v>
      </c>
      <c r="D7" s="2" t="s">
        <v>7</v>
      </c>
      <c r="E7" s="2" t="s">
        <v>8</v>
      </c>
      <c r="F7" s="2" t="s">
        <v>9</v>
      </c>
      <c r="G7" s="2" t="s">
        <v>10</v>
      </c>
      <c r="H7" s="20" t="s">
        <v>1309</v>
      </c>
      <c r="I7" s="2" t="s">
        <v>11</v>
      </c>
      <c r="J7" s="2" t="s">
        <v>4</v>
      </c>
    </row>
    <row r="8" spans="1:10" s="16" customFormat="1" ht="15.75" customHeight="1" x14ac:dyDescent="0.25">
      <c r="A8" s="15" t="s">
        <v>711</v>
      </c>
      <c r="B8" s="4" t="s">
        <v>818</v>
      </c>
      <c r="C8" s="15" t="s">
        <v>964</v>
      </c>
      <c r="D8" s="15" t="s">
        <v>25</v>
      </c>
      <c r="E8" s="15" t="s">
        <v>12</v>
      </c>
      <c r="F8" s="15" t="s">
        <v>965</v>
      </c>
      <c r="G8" s="18">
        <v>2019</v>
      </c>
      <c r="H8" s="21">
        <f>VLOOKUP(A8,[3]Sheet7!$F$4:$G$377,2,FALSE)</f>
        <v>3040</v>
      </c>
      <c r="I8" s="15" t="str">
        <f>VLOOKUP(A8,[4]Page1_1!$B$2:$D$375,3,FALSE)</f>
        <v>Individual</v>
      </c>
      <c r="J8" s="18" t="s">
        <v>1074</v>
      </c>
    </row>
    <row r="9" spans="1:10" s="16" customFormat="1" ht="15.75" customHeight="1" x14ac:dyDescent="0.25">
      <c r="A9" s="15" t="s">
        <v>227</v>
      </c>
      <c r="B9" s="4" t="s">
        <v>818</v>
      </c>
      <c r="C9" s="15" t="s">
        <v>964</v>
      </c>
      <c r="D9" s="15" t="s">
        <v>25</v>
      </c>
      <c r="E9" s="15" t="s">
        <v>13</v>
      </c>
      <c r="F9" s="15" t="s">
        <v>966</v>
      </c>
      <c r="G9" s="18">
        <v>2017</v>
      </c>
      <c r="H9" s="21">
        <f>VLOOKUP(A9,[3]Sheet7!$F$4:$G$377,2,FALSE)</f>
        <v>6400</v>
      </c>
      <c r="I9" s="15" t="str">
        <f>VLOOKUP(A9,[4]Page1_1!$B$2:$D$375,3,FALSE)</f>
        <v>Individual</v>
      </c>
      <c r="J9" s="18" t="s">
        <v>1075</v>
      </c>
    </row>
    <row r="10" spans="1:10" s="16" customFormat="1" ht="15.75" customHeight="1" x14ac:dyDescent="0.25">
      <c r="A10" s="15" t="s">
        <v>731</v>
      </c>
      <c r="B10" s="15" t="s">
        <v>967</v>
      </c>
      <c r="C10" s="15" t="s">
        <v>968</v>
      </c>
      <c r="D10" s="15" t="s">
        <v>49</v>
      </c>
      <c r="E10" s="15" t="s">
        <v>13</v>
      </c>
      <c r="F10" s="15" t="s">
        <v>969</v>
      </c>
      <c r="G10" s="18">
        <v>2018</v>
      </c>
      <c r="H10" s="21">
        <f>VLOOKUP(A10,[3]Sheet7!$F$4:$G$377,2,FALSE)</f>
        <v>4500</v>
      </c>
      <c r="I10" s="15" t="str">
        <f>VLOOKUP(A10,[4]Page1_1!$B$2:$D$375,3,FALSE)</f>
        <v>Individual</v>
      </c>
      <c r="J10" s="18" t="s">
        <v>1053</v>
      </c>
    </row>
    <row r="11" spans="1:10" s="16" customFormat="1" ht="15.75" customHeight="1" x14ac:dyDescent="0.25">
      <c r="A11" s="15" t="s">
        <v>708</v>
      </c>
      <c r="B11" s="4" t="s">
        <v>818</v>
      </c>
      <c r="C11" s="15" t="s">
        <v>964</v>
      </c>
      <c r="D11" s="15" t="s">
        <v>23</v>
      </c>
      <c r="E11" s="15" t="s">
        <v>12</v>
      </c>
      <c r="F11" s="15" t="s">
        <v>970</v>
      </c>
      <c r="G11" s="18">
        <v>2018</v>
      </c>
      <c r="H11" s="21">
        <f>VLOOKUP(A11,[3]Sheet7!$F$4:$G$377,2,FALSE)</f>
        <v>900</v>
      </c>
      <c r="I11" s="15" t="str">
        <f>VLOOKUP(A11,[4]Page1_1!$B$2:$D$375,3,FALSE)</f>
        <v>No Data</v>
      </c>
      <c r="J11" s="15" t="s">
        <v>1152</v>
      </c>
    </row>
    <row r="12" spans="1:10" s="16" customFormat="1" ht="15.75" customHeight="1" x14ac:dyDescent="0.25">
      <c r="A12" s="15" t="s">
        <v>746</v>
      </c>
      <c r="B12" s="15" t="s">
        <v>36</v>
      </c>
      <c r="C12" s="15" t="s">
        <v>36</v>
      </c>
      <c r="D12" s="15" t="s">
        <v>37</v>
      </c>
      <c r="E12" s="15" t="s">
        <v>13</v>
      </c>
      <c r="F12" s="15" t="s">
        <v>969</v>
      </c>
      <c r="G12" s="18">
        <v>2018</v>
      </c>
      <c r="H12" s="21">
        <f>VLOOKUP(A12,[3]Sheet7!$F$4:$G$377,2,FALSE)</f>
        <v>500</v>
      </c>
      <c r="I12" s="15" t="str">
        <f>VLOOKUP(A12,[4]Page1_1!$B$2:$D$375,3,FALSE)</f>
        <v>Individual</v>
      </c>
      <c r="J12" s="15" t="s">
        <v>1184</v>
      </c>
    </row>
    <row r="13" spans="1:10" s="16" customFormat="1" ht="15.75" customHeight="1" x14ac:dyDescent="0.25">
      <c r="A13" s="15" t="s">
        <v>211</v>
      </c>
      <c r="B13" s="4" t="s">
        <v>818</v>
      </c>
      <c r="C13" s="15" t="s">
        <v>964</v>
      </c>
      <c r="D13" s="15" t="s">
        <v>23</v>
      </c>
      <c r="E13" s="15" t="s">
        <v>13</v>
      </c>
      <c r="F13" s="15" t="s">
        <v>971</v>
      </c>
      <c r="G13" s="18">
        <v>2019</v>
      </c>
      <c r="H13" s="21">
        <f>VLOOKUP(A13,[3]Sheet7!$F$4:$G$377,2,FALSE)</f>
        <v>4800</v>
      </c>
      <c r="I13" s="15" t="str">
        <f>VLOOKUP(A13,[4]Page1_1!$B$2:$D$375,3,FALSE)</f>
        <v>Individual</v>
      </c>
      <c r="J13" s="15" t="s">
        <v>1156</v>
      </c>
    </row>
    <row r="14" spans="1:10" s="16" customFormat="1" ht="15.75" customHeight="1" x14ac:dyDescent="0.25">
      <c r="A14" s="15" t="s">
        <v>237</v>
      </c>
      <c r="B14" s="15" t="s">
        <v>36</v>
      </c>
      <c r="C14" s="15" t="s">
        <v>36</v>
      </c>
      <c r="D14" s="15" t="s">
        <v>37</v>
      </c>
      <c r="E14" s="15" t="s">
        <v>972</v>
      </c>
      <c r="F14" s="15" t="s">
        <v>973</v>
      </c>
      <c r="G14" s="18">
        <v>2018</v>
      </c>
      <c r="H14" s="21">
        <f>VLOOKUP(A14,[3]Sheet7!$F$4:$G$377,2,FALSE)</f>
        <v>2000</v>
      </c>
      <c r="I14" s="15" t="str">
        <f>VLOOKUP(A14,[4]Page1_1!$B$2:$D$375,3,FALSE)</f>
        <v>Individual</v>
      </c>
      <c r="J14" s="15" t="s">
        <v>1186</v>
      </c>
    </row>
    <row r="15" spans="1:10" s="16" customFormat="1" ht="15.75" customHeight="1" x14ac:dyDescent="0.25">
      <c r="A15" s="15" t="s">
        <v>228</v>
      </c>
      <c r="B15" s="15" t="s">
        <v>974</v>
      </c>
      <c r="C15" s="15" t="s">
        <v>964</v>
      </c>
      <c r="D15" s="15" t="s">
        <v>55</v>
      </c>
      <c r="E15" s="15" t="s">
        <v>13</v>
      </c>
      <c r="F15" s="15" t="s">
        <v>975</v>
      </c>
      <c r="G15" s="18">
        <v>2018</v>
      </c>
      <c r="H15" s="21">
        <f>VLOOKUP(A15,[3]Sheet7!$F$4:$G$377,2,FALSE)</f>
        <v>350</v>
      </c>
      <c r="I15" s="15" t="str">
        <f>VLOOKUP(A15,[4]Page1_1!$B$2:$D$375,3,FALSE)</f>
        <v>Individual</v>
      </c>
      <c r="J15" s="15" t="s">
        <v>1192</v>
      </c>
    </row>
    <row r="16" spans="1:10" s="16" customFormat="1" ht="15.75" customHeight="1" x14ac:dyDescent="0.25">
      <c r="A16" s="15" t="s">
        <v>702</v>
      </c>
      <c r="B16" s="4" t="s">
        <v>818</v>
      </c>
      <c r="C16" s="15" t="s">
        <v>964</v>
      </c>
      <c r="D16" s="15" t="s">
        <v>23</v>
      </c>
      <c r="E16" s="15" t="s">
        <v>12</v>
      </c>
      <c r="F16" s="15" t="s">
        <v>976</v>
      </c>
      <c r="G16" s="18">
        <v>2020</v>
      </c>
      <c r="H16" s="21">
        <f>VLOOKUP(A16,[3]Sheet7!$F$4:$G$377,2,FALSE)</f>
        <v>45</v>
      </c>
      <c r="I16" s="15" t="str">
        <f>VLOOKUP(A16,[4]Page1_1!$B$2:$D$375,3,FALSE)</f>
        <v>Individual</v>
      </c>
      <c r="J16" s="15" t="s">
        <v>1153</v>
      </c>
    </row>
    <row r="17" spans="1:10" s="16" customFormat="1" ht="15.75" customHeight="1" x14ac:dyDescent="0.25">
      <c r="A17" s="15" t="s">
        <v>230</v>
      </c>
      <c r="B17" s="4" t="s">
        <v>818</v>
      </c>
      <c r="C17" s="15" t="s">
        <v>964</v>
      </c>
      <c r="D17" s="15" t="s">
        <v>23</v>
      </c>
      <c r="E17" s="15" t="s">
        <v>12</v>
      </c>
      <c r="F17" s="15" t="s">
        <v>969</v>
      </c>
      <c r="G17" s="18">
        <v>2017</v>
      </c>
      <c r="H17" s="21">
        <f>VLOOKUP(A17,[3]Sheet7!$F$4:$G$377,2,FALSE)</f>
        <v>298</v>
      </c>
      <c r="I17" s="15" t="str">
        <f>VLOOKUP(A17,[4]Page1_1!$B$2:$D$375,3,FALSE)</f>
        <v>Individual</v>
      </c>
      <c r="J17" s="15" t="s">
        <v>1154</v>
      </c>
    </row>
    <row r="18" spans="1:10" s="16" customFormat="1" ht="15.75" customHeight="1" x14ac:dyDescent="0.25">
      <c r="A18" s="15" t="s">
        <v>701</v>
      </c>
      <c r="B18" s="4" t="s">
        <v>818</v>
      </c>
      <c r="C18" s="15" t="s">
        <v>964</v>
      </c>
      <c r="D18" s="15" t="s">
        <v>25</v>
      </c>
      <c r="E18" s="15" t="s">
        <v>13</v>
      </c>
      <c r="F18" s="15" t="s">
        <v>976</v>
      </c>
      <c r="G18" s="18">
        <v>2018</v>
      </c>
      <c r="H18" s="21">
        <f>VLOOKUP(A18,[3]Sheet7!$F$4:$G$377,2,FALSE)</f>
        <v>100</v>
      </c>
      <c r="I18" s="15" t="str">
        <f>VLOOKUP(A18,[4]Page1_1!$B$2:$D$375,3,FALSE)</f>
        <v>Individual</v>
      </c>
      <c r="J18" s="15" t="s">
        <v>1076</v>
      </c>
    </row>
    <row r="19" spans="1:10" s="16" customFormat="1" ht="15.75" customHeight="1" x14ac:dyDescent="0.25">
      <c r="A19" s="15" t="s">
        <v>383</v>
      </c>
      <c r="B19" s="15" t="s">
        <v>977</v>
      </c>
      <c r="C19" s="15" t="s">
        <v>978</v>
      </c>
      <c r="D19" s="15" t="s">
        <v>42</v>
      </c>
      <c r="E19" s="15" t="s">
        <v>12</v>
      </c>
      <c r="F19" s="15" t="s">
        <v>975</v>
      </c>
      <c r="G19" s="18">
        <v>2019</v>
      </c>
      <c r="H19" s="21">
        <f>VLOOKUP(A19,[3]Sheet7!$F$4:$G$377,2,FALSE)</f>
        <v>670</v>
      </c>
      <c r="I19" s="15" t="str">
        <f>VLOOKUP(A19,[4]Page1_1!$B$2:$D$375,3,FALSE)</f>
        <v>Individual</v>
      </c>
      <c r="J19" s="15" t="s">
        <v>1280</v>
      </c>
    </row>
    <row r="20" spans="1:10" s="16" customFormat="1" ht="15.75" customHeight="1" x14ac:dyDescent="0.25">
      <c r="A20" s="15" t="s">
        <v>1009</v>
      </c>
      <c r="B20" s="15" t="s">
        <v>979</v>
      </c>
      <c r="C20" s="15" t="s">
        <v>964</v>
      </c>
      <c r="D20" s="15" t="s">
        <v>27</v>
      </c>
      <c r="E20" s="15" t="s">
        <v>972</v>
      </c>
      <c r="F20" s="15" t="s">
        <v>975</v>
      </c>
      <c r="G20" s="18">
        <v>2018</v>
      </c>
      <c r="H20" s="21">
        <v>800</v>
      </c>
      <c r="I20" s="15" t="str">
        <f>VLOOKUP(A20,[4]Page1_1!$B$2:$D$375,3,FALSE)</f>
        <v>Individual</v>
      </c>
      <c r="J20" s="15" t="s">
        <v>1172</v>
      </c>
    </row>
    <row r="21" spans="1:10" s="16" customFormat="1" ht="15.75" customHeight="1" x14ac:dyDescent="0.25">
      <c r="A21" s="15" t="s">
        <v>699</v>
      </c>
      <c r="B21" s="4" t="s">
        <v>818</v>
      </c>
      <c r="C21" s="15" t="s">
        <v>964</v>
      </c>
      <c r="D21" s="15" t="s">
        <v>23</v>
      </c>
      <c r="E21" s="15" t="s">
        <v>13</v>
      </c>
      <c r="F21" s="15" t="s">
        <v>980</v>
      </c>
      <c r="G21" s="18">
        <v>2019</v>
      </c>
      <c r="H21" s="21">
        <f>VLOOKUP(A21,[3]Sheet7!$F$4:$G$377,2,FALSE)</f>
        <v>100</v>
      </c>
      <c r="I21" s="15" t="str">
        <f>VLOOKUP(A21,[4]Page1_1!$B$2:$D$375,3,FALSE)</f>
        <v>Individual</v>
      </c>
      <c r="J21" s="15" t="s">
        <v>1157</v>
      </c>
    </row>
    <row r="22" spans="1:10" s="16" customFormat="1" ht="15.75" customHeight="1" x14ac:dyDescent="0.25">
      <c r="A22" s="15" t="s">
        <v>476</v>
      </c>
      <c r="B22" s="15" t="s">
        <v>977</v>
      </c>
      <c r="C22" s="15" t="s">
        <v>981</v>
      </c>
      <c r="D22" s="15" t="s">
        <v>42</v>
      </c>
      <c r="E22" s="15" t="s">
        <v>12</v>
      </c>
      <c r="F22" s="15" t="s">
        <v>975</v>
      </c>
      <c r="G22" s="18">
        <v>2020</v>
      </c>
      <c r="H22" s="21">
        <f>VLOOKUP(A22,[3]Sheet7!$F$4:$G$377,2,FALSE)</f>
        <v>170</v>
      </c>
      <c r="I22" s="15" t="str">
        <f>VLOOKUP(A22,[4]Page1_1!$B$2:$D$375,3,FALSE)</f>
        <v>Individual</v>
      </c>
      <c r="J22" s="15" t="s">
        <v>1246</v>
      </c>
    </row>
    <row r="23" spans="1:10" s="16" customFormat="1" ht="15.75" customHeight="1" x14ac:dyDescent="0.25">
      <c r="A23" s="15" t="s">
        <v>260</v>
      </c>
      <c r="B23" s="15" t="s">
        <v>967</v>
      </c>
      <c r="C23" s="15" t="s">
        <v>982</v>
      </c>
      <c r="D23" s="15" t="s">
        <v>17</v>
      </c>
      <c r="E23" s="15" t="s">
        <v>12</v>
      </c>
      <c r="F23" s="15" t="s">
        <v>975</v>
      </c>
      <c r="G23" s="18">
        <v>2018</v>
      </c>
      <c r="H23" s="21">
        <f>VLOOKUP(A23,[3]Sheet7!$F$4:$G$377,2,FALSE)</f>
        <v>250</v>
      </c>
      <c r="I23" s="15" t="str">
        <f>VLOOKUP(A23,[4]Page1_1!$B$2:$D$375,3,FALSE)</f>
        <v>Equipment Replacement</v>
      </c>
      <c r="J23" s="18" t="s">
        <v>1043</v>
      </c>
    </row>
    <row r="24" spans="1:10" s="16" customFormat="1" ht="15.75" customHeight="1" x14ac:dyDescent="0.25">
      <c r="A24" s="15" t="s">
        <v>241</v>
      </c>
      <c r="B24" s="15" t="s">
        <v>35</v>
      </c>
      <c r="C24" s="15" t="s">
        <v>978</v>
      </c>
      <c r="D24" s="15" t="s">
        <v>34</v>
      </c>
      <c r="E24" s="15" t="s">
        <v>972</v>
      </c>
      <c r="F24" s="15" t="s">
        <v>975</v>
      </c>
      <c r="G24" s="18">
        <v>2018</v>
      </c>
      <c r="H24" s="21">
        <f>VLOOKUP(A24,[3]Sheet7!$F$4:$G$377,2,FALSE)</f>
        <v>3005</v>
      </c>
      <c r="I24" s="15" t="str">
        <f>VLOOKUP(A24,[4]Page1_1!$B$2:$D$375,3,FALSE)</f>
        <v>No Data</v>
      </c>
      <c r="J24" s="15" t="s">
        <v>1200</v>
      </c>
    </row>
    <row r="25" spans="1:10" s="16" customFormat="1" ht="15.75" customHeight="1" x14ac:dyDescent="0.25">
      <c r="A25" s="15" t="s">
        <v>240</v>
      </c>
      <c r="B25" s="15" t="s">
        <v>974</v>
      </c>
      <c r="C25" s="15" t="s">
        <v>46</v>
      </c>
      <c r="D25" s="15" t="s">
        <v>30</v>
      </c>
      <c r="E25" s="15" t="s">
        <v>972</v>
      </c>
      <c r="F25" s="15" t="s">
        <v>975</v>
      </c>
      <c r="G25" s="18">
        <v>2020</v>
      </c>
      <c r="H25" s="21">
        <f>VLOOKUP(A25,[3]Sheet7!$F$4:$G$377,2,FALSE)</f>
        <v>17784</v>
      </c>
      <c r="I25" s="15" t="str">
        <f>VLOOKUP(A25,[4]Page1_1!$B$2:$D$375,3,FALSE)</f>
        <v>Affordable Housing</v>
      </c>
      <c r="J25" s="15" t="s">
        <v>1190</v>
      </c>
    </row>
    <row r="26" spans="1:10" s="16" customFormat="1" ht="15.75" customHeight="1" x14ac:dyDescent="0.25">
      <c r="A26" s="15" t="s">
        <v>694</v>
      </c>
      <c r="B26" s="4" t="s">
        <v>818</v>
      </c>
      <c r="C26" s="15" t="s">
        <v>964</v>
      </c>
      <c r="D26" s="15" t="s">
        <v>275</v>
      </c>
      <c r="E26" s="15" t="s">
        <v>972</v>
      </c>
      <c r="F26" s="15" t="s">
        <v>975</v>
      </c>
      <c r="G26" s="18">
        <v>2018</v>
      </c>
      <c r="H26" s="21">
        <f>VLOOKUP(A26,[3]Sheet7!$F$4:$G$377,2,FALSE)</f>
        <v>275</v>
      </c>
      <c r="I26" s="15" t="str">
        <f>VLOOKUP(A26,[4]Page1_1!$B$2:$D$375,3,FALSE)</f>
        <v>Individual</v>
      </c>
      <c r="J26" s="15" t="s">
        <v>1135</v>
      </c>
    </row>
    <row r="27" spans="1:10" s="16" customFormat="1" ht="15.75" customHeight="1" x14ac:dyDescent="0.25">
      <c r="A27" s="15" t="s">
        <v>467</v>
      </c>
      <c r="B27" s="4" t="s">
        <v>818</v>
      </c>
      <c r="C27" s="15" t="s">
        <v>981</v>
      </c>
      <c r="D27" s="15" t="s">
        <v>25</v>
      </c>
      <c r="E27" s="15" t="s">
        <v>12</v>
      </c>
      <c r="F27" s="15" t="s">
        <v>975</v>
      </c>
      <c r="G27" s="18">
        <v>2017</v>
      </c>
      <c r="H27" s="21">
        <f>VLOOKUP(A27,[3]Sheet7!$F$4:$G$377,2,FALSE)</f>
        <v>3400</v>
      </c>
      <c r="I27" s="15" t="str">
        <f>VLOOKUP(A27,[4]Page1_1!$B$2:$D$375,3,FALSE)</f>
        <v>Water Communal Well System</v>
      </c>
      <c r="J27" s="15" t="s">
        <v>1100</v>
      </c>
    </row>
    <row r="28" spans="1:10" s="16" customFormat="1" ht="15.75" customHeight="1" x14ac:dyDescent="0.25">
      <c r="A28" s="15" t="s">
        <v>466</v>
      </c>
      <c r="B28" s="4" t="s">
        <v>818</v>
      </c>
      <c r="C28" s="15" t="s">
        <v>981</v>
      </c>
      <c r="D28" s="15" t="s">
        <v>25</v>
      </c>
      <c r="E28" s="15" t="s">
        <v>12</v>
      </c>
      <c r="F28" s="15" t="s">
        <v>975</v>
      </c>
      <c r="G28" s="18">
        <v>2019</v>
      </c>
      <c r="H28" s="21">
        <f>VLOOKUP(A28,[3]Sheet7!$F$4:$G$377,2,FALSE)</f>
        <v>9100</v>
      </c>
      <c r="I28" s="15" t="str">
        <f>VLOOKUP(A28,[4]Page1_1!$B$2:$D$375,3,FALSE)</f>
        <v>Water Treatment - Renewal</v>
      </c>
      <c r="J28" s="18" t="s">
        <v>1069</v>
      </c>
    </row>
    <row r="29" spans="1:10" s="16" customFormat="1" ht="15.75" customHeight="1" x14ac:dyDescent="0.25">
      <c r="A29" s="15" t="s">
        <v>693</v>
      </c>
      <c r="B29" s="15" t="s">
        <v>977</v>
      </c>
      <c r="C29" s="15" t="s">
        <v>964</v>
      </c>
      <c r="D29" s="15" t="s">
        <v>983</v>
      </c>
      <c r="E29" s="15" t="s">
        <v>12</v>
      </c>
      <c r="F29" s="15" t="s">
        <v>984</v>
      </c>
      <c r="G29" s="18">
        <v>2018</v>
      </c>
      <c r="H29" s="21">
        <f>VLOOKUP(A29,[3]Sheet7!$F$4:$G$377,2,FALSE)</f>
        <v>3200</v>
      </c>
      <c r="I29" s="15" t="str">
        <f>VLOOKUP(A29,[4]Page1_1!$B$2:$D$375,3,FALSE)</f>
        <v>Int Rehab-Intensification</v>
      </c>
      <c r="J29" s="15" t="s">
        <v>1230</v>
      </c>
    </row>
    <row r="30" spans="1:10" s="16" customFormat="1" ht="15.75" customHeight="1" x14ac:dyDescent="0.25">
      <c r="A30" s="15" t="s">
        <v>691</v>
      </c>
      <c r="B30" s="15" t="s">
        <v>977</v>
      </c>
      <c r="C30" s="15" t="s">
        <v>964</v>
      </c>
      <c r="D30" s="15" t="s">
        <v>983</v>
      </c>
      <c r="E30" s="15" t="s">
        <v>12</v>
      </c>
      <c r="F30" s="15" t="s">
        <v>973</v>
      </c>
      <c r="G30" s="18">
        <v>2020</v>
      </c>
      <c r="H30" s="21">
        <f>VLOOKUP(A30,[3]Sheet7!$F$4:$G$377,2,FALSE)</f>
        <v>3200</v>
      </c>
      <c r="I30" s="15" t="str">
        <f>VLOOKUP(A30,[4]Page1_1!$B$2:$D$375,3,FALSE)</f>
        <v>Int Rehab-Intensification</v>
      </c>
      <c r="J30" s="15" t="s">
        <v>1231</v>
      </c>
    </row>
    <row r="31" spans="1:10" s="16" customFormat="1" ht="15.75" customHeight="1" x14ac:dyDescent="0.25">
      <c r="A31" s="15" t="s">
        <v>690</v>
      </c>
      <c r="B31" s="15" t="s">
        <v>977</v>
      </c>
      <c r="C31" s="15" t="s">
        <v>964</v>
      </c>
      <c r="D31" s="15" t="s">
        <v>983</v>
      </c>
      <c r="E31" s="15" t="s">
        <v>12</v>
      </c>
      <c r="F31" s="15" t="s">
        <v>985</v>
      </c>
      <c r="G31" s="18">
        <v>2018</v>
      </c>
      <c r="H31" s="21">
        <f>VLOOKUP(A31,[3]Sheet7!$F$4:$G$377,2,FALSE)</f>
        <v>20200</v>
      </c>
      <c r="I31" s="15" t="str">
        <f>VLOOKUP(A31,[4]Page1_1!$B$2:$D$375,3,FALSE)</f>
        <v>Int Roads Water &amp; Sewer</v>
      </c>
      <c r="J31" s="15" t="s">
        <v>1297</v>
      </c>
    </row>
    <row r="32" spans="1:10" s="16" customFormat="1" ht="15.75" customHeight="1" x14ac:dyDescent="0.25">
      <c r="A32" s="15" t="s">
        <v>689</v>
      </c>
      <c r="B32" s="15" t="s">
        <v>977</v>
      </c>
      <c r="C32" s="15" t="s">
        <v>964</v>
      </c>
      <c r="D32" s="15" t="s">
        <v>983</v>
      </c>
      <c r="E32" s="15" t="s">
        <v>12</v>
      </c>
      <c r="F32" s="15" t="s">
        <v>986</v>
      </c>
      <c r="G32" s="18">
        <v>2019</v>
      </c>
      <c r="H32" s="21">
        <f>VLOOKUP(A32,[3]Sheet7!$F$4:$G$377,2,FALSE)</f>
        <v>9500</v>
      </c>
      <c r="I32" s="15" t="str">
        <f>VLOOKUP(A32,[4]Page1_1!$B$2:$D$375,3,FALSE)</f>
        <v>Int Rehab-Intensification</v>
      </c>
      <c r="J32" s="15" t="s">
        <v>1232</v>
      </c>
    </row>
    <row r="33" spans="1:10" s="16" customFormat="1" ht="15.75" customHeight="1" x14ac:dyDescent="0.25">
      <c r="A33" s="15" t="s">
        <v>232</v>
      </c>
      <c r="B33" s="15" t="s">
        <v>977</v>
      </c>
      <c r="C33" s="15" t="s">
        <v>978</v>
      </c>
      <c r="D33" s="15" t="s">
        <v>42</v>
      </c>
      <c r="E33" s="15" t="s">
        <v>13</v>
      </c>
      <c r="F33" s="15" t="s">
        <v>976</v>
      </c>
      <c r="G33" s="18">
        <v>2020</v>
      </c>
      <c r="H33" s="21">
        <f>VLOOKUP(A33,[3]Sheet7!$F$4:$G$377,2,FALSE)</f>
        <v>5000</v>
      </c>
      <c r="I33" s="15" t="str">
        <f>VLOOKUP(A33,[4]Page1_1!$B$2:$D$375,3,FALSE)</f>
        <v>Individual</v>
      </c>
      <c r="J33" s="15" t="s">
        <v>1284</v>
      </c>
    </row>
    <row r="34" spans="1:10" s="16" customFormat="1" ht="15.75" customHeight="1" x14ac:dyDescent="0.25">
      <c r="A34" s="15" t="s">
        <v>688</v>
      </c>
      <c r="B34" s="15" t="s">
        <v>974</v>
      </c>
      <c r="C34" s="15" t="s">
        <v>964</v>
      </c>
      <c r="D34" s="15" t="s">
        <v>55</v>
      </c>
      <c r="E34" s="15" t="s">
        <v>972</v>
      </c>
      <c r="F34" s="15" t="s">
        <v>975</v>
      </c>
      <c r="G34" s="18">
        <v>2019</v>
      </c>
      <c r="H34" s="21">
        <f>VLOOKUP(A34,[3]Sheet7!$F$4:$G$377,2,FALSE)</f>
        <v>1400</v>
      </c>
      <c r="I34" s="15" t="str">
        <f>VLOOKUP(A34,[4]Page1_1!$B$2:$D$375,3,FALSE)</f>
        <v>Individual</v>
      </c>
      <c r="J34" s="15" t="s">
        <v>1191</v>
      </c>
    </row>
    <row r="35" spans="1:10" s="16" customFormat="1" ht="15.75" customHeight="1" x14ac:dyDescent="0.25">
      <c r="A35" s="15" t="s">
        <v>378</v>
      </c>
      <c r="B35" s="15" t="s">
        <v>977</v>
      </c>
      <c r="C35" s="15" t="s">
        <v>978</v>
      </c>
      <c r="D35" s="15" t="s">
        <v>34</v>
      </c>
      <c r="E35" s="15" t="s">
        <v>13</v>
      </c>
      <c r="F35" s="15" t="s">
        <v>975</v>
      </c>
      <c r="G35" s="18">
        <v>2023</v>
      </c>
      <c r="H35" s="21">
        <f>VLOOKUP(A35,[3]Sheet7!$F$4:$G$377,2,FALSE)</f>
        <v>1220</v>
      </c>
      <c r="I35" s="15" t="str">
        <f>VLOOKUP(A35,[4]Page1_1!$B$2:$D$375,3,FALSE)</f>
        <v>Individual</v>
      </c>
      <c r="J35" s="15" t="s">
        <v>1238</v>
      </c>
    </row>
    <row r="36" spans="1:10" s="16" customFormat="1" ht="15.75" customHeight="1" x14ac:dyDescent="0.25">
      <c r="A36" s="15" t="s">
        <v>259</v>
      </c>
      <c r="B36" s="15" t="s">
        <v>967</v>
      </c>
      <c r="C36" s="15" t="s">
        <v>968</v>
      </c>
      <c r="D36" s="15" t="s">
        <v>49</v>
      </c>
      <c r="E36" s="15" t="s">
        <v>12</v>
      </c>
      <c r="F36" s="15" t="s">
        <v>965</v>
      </c>
      <c r="G36" s="18">
        <v>2017</v>
      </c>
      <c r="H36" s="21">
        <f>VLOOKUP(A36,[3]Sheet7!$F$4:$G$377,2,FALSE)</f>
        <v>100</v>
      </c>
      <c r="I36" s="15" t="str">
        <f>VLOOKUP(A36,[4]Page1_1!$B$2:$D$375,3,FALSE)</f>
        <v>Individual</v>
      </c>
      <c r="J36" s="18" t="s">
        <v>1048</v>
      </c>
    </row>
    <row r="37" spans="1:10" s="16" customFormat="1" ht="15.75" customHeight="1" x14ac:dyDescent="0.25">
      <c r="A37" s="15" t="s">
        <v>685</v>
      </c>
      <c r="B37" s="15" t="s">
        <v>987</v>
      </c>
      <c r="C37" s="15" t="s">
        <v>964</v>
      </c>
      <c r="D37" s="15" t="s">
        <v>42</v>
      </c>
      <c r="E37" s="15" t="s">
        <v>12</v>
      </c>
      <c r="F37" s="15" t="s">
        <v>988</v>
      </c>
      <c r="G37" s="18">
        <v>2020</v>
      </c>
      <c r="H37" s="21">
        <f>VLOOKUP(A37,[3]Sheet7!$F$4:$G$377,2,FALSE)</f>
        <v>100</v>
      </c>
      <c r="I37" s="15" t="str">
        <f>VLOOKUP(A37,[4]Page1_1!$B$2:$D$375,3,FALSE)</f>
        <v>Structures</v>
      </c>
      <c r="J37" s="15" t="s">
        <v>1017</v>
      </c>
    </row>
    <row r="38" spans="1:10" s="16" customFormat="1" ht="15.75" customHeight="1" x14ac:dyDescent="0.25">
      <c r="A38" s="15" t="s">
        <v>684</v>
      </c>
      <c r="B38" s="15" t="s">
        <v>977</v>
      </c>
      <c r="C38" s="15" t="s">
        <v>964</v>
      </c>
      <c r="D38" s="15" t="s">
        <v>42</v>
      </c>
      <c r="E38" s="15" t="s">
        <v>12</v>
      </c>
      <c r="F38" s="15" t="s">
        <v>985</v>
      </c>
      <c r="G38" s="18">
        <v>2018</v>
      </c>
      <c r="H38" s="21">
        <f>VLOOKUP(A38,[3]Sheet7!$F$4:$G$377,2,FALSE)</f>
        <v>2200</v>
      </c>
      <c r="I38" s="15" t="str">
        <f>VLOOKUP(A38,[4]Page1_1!$B$2:$D$375,3,FALSE)</f>
        <v>Structures</v>
      </c>
      <c r="J38" s="15" t="s">
        <v>1269</v>
      </c>
    </row>
    <row r="39" spans="1:10" s="16" customFormat="1" ht="15.75" customHeight="1" x14ac:dyDescent="0.25">
      <c r="A39" s="15" t="s">
        <v>683</v>
      </c>
      <c r="B39" s="15" t="s">
        <v>987</v>
      </c>
      <c r="C39" s="15" t="s">
        <v>964</v>
      </c>
      <c r="D39" s="15" t="s">
        <v>42</v>
      </c>
      <c r="E39" s="15" t="s">
        <v>12</v>
      </c>
      <c r="F39" s="15" t="s">
        <v>988</v>
      </c>
      <c r="G39" s="18">
        <v>2019</v>
      </c>
      <c r="H39" s="21">
        <f>VLOOKUP(A39,[3]Sheet7!$F$4:$G$377,2,FALSE)</f>
        <v>4650</v>
      </c>
      <c r="I39" s="15" t="str">
        <f>VLOOKUP(A39,[4]Page1_1!$B$2:$D$375,3,FALSE)</f>
        <v>Structures</v>
      </c>
      <c r="J39" s="15" t="s">
        <v>1018</v>
      </c>
    </row>
    <row r="40" spans="1:10" s="16" customFormat="1" ht="15.75" customHeight="1" x14ac:dyDescent="0.25">
      <c r="A40" s="15" t="s">
        <v>219</v>
      </c>
      <c r="B40" s="15" t="s">
        <v>987</v>
      </c>
      <c r="C40" s="15" t="s">
        <v>964</v>
      </c>
      <c r="D40" s="15" t="s">
        <v>42</v>
      </c>
      <c r="E40" s="15" t="s">
        <v>12</v>
      </c>
      <c r="F40" s="15" t="s">
        <v>989</v>
      </c>
      <c r="G40" s="18">
        <v>2018</v>
      </c>
      <c r="H40" s="21">
        <f>VLOOKUP(A40,[3]Sheet7!$F$4:$G$377,2,FALSE)</f>
        <v>370</v>
      </c>
      <c r="I40" s="15" t="str">
        <f>VLOOKUP(A40,[4]Page1_1!$B$2:$D$375,3,FALSE)</f>
        <v>Structures</v>
      </c>
      <c r="J40" s="15" t="s">
        <v>1019</v>
      </c>
    </row>
    <row r="41" spans="1:10" s="16" customFormat="1" ht="15.75" customHeight="1" x14ac:dyDescent="0.25">
      <c r="A41" s="15" t="s">
        <v>224</v>
      </c>
      <c r="B41" s="4" t="s">
        <v>818</v>
      </c>
      <c r="C41" s="15" t="s">
        <v>964</v>
      </c>
      <c r="D41" s="15" t="s">
        <v>23</v>
      </c>
      <c r="E41" s="15" t="s">
        <v>13</v>
      </c>
      <c r="F41" s="15" t="s">
        <v>976</v>
      </c>
      <c r="G41" s="18">
        <v>2020</v>
      </c>
      <c r="H41" s="21">
        <f>VLOOKUP(A41,[3]Sheet7!$F$4:$G$377,2,FALSE)</f>
        <v>9500</v>
      </c>
      <c r="I41" s="15" t="str">
        <f>VLOOKUP(A41,[4]Page1_1!$B$2:$D$375,3,FALSE)</f>
        <v>Individual</v>
      </c>
      <c r="J41" s="15" t="s">
        <v>1158</v>
      </c>
    </row>
    <row r="42" spans="1:10" s="16" customFormat="1" ht="15.75" customHeight="1" x14ac:dyDescent="0.25">
      <c r="A42" s="15" t="s">
        <v>1010</v>
      </c>
      <c r="B42" s="15" t="s">
        <v>977</v>
      </c>
      <c r="C42" s="15" t="s">
        <v>978</v>
      </c>
      <c r="D42" s="15" t="s">
        <v>42</v>
      </c>
      <c r="E42" s="15" t="s">
        <v>13</v>
      </c>
      <c r="F42" s="15" t="s">
        <v>990</v>
      </c>
      <c r="G42" s="18">
        <v>2018</v>
      </c>
      <c r="H42" s="21">
        <v>800</v>
      </c>
      <c r="I42" s="15" t="str">
        <f>VLOOKUP(A42,[4]Page1_1!$B$2:$D$375,3,FALSE)</f>
        <v>Individual</v>
      </c>
      <c r="J42" s="15" t="s">
        <v>1285</v>
      </c>
    </row>
    <row r="43" spans="1:10" s="16" customFormat="1" ht="15.75" customHeight="1" x14ac:dyDescent="0.25">
      <c r="A43" s="15" t="s">
        <v>742</v>
      </c>
      <c r="B43" s="15" t="s">
        <v>36</v>
      </c>
      <c r="C43" s="15" t="s">
        <v>36</v>
      </c>
      <c r="D43" s="15" t="s">
        <v>37</v>
      </c>
      <c r="E43" s="15" t="s">
        <v>972</v>
      </c>
      <c r="F43" s="15" t="s">
        <v>986</v>
      </c>
      <c r="G43" s="18">
        <v>2016</v>
      </c>
      <c r="H43" s="21">
        <f>VLOOKUP(A43,[3]Sheet7!$F$4:$G$377,2,FALSE)</f>
        <v>100</v>
      </c>
      <c r="I43" s="15" t="str">
        <f>VLOOKUP(A43,[4]Page1_1!$B$2:$D$375,3,FALSE)</f>
        <v>Individual</v>
      </c>
      <c r="J43" s="15" t="s">
        <v>1187</v>
      </c>
    </row>
    <row r="44" spans="1:10" s="16" customFormat="1" ht="15.75" customHeight="1" x14ac:dyDescent="0.25">
      <c r="A44" s="15" t="s">
        <v>244</v>
      </c>
      <c r="B44" s="15" t="s">
        <v>979</v>
      </c>
      <c r="C44" s="15" t="s">
        <v>981</v>
      </c>
      <c r="D44" s="15" t="s">
        <v>26</v>
      </c>
      <c r="E44" s="15" t="s">
        <v>12</v>
      </c>
      <c r="F44" s="15" t="s">
        <v>988</v>
      </c>
      <c r="G44" s="18">
        <v>2017</v>
      </c>
      <c r="H44" s="21">
        <f>VLOOKUP(A44,[3]Sheet7!$F$4:$G$377,2,FALSE)</f>
        <v>1500</v>
      </c>
      <c r="I44" s="15" t="str">
        <f>VLOOKUP(A44,[4]Page1_1!$B$2:$D$375,3,FALSE)</f>
        <v>Landfill Expansion Program</v>
      </c>
      <c r="J44" s="15" t="s">
        <v>1176</v>
      </c>
    </row>
    <row r="45" spans="1:10" s="16" customFormat="1" ht="15.75" customHeight="1" x14ac:dyDescent="0.25">
      <c r="A45" s="15" t="s">
        <v>373</v>
      </c>
      <c r="B45" s="15" t="s">
        <v>977</v>
      </c>
      <c r="C45" s="15" t="s">
        <v>978</v>
      </c>
      <c r="D45" s="15" t="s">
        <v>42</v>
      </c>
      <c r="E45" s="15" t="s">
        <v>991</v>
      </c>
      <c r="F45" s="15" t="s">
        <v>975</v>
      </c>
      <c r="G45" s="18">
        <v>2019</v>
      </c>
      <c r="H45" s="21">
        <f>VLOOKUP(A45,[3]Sheet7!$F$4:$G$377,2,FALSE)</f>
        <v>4000</v>
      </c>
      <c r="I45" s="15" t="str">
        <f>VLOOKUP(A45,[4]Page1_1!$B$2:$D$375,3,FALSE)</f>
        <v>Individual</v>
      </c>
      <c r="J45" s="15" t="s">
        <v>1291</v>
      </c>
    </row>
    <row r="46" spans="1:10" s="16" customFormat="1" ht="15.75" customHeight="1" x14ac:dyDescent="0.25">
      <c r="A46" s="15" t="s">
        <v>372</v>
      </c>
      <c r="B46" s="15" t="s">
        <v>977</v>
      </c>
      <c r="C46" s="15" t="s">
        <v>978</v>
      </c>
      <c r="D46" s="15" t="s">
        <v>42</v>
      </c>
      <c r="E46" s="15" t="s">
        <v>972</v>
      </c>
      <c r="F46" s="15" t="s">
        <v>975</v>
      </c>
      <c r="G46" s="18">
        <v>2019</v>
      </c>
      <c r="H46" s="21">
        <f>VLOOKUP(A46,[3]Sheet7!$F$4:$G$377,2,FALSE)</f>
        <v>1500</v>
      </c>
      <c r="I46" s="15" t="str">
        <f>VLOOKUP(A46,[4]Page1_1!$B$2:$D$375,3,FALSE)</f>
        <v>Individual</v>
      </c>
      <c r="J46" s="15" t="s">
        <v>1244</v>
      </c>
    </row>
    <row r="47" spans="1:10" s="16" customFormat="1" ht="15.75" customHeight="1" x14ac:dyDescent="0.25">
      <c r="A47" s="15" t="s">
        <v>234</v>
      </c>
      <c r="B47" s="15" t="s">
        <v>967</v>
      </c>
      <c r="C47" s="15" t="s">
        <v>968</v>
      </c>
      <c r="D47" s="15" t="s">
        <v>49</v>
      </c>
      <c r="E47" s="15" t="s">
        <v>13</v>
      </c>
      <c r="F47" s="15" t="s">
        <v>992</v>
      </c>
      <c r="G47" s="18">
        <v>2022</v>
      </c>
      <c r="H47" s="21">
        <f>VLOOKUP(A47,[3]Sheet7!$F$4:$G$377,2,FALSE)</f>
        <v>1048</v>
      </c>
      <c r="I47" s="15" t="str">
        <f>VLOOKUP(A47,[4]Page1_1!$B$2:$D$375,3,FALSE)</f>
        <v>Individual</v>
      </c>
      <c r="J47" s="18" t="s">
        <v>1059</v>
      </c>
    </row>
    <row r="48" spans="1:10" s="16" customFormat="1" ht="15.75" customHeight="1" x14ac:dyDescent="0.25">
      <c r="A48" s="15" t="s">
        <v>371</v>
      </c>
      <c r="B48" s="15" t="s">
        <v>977</v>
      </c>
      <c r="C48" s="15" t="s">
        <v>978</v>
      </c>
      <c r="D48" s="15" t="s">
        <v>34</v>
      </c>
      <c r="E48" s="15" t="s">
        <v>13</v>
      </c>
      <c r="F48" s="15" t="s">
        <v>976</v>
      </c>
      <c r="G48" s="18">
        <v>2022</v>
      </c>
      <c r="H48" s="21">
        <f>VLOOKUP(A48,[3]Sheet7!$F$4:$G$377,2,FALSE)</f>
        <v>6000</v>
      </c>
      <c r="I48" s="15" t="str">
        <f>VLOOKUP(A48,[4]Page1_1!$B$2:$D$375,3,FALSE)</f>
        <v>Individual</v>
      </c>
      <c r="J48" s="15" t="s">
        <v>1239</v>
      </c>
    </row>
    <row r="49" spans="1:10" s="16" customFormat="1" ht="15.75" customHeight="1" x14ac:dyDescent="0.25">
      <c r="A49" s="15" t="s">
        <v>203</v>
      </c>
      <c r="B49" s="4" t="s">
        <v>818</v>
      </c>
      <c r="C49" s="15" t="s">
        <v>964</v>
      </c>
      <c r="D49" s="15" t="s">
        <v>25</v>
      </c>
      <c r="E49" s="15" t="s">
        <v>13</v>
      </c>
      <c r="F49" s="15" t="s">
        <v>984</v>
      </c>
      <c r="G49" s="18">
        <v>2018</v>
      </c>
      <c r="H49" s="21">
        <f>VLOOKUP(A49,[3]Sheet7!$F$4:$G$377,2,FALSE)</f>
        <v>106</v>
      </c>
      <c r="I49" s="15" t="str">
        <f>VLOOKUP(A49,[4]Page1_1!$B$2:$D$375,3,FALSE)</f>
        <v>Individual</v>
      </c>
      <c r="J49" s="18" t="s">
        <v>1077</v>
      </c>
    </row>
    <row r="50" spans="1:10" s="16" customFormat="1" ht="15.75" customHeight="1" x14ac:dyDescent="0.25">
      <c r="A50" s="15" t="s">
        <v>674</v>
      </c>
      <c r="B50" s="4" t="s">
        <v>818</v>
      </c>
      <c r="C50" s="15" t="s">
        <v>964</v>
      </c>
      <c r="D50" s="15" t="s">
        <v>25</v>
      </c>
      <c r="E50" s="15" t="s">
        <v>13</v>
      </c>
      <c r="F50" s="15" t="s">
        <v>988</v>
      </c>
      <c r="G50" s="18">
        <v>2021</v>
      </c>
      <c r="H50" s="21">
        <f>VLOOKUP(A50,[3]Sheet7!$F$4:$G$377,2,FALSE)</f>
        <v>1000</v>
      </c>
      <c r="I50" s="15" t="str">
        <f>VLOOKUP(A50,[4]Page1_1!$B$2:$D$375,3,FALSE)</f>
        <v>Individual</v>
      </c>
      <c r="J50" s="18" t="s">
        <v>1078</v>
      </c>
    </row>
    <row r="51" spans="1:10" s="16" customFormat="1" ht="15.75" customHeight="1" x14ac:dyDescent="0.25">
      <c r="A51" s="15" t="s">
        <v>741</v>
      </c>
      <c r="B51" s="15" t="s">
        <v>36</v>
      </c>
      <c r="C51" s="15" t="s">
        <v>36</v>
      </c>
      <c r="D51" s="15" t="s">
        <v>37</v>
      </c>
      <c r="E51" s="15" t="s">
        <v>13</v>
      </c>
      <c r="F51" s="15" t="s">
        <v>975</v>
      </c>
      <c r="G51" s="18">
        <v>2018</v>
      </c>
      <c r="H51" s="21">
        <f>VLOOKUP(A51,[3]Sheet7!$F$4:$G$377,2,FALSE)</f>
        <v>485</v>
      </c>
      <c r="I51" s="15" t="str">
        <f>VLOOKUP(A51,[4]Page1_1!$B$2:$D$375,3,FALSE)</f>
        <v>Individual</v>
      </c>
      <c r="J51" s="15" t="s">
        <v>1185</v>
      </c>
    </row>
    <row r="52" spans="1:10" s="16" customFormat="1" ht="15.75" customHeight="1" x14ac:dyDescent="0.25">
      <c r="A52" s="15" t="s">
        <v>671</v>
      </c>
      <c r="B52" s="4" t="s">
        <v>818</v>
      </c>
      <c r="C52" s="15" t="s">
        <v>964</v>
      </c>
      <c r="D52" s="15" t="s">
        <v>25</v>
      </c>
      <c r="E52" s="15" t="s">
        <v>13</v>
      </c>
      <c r="F52" s="15" t="s">
        <v>993</v>
      </c>
      <c r="G52" s="18">
        <v>2022</v>
      </c>
      <c r="H52" s="21">
        <f>VLOOKUP(A52,[3]Sheet7!$F$4:$G$377,2,FALSE)</f>
        <v>1130</v>
      </c>
      <c r="I52" s="15" t="str">
        <f>VLOOKUP(A52,[4]Page1_1!$B$2:$D$375,3,FALSE)</f>
        <v>Individual</v>
      </c>
      <c r="J52" s="18" t="s">
        <v>1079</v>
      </c>
    </row>
    <row r="53" spans="1:10" s="16" customFormat="1" ht="15.75" customHeight="1" x14ac:dyDescent="0.25">
      <c r="A53" s="15" t="s">
        <v>198</v>
      </c>
      <c r="B53" s="15" t="s">
        <v>977</v>
      </c>
      <c r="C53" s="15" t="s">
        <v>978</v>
      </c>
      <c r="D53" s="15" t="s">
        <v>34</v>
      </c>
      <c r="E53" s="15" t="s">
        <v>12</v>
      </c>
      <c r="F53" s="15" t="s">
        <v>975</v>
      </c>
      <c r="G53" s="18">
        <v>2019</v>
      </c>
      <c r="H53" s="21">
        <f>VLOOKUP(A53,[3]Sheet7!$F$4:$G$377,2,FALSE)</f>
        <v>3000</v>
      </c>
      <c r="I53" s="15" t="str">
        <f>VLOOKUP(A53,[4]Page1_1!$B$2:$D$375,3,FALSE)</f>
        <v>Individual</v>
      </c>
      <c r="J53" s="15" t="s">
        <v>1298</v>
      </c>
    </row>
    <row r="54" spans="1:10" s="16" customFormat="1" ht="15.75" hidden="1" customHeight="1" x14ac:dyDescent="0.25">
      <c r="A54" s="15" t="s">
        <v>762</v>
      </c>
      <c r="B54" s="15" t="s">
        <v>63</v>
      </c>
      <c r="C54" s="15" t="s">
        <v>174</v>
      </c>
      <c r="D54" s="15" t="s">
        <v>63</v>
      </c>
      <c r="E54" s="15" t="s">
        <v>972</v>
      </c>
      <c r="F54" s="15" t="s">
        <v>973</v>
      </c>
      <c r="G54" s="18">
        <v>2015</v>
      </c>
      <c r="H54" s="21">
        <f>VLOOKUP(A54,[3]Sheet7!$F$4:$G$377,2,FALSE)</f>
        <v>847</v>
      </c>
      <c r="I54" s="15" t="str">
        <f>VLOOKUP(A54,[4]Page1_1!$B$2:$D$375,3,FALSE)</f>
        <v>Individual</v>
      </c>
      <c r="J54" s="15"/>
    </row>
    <row r="55" spans="1:10" s="16" customFormat="1" ht="15.75" customHeight="1" x14ac:dyDescent="0.25">
      <c r="A55" s="15" t="s">
        <v>669</v>
      </c>
      <c r="B55" s="4" t="s">
        <v>818</v>
      </c>
      <c r="C55" s="15" t="s">
        <v>964</v>
      </c>
      <c r="D55" s="15" t="s">
        <v>23</v>
      </c>
      <c r="E55" s="15" t="s">
        <v>13</v>
      </c>
      <c r="F55" s="15" t="s">
        <v>969</v>
      </c>
      <c r="G55" s="18">
        <v>2024</v>
      </c>
      <c r="H55" s="21">
        <f>VLOOKUP(A55,[3]Sheet7!$F$4:$G$377,2,FALSE)</f>
        <v>7156</v>
      </c>
      <c r="I55" s="15" t="str">
        <f>VLOOKUP(A55,[4]Page1_1!$B$2:$D$375,3,FALSE)</f>
        <v>Individual</v>
      </c>
      <c r="J55" s="15" t="s">
        <v>1161</v>
      </c>
    </row>
    <row r="56" spans="1:10" s="16" customFormat="1" ht="15.75" customHeight="1" x14ac:dyDescent="0.25">
      <c r="A56" s="15" t="s">
        <v>668</v>
      </c>
      <c r="B56" s="4" t="s">
        <v>818</v>
      </c>
      <c r="C56" s="15" t="s">
        <v>964</v>
      </c>
      <c r="D56" s="15" t="s">
        <v>23</v>
      </c>
      <c r="E56" s="15" t="s">
        <v>13</v>
      </c>
      <c r="F56" s="15" t="s">
        <v>969</v>
      </c>
      <c r="G56" s="18">
        <v>2024</v>
      </c>
      <c r="H56" s="21">
        <f>VLOOKUP(A56,[3]Sheet7!$F$4:$G$377,2,FALSE)</f>
        <v>2914</v>
      </c>
      <c r="I56" s="15" t="str">
        <f>VLOOKUP(A56,[4]Page1_1!$B$2:$D$375,3,FALSE)</f>
        <v>Individual</v>
      </c>
      <c r="J56" s="15" t="s">
        <v>1162</v>
      </c>
    </row>
    <row r="57" spans="1:10" s="16" customFormat="1" ht="15.75" customHeight="1" x14ac:dyDescent="0.25">
      <c r="A57" s="15" t="s">
        <v>457</v>
      </c>
      <c r="B57" s="4" t="s">
        <v>818</v>
      </c>
      <c r="C57" s="15" t="s">
        <v>981</v>
      </c>
      <c r="D57" s="15" t="s">
        <v>23</v>
      </c>
      <c r="E57" s="15" t="s">
        <v>12</v>
      </c>
      <c r="F57" s="15" t="s">
        <v>975</v>
      </c>
      <c r="G57" s="18">
        <v>2016</v>
      </c>
      <c r="H57" s="21">
        <f>VLOOKUP(A57,[3]Sheet7!$F$4:$G$377,2,FALSE)</f>
        <v>240</v>
      </c>
      <c r="I57" s="15" t="str">
        <f>VLOOKUP(A57,[4]Page1_1!$B$2:$D$375,3,FALSE)</f>
        <v>Wastewater &amp; Stormwater Collec</v>
      </c>
      <c r="J57" s="15" t="s">
        <v>1140</v>
      </c>
    </row>
    <row r="58" spans="1:10" s="16" customFormat="1" ht="15.75" customHeight="1" x14ac:dyDescent="0.25">
      <c r="A58" s="15" t="s">
        <v>455</v>
      </c>
      <c r="B58" s="4" t="s">
        <v>818</v>
      </c>
      <c r="C58" s="15" t="s">
        <v>981</v>
      </c>
      <c r="D58" s="15" t="s">
        <v>23</v>
      </c>
      <c r="E58" s="15" t="s">
        <v>12</v>
      </c>
      <c r="F58" s="15" t="s">
        <v>975</v>
      </c>
      <c r="G58" s="18">
        <v>2016</v>
      </c>
      <c r="H58" s="21">
        <f>VLOOKUP(A58,[3]Sheet7!$F$4:$G$377,2,FALSE)</f>
        <v>250</v>
      </c>
      <c r="I58" s="15" t="str">
        <f>VLOOKUP(A58,[4]Page1_1!$B$2:$D$375,3,FALSE)</f>
        <v>Wastewater &amp; Stormwater Collec</v>
      </c>
      <c r="J58" s="15" t="s">
        <v>1141</v>
      </c>
    </row>
    <row r="59" spans="1:10" s="16" customFormat="1" ht="15.75" customHeight="1" x14ac:dyDescent="0.25">
      <c r="A59" s="15" t="s">
        <v>454</v>
      </c>
      <c r="B59" s="4" t="s">
        <v>818</v>
      </c>
      <c r="C59" s="15" t="s">
        <v>981</v>
      </c>
      <c r="D59" s="15" t="s">
        <v>25</v>
      </c>
      <c r="E59" s="15" t="s">
        <v>12</v>
      </c>
      <c r="F59" s="15" t="s">
        <v>975</v>
      </c>
      <c r="G59" s="18">
        <v>2020</v>
      </c>
      <c r="H59" s="21">
        <f>VLOOKUP(A59,[3]Sheet7!$F$4:$G$377,2,FALSE)</f>
        <v>1270</v>
      </c>
      <c r="I59" s="15" t="str">
        <f>VLOOKUP(A59,[4]Page1_1!$B$2:$D$375,3,FALSE)</f>
        <v>Water Storage Tanks &amp; Reservoi</v>
      </c>
      <c r="J59" s="18" t="s">
        <v>1071</v>
      </c>
    </row>
    <row r="60" spans="1:10" s="16" customFormat="1" ht="15.75" customHeight="1" x14ac:dyDescent="0.25">
      <c r="A60" s="15" t="s">
        <v>453</v>
      </c>
      <c r="B60" s="4" t="s">
        <v>818</v>
      </c>
      <c r="C60" s="15" t="s">
        <v>981</v>
      </c>
      <c r="D60" s="15" t="s">
        <v>25</v>
      </c>
      <c r="E60" s="15" t="s">
        <v>12</v>
      </c>
      <c r="F60" s="15" t="s">
        <v>975</v>
      </c>
      <c r="G60" s="18">
        <v>2020</v>
      </c>
      <c r="H60" s="21">
        <f>VLOOKUP(A60,[3]Sheet7!$F$4:$G$377,2,FALSE)</f>
        <v>2350</v>
      </c>
      <c r="I60" s="15" t="str">
        <f>VLOOKUP(A60,[4]Page1_1!$B$2:$D$375,3,FALSE)</f>
        <v>Water Communal Well System</v>
      </c>
      <c r="J60" s="15" t="s">
        <v>1104</v>
      </c>
    </row>
    <row r="61" spans="1:10" s="16" customFormat="1" ht="15.75" customHeight="1" x14ac:dyDescent="0.25">
      <c r="A61" s="15" t="s">
        <v>790</v>
      </c>
      <c r="B61" s="15" t="s">
        <v>967</v>
      </c>
      <c r="C61" s="15" t="s">
        <v>994</v>
      </c>
      <c r="D61" s="15" t="s">
        <v>18</v>
      </c>
      <c r="E61" s="15" t="s">
        <v>12</v>
      </c>
      <c r="F61" s="15" t="s">
        <v>975</v>
      </c>
      <c r="G61" s="18">
        <v>2019</v>
      </c>
      <c r="H61" s="21">
        <f>VLOOKUP(A61,[3]Sheet7!$F$4:$G$377,2,FALSE)</f>
        <v>435</v>
      </c>
      <c r="I61" s="15" t="str">
        <f>VLOOKUP(A61,[4]Page1_1!$B$2:$D$375,3,FALSE)</f>
        <v>Fleet - Renewal</v>
      </c>
      <c r="J61" s="18" t="s">
        <v>1030</v>
      </c>
    </row>
    <row r="62" spans="1:10" s="16" customFormat="1" ht="15.75" customHeight="1" x14ac:dyDescent="0.25">
      <c r="A62" s="15" t="s">
        <v>450</v>
      </c>
      <c r="B62" s="4" t="s">
        <v>818</v>
      </c>
      <c r="C62" s="15" t="s">
        <v>981</v>
      </c>
      <c r="D62" s="15" t="s">
        <v>23</v>
      </c>
      <c r="E62" s="15" t="s">
        <v>12</v>
      </c>
      <c r="F62" s="15" t="s">
        <v>975</v>
      </c>
      <c r="G62" s="18">
        <v>2017</v>
      </c>
      <c r="H62" s="21">
        <f>VLOOKUP(A62,[3]Sheet7!$F$4:$G$377,2,FALSE)</f>
        <v>12000</v>
      </c>
      <c r="I62" s="15" t="str">
        <f>VLOOKUP(A62,[4]Page1_1!$B$2:$D$375,3,FALSE)</f>
        <v>Wastewater Treatment</v>
      </c>
      <c r="J62" s="18" t="s">
        <v>1148</v>
      </c>
    </row>
    <row r="63" spans="1:10" s="16" customFormat="1" ht="15.75" customHeight="1" x14ac:dyDescent="0.25">
      <c r="A63" s="15" t="s">
        <v>666</v>
      </c>
      <c r="B63" s="15" t="s">
        <v>977</v>
      </c>
      <c r="C63" s="15" t="s">
        <v>964</v>
      </c>
      <c r="D63" s="15" t="s">
        <v>983</v>
      </c>
      <c r="E63" s="15" t="s">
        <v>12</v>
      </c>
      <c r="F63" s="15" t="s">
        <v>985</v>
      </c>
      <c r="G63" s="18">
        <v>2018</v>
      </c>
      <c r="H63" s="21">
        <f>VLOOKUP(A63,[3]Sheet7!$F$4:$G$377,2,FALSE)</f>
        <v>8600</v>
      </c>
      <c r="I63" s="15" t="str">
        <f>VLOOKUP(A63,[4]Page1_1!$B$2:$D$375,3,FALSE)</f>
        <v>Int Roads Water &amp; Sewer</v>
      </c>
      <c r="J63" s="15" t="s">
        <v>1213</v>
      </c>
    </row>
    <row r="64" spans="1:10" s="16" customFormat="1" ht="15.75" customHeight="1" x14ac:dyDescent="0.25">
      <c r="A64" s="15" t="s">
        <v>208</v>
      </c>
      <c r="B64" s="15" t="s">
        <v>977</v>
      </c>
      <c r="C64" s="15" t="s">
        <v>964</v>
      </c>
      <c r="D64" s="15" t="s">
        <v>983</v>
      </c>
      <c r="E64" s="15" t="s">
        <v>12</v>
      </c>
      <c r="F64" s="15" t="s">
        <v>965</v>
      </c>
      <c r="G64" s="18">
        <v>2019</v>
      </c>
      <c r="H64" s="21">
        <f>VLOOKUP(A64,[3]Sheet7!$F$4:$G$377,2,FALSE)</f>
        <v>21200</v>
      </c>
      <c r="I64" s="15" t="str">
        <f>VLOOKUP(A64,[4]Page1_1!$B$2:$D$375,3,FALSE)</f>
        <v>Int Roads Water &amp; Sewer</v>
      </c>
      <c r="J64" s="15" t="s">
        <v>1214</v>
      </c>
    </row>
    <row r="65" spans="1:10" s="16" customFormat="1" ht="15.75" customHeight="1" x14ac:dyDescent="0.25">
      <c r="A65" s="15" t="s">
        <v>665</v>
      </c>
      <c r="B65" s="4" t="s">
        <v>818</v>
      </c>
      <c r="C65" s="15" t="s">
        <v>964</v>
      </c>
      <c r="D65" s="15" t="s">
        <v>25</v>
      </c>
      <c r="E65" s="15" t="s">
        <v>12</v>
      </c>
      <c r="F65" s="15" t="s">
        <v>971</v>
      </c>
      <c r="G65" s="18">
        <v>2018</v>
      </c>
      <c r="H65" s="21">
        <f>VLOOKUP(A65,[3]Sheet7!$F$4:$G$377,2,FALSE)</f>
        <v>780</v>
      </c>
      <c r="I65" s="15" t="str">
        <f>VLOOKUP(A65,[4]Page1_1!$B$2:$D$375,3,FALSE)</f>
        <v>Water Systems Rehab</v>
      </c>
      <c r="J65" s="18" t="s">
        <v>1085</v>
      </c>
    </row>
    <row r="66" spans="1:10" s="16" customFormat="1" ht="15.75" customHeight="1" x14ac:dyDescent="0.25">
      <c r="A66" s="15" t="s">
        <v>229</v>
      </c>
      <c r="B66" s="4" t="s">
        <v>818</v>
      </c>
      <c r="C66" s="15" t="s">
        <v>964</v>
      </c>
      <c r="D66" s="15" t="s">
        <v>23</v>
      </c>
      <c r="E66" s="15" t="s">
        <v>13</v>
      </c>
      <c r="F66" s="15" t="s">
        <v>988</v>
      </c>
      <c r="G66" s="18">
        <v>2019</v>
      </c>
      <c r="H66" s="21">
        <f>VLOOKUP(A66,[3]Sheet7!$F$4:$G$377,2,FALSE)</f>
        <v>1500</v>
      </c>
      <c r="I66" s="15" t="str">
        <f>VLOOKUP(A66,[4]Page1_1!$B$2:$D$375,3,FALSE)</f>
        <v>Individual</v>
      </c>
      <c r="J66" s="15" t="s">
        <v>1159</v>
      </c>
    </row>
    <row r="67" spans="1:10" s="16" customFormat="1" ht="15.75" customHeight="1" x14ac:dyDescent="0.25">
      <c r="A67" s="15" t="s">
        <v>243</v>
      </c>
      <c r="B67" s="15" t="s">
        <v>979</v>
      </c>
      <c r="C67" s="15" t="s">
        <v>981</v>
      </c>
      <c r="D67" s="15" t="s">
        <v>26</v>
      </c>
      <c r="E67" s="15" t="s">
        <v>991</v>
      </c>
      <c r="F67" s="15" t="s">
        <v>988</v>
      </c>
      <c r="G67" s="18">
        <v>2024</v>
      </c>
      <c r="H67" s="21">
        <f>VLOOKUP(A67,[3]Sheet7!$F$4:$G$377,2,FALSE)</f>
        <v>250</v>
      </c>
      <c r="I67" s="15" t="str">
        <f>VLOOKUP(A67,[4]Page1_1!$B$2:$D$375,3,FALSE)</f>
        <v>Landfill Expansion Program</v>
      </c>
      <c r="J67" s="15" t="s">
        <v>1175</v>
      </c>
    </row>
    <row r="68" spans="1:10" s="16" customFormat="1" ht="15.75" customHeight="1" x14ac:dyDescent="0.25">
      <c r="A68" s="15" t="s">
        <v>367</v>
      </c>
      <c r="B68" s="15" t="s">
        <v>977</v>
      </c>
      <c r="C68" s="15" t="s">
        <v>978</v>
      </c>
      <c r="D68" s="15" t="s">
        <v>42</v>
      </c>
      <c r="E68" s="15" t="s">
        <v>972</v>
      </c>
      <c r="F68" s="15" t="s">
        <v>975</v>
      </c>
      <c r="G68" s="18">
        <v>2019</v>
      </c>
      <c r="H68" s="21">
        <f>VLOOKUP(A68,[3]Sheet7!$F$4:$G$377,2,FALSE)</f>
        <v>4140</v>
      </c>
      <c r="I68" s="15" t="str">
        <f>VLOOKUP(A68,[4]Page1_1!$B$2:$D$375,3,FALSE)</f>
        <v>Individual</v>
      </c>
      <c r="J68" s="15" t="s">
        <v>1292</v>
      </c>
    </row>
    <row r="69" spans="1:10" s="16" customFormat="1" ht="15.75" customHeight="1" x14ac:dyDescent="0.25">
      <c r="A69" s="15" t="s">
        <v>662</v>
      </c>
      <c r="B69" s="15" t="s">
        <v>967</v>
      </c>
      <c r="C69" s="15" t="s">
        <v>968</v>
      </c>
      <c r="D69" s="15" t="s">
        <v>49</v>
      </c>
      <c r="E69" s="295" t="s">
        <v>13</v>
      </c>
      <c r="F69" s="15" t="s">
        <v>995</v>
      </c>
      <c r="G69" s="18">
        <v>2019</v>
      </c>
      <c r="H69" s="21">
        <f>VLOOKUP(A69,[3]Sheet7!$F$4:$G$377,2,FALSE)</f>
        <v>140</v>
      </c>
      <c r="I69" s="15" t="str">
        <f>VLOOKUP(A69,[4]Page1_1!$B$2:$D$375,3,FALSE)</f>
        <v>Individual</v>
      </c>
      <c r="J69" s="18" t="s">
        <v>1060</v>
      </c>
    </row>
    <row r="70" spans="1:10" s="16" customFormat="1" ht="15.75" customHeight="1" x14ac:dyDescent="0.25">
      <c r="A70" s="15" t="s">
        <v>256</v>
      </c>
      <c r="B70" s="15" t="s">
        <v>967</v>
      </c>
      <c r="C70" s="15" t="s">
        <v>982</v>
      </c>
      <c r="D70" s="15" t="s">
        <v>996</v>
      </c>
      <c r="E70" s="15" t="s">
        <v>12</v>
      </c>
      <c r="F70" s="15" t="s">
        <v>975</v>
      </c>
      <c r="G70" s="18">
        <v>2019</v>
      </c>
      <c r="H70" s="21">
        <f>VLOOKUP(A70,[3]Sheet7!$F$4:$G$377,2,FALSE)</f>
        <v>350</v>
      </c>
      <c r="I70" s="15" t="str">
        <f>VLOOKUP(A70,[4]Page1_1!$B$2:$D$375,3,FALSE)</f>
        <v>Individual</v>
      </c>
      <c r="J70" s="15" t="s">
        <v>1066</v>
      </c>
    </row>
    <row r="71" spans="1:10" s="16" customFormat="1" ht="15.75" hidden="1" customHeight="1" x14ac:dyDescent="0.25">
      <c r="A71" s="15" t="s">
        <v>760</v>
      </c>
      <c r="B71" s="15" t="s">
        <v>63</v>
      </c>
      <c r="C71" s="15" t="s">
        <v>174</v>
      </c>
      <c r="D71" s="15" t="s">
        <v>63</v>
      </c>
      <c r="E71" s="15" t="s">
        <v>972</v>
      </c>
      <c r="F71" s="15" t="s">
        <v>975</v>
      </c>
      <c r="G71" s="18">
        <v>2017</v>
      </c>
      <c r="H71" s="21">
        <f>VLOOKUP(A71,[3]Sheet7!$F$4:$G$377,2,FALSE)</f>
        <v>140</v>
      </c>
      <c r="I71" s="15" t="str">
        <f>VLOOKUP(A71,[4]Page1_1!$B$2:$D$375,3,FALSE)</f>
        <v>Individual</v>
      </c>
      <c r="J71" s="18"/>
    </row>
    <row r="72" spans="1:10" s="16" customFormat="1" ht="15.75" customHeight="1" x14ac:dyDescent="0.25">
      <c r="A72" s="15" t="s">
        <v>197</v>
      </c>
      <c r="B72" s="15" t="s">
        <v>997</v>
      </c>
      <c r="C72" s="15" t="s">
        <v>978</v>
      </c>
      <c r="D72" s="15" t="s">
        <v>34</v>
      </c>
      <c r="E72" s="15" t="s">
        <v>13</v>
      </c>
      <c r="F72" s="15" t="s">
        <v>975</v>
      </c>
      <c r="G72" s="18">
        <v>2023</v>
      </c>
      <c r="H72" s="21">
        <f>VLOOKUP(A72,[3]Sheet7!$F$4:$G$377,2,FALSE)</f>
        <v>67000</v>
      </c>
      <c r="I72" s="15" t="str">
        <f>VLOOKUP(A72,[4]Page1_1!$B$2:$D$375,3,FALSE)</f>
        <v>Individual</v>
      </c>
      <c r="J72" s="18" t="s">
        <v>1183</v>
      </c>
    </row>
    <row r="73" spans="1:10" s="16" customFormat="1" ht="15.75" customHeight="1" x14ac:dyDescent="0.25">
      <c r="A73" s="15" t="s">
        <v>366</v>
      </c>
      <c r="B73" s="15" t="s">
        <v>977</v>
      </c>
      <c r="C73" s="15" t="s">
        <v>978</v>
      </c>
      <c r="D73" s="15" t="s">
        <v>42</v>
      </c>
      <c r="E73" s="15" t="s">
        <v>972</v>
      </c>
      <c r="F73" s="15" t="s">
        <v>975</v>
      </c>
      <c r="G73" s="18">
        <v>2018</v>
      </c>
      <c r="H73" s="21">
        <f>VLOOKUP(A73,[3]Sheet7!$F$4:$G$377,2,FALSE)</f>
        <v>105</v>
      </c>
      <c r="I73" s="15" t="str">
        <f>VLOOKUP(A73,[4]Page1_1!$B$2:$D$375,3,FALSE)</f>
        <v>Traffic - Safety</v>
      </c>
      <c r="J73" s="18" t="s">
        <v>1247</v>
      </c>
    </row>
    <row r="74" spans="1:10" s="16" customFormat="1" ht="15.75" customHeight="1" x14ac:dyDescent="0.25">
      <c r="A74" s="15" t="s">
        <v>365</v>
      </c>
      <c r="B74" s="15" t="s">
        <v>977</v>
      </c>
      <c r="C74" s="15" t="s">
        <v>978</v>
      </c>
      <c r="D74" s="15" t="s">
        <v>42</v>
      </c>
      <c r="E74" s="15" t="s">
        <v>972</v>
      </c>
      <c r="F74" s="15" t="s">
        <v>975</v>
      </c>
      <c r="G74" s="18">
        <v>2018</v>
      </c>
      <c r="H74" s="21">
        <f>VLOOKUP(A74,[3]Sheet7!$F$4:$G$377,2,FALSE)</f>
        <v>380</v>
      </c>
      <c r="I74" s="15" t="str">
        <f>VLOOKUP(A74,[4]Page1_1!$B$2:$D$375,3,FALSE)</f>
        <v>Traffic - Safety</v>
      </c>
      <c r="J74" s="18" t="s">
        <v>1250</v>
      </c>
    </row>
    <row r="75" spans="1:10" s="16" customFormat="1" ht="15.75" customHeight="1" x14ac:dyDescent="0.25">
      <c r="A75" s="15" t="s">
        <v>364</v>
      </c>
      <c r="B75" s="15" t="s">
        <v>977</v>
      </c>
      <c r="C75" s="15" t="s">
        <v>978</v>
      </c>
      <c r="D75" s="15" t="s">
        <v>42</v>
      </c>
      <c r="E75" s="15" t="s">
        <v>972</v>
      </c>
      <c r="F75" s="15" t="s">
        <v>975</v>
      </c>
      <c r="G75" s="18">
        <v>2018</v>
      </c>
      <c r="H75" s="21">
        <f>VLOOKUP(A75,[3]Sheet7!$F$4:$G$377,2,FALSE)</f>
        <v>1400</v>
      </c>
      <c r="I75" s="15" t="str">
        <f>VLOOKUP(A75,[4]Page1_1!$B$2:$D$375,3,FALSE)</f>
        <v>Traffic - Safety</v>
      </c>
      <c r="J75" s="15" t="s">
        <v>1248</v>
      </c>
    </row>
    <row r="76" spans="1:10" s="16" customFormat="1" ht="15.75" customHeight="1" x14ac:dyDescent="0.25">
      <c r="A76" s="15" t="s">
        <v>723</v>
      </c>
      <c r="B76" s="15" t="s">
        <v>979</v>
      </c>
      <c r="C76" s="15" t="s">
        <v>968</v>
      </c>
      <c r="D76" s="15" t="s">
        <v>27</v>
      </c>
      <c r="E76" s="15" t="s">
        <v>972</v>
      </c>
      <c r="F76" s="15" t="s">
        <v>975</v>
      </c>
      <c r="G76" s="18">
        <v>2018</v>
      </c>
      <c r="H76" s="21">
        <f>VLOOKUP(A76,[3]Sheet7!$F$4:$G$377,2,FALSE)</f>
        <v>1000</v>
      </c>
      <c r="I76" s="15" t="str">
        <f>VLOOKUP(A76,[4]Page1_1!$B$2:$D$375,3,FALSE)</f>
        <v>P,B&amp;G - Buildings &amp; Grounds</v>
      </c>
      <c r="J76" s="15" t="s">
        <v>1173</v>
      </c>
    </row>
    <row r="77" spans="1:10" s="16" customFormat="1" ht="15.75" customHeight="1" x14ac:dyDescent="0.25">
      <c r="A77" s="15" t="s">
        <v>242</v>
      </c>
      <c r="B77" s="15" t="s">
        <v>979</v>
      </c>
      <c r="C77" s="15" t="s">
        <v>981</v>
      </c>
      <c r="D77" s="15" t="s">
        <v>26</v>
      </c>
      <c r="E77" s="15" t="s">
        <v>12</v>
      </c>
      <c r="F77" s="15" t="s">
        <v>988</v>
      </c>
      <c r="G77" s="18">
        <v>2018</v>
      </c>
      <c r="H77" s="21">
        <f>VLOOKUP(A77,[3]Sheet7!$F$4:$G$377,2,FALSE)</f>
        <v>500</v>
      </c>
      <c r="I77" s="15" t="str">
        <f>VLOOKUP(A77,[4]Page1_1!$B$2:$D$375,3,FALSE)</f>
        <v>Solid Waste Facilities Upgrade</v>
      </c>
      <c r="J77" s="15" t="s">
        <v>1177</v>
      </c>
    </row>
    <row r="78" spans="1:10" s="16" customFormat="1" ht="15.75" customHeight="1" x14ac:dyDescent="0.25">
      <c r="A78" s="15" t="s">
        <v>252</v>
      </c>
      <c r="B78" s="15" t="s">
        <v>979</v>
      </c>
      <c r="C78" s="15" t="s">
        <v>994</v>
      </c>
      <c r="D78" s="15" t="s">
        <v>27</v>
      </c>
      <c r="E78" s="15" t="s">
        <v>972</v>
      </c>
      <c r="F78" s="15" t="s">
        <v>975</v>
      </c>
      <c r="G78" s="18">
        <v>2019</v>
      </c>
      <c r="H78" s="21">
        <f>VLOOKUP(A78,[3]Sheet7!$F$4:$G$377,2,FALSE)</f>
        <v>500</v>
      </c>
      <c r="I78" s="15" t="str">
        <f>VLOOKUP(A78,[4]Page1_1!$B$2:$D$375,3,FALSE)</f>
        <v>Fleet - Renewal</v>
      </c>
      <c r="J78" s="18" t="s">
        <v>1174</v>
      </c>
    </row>
    <row r="79" spans="1:10" s="16" customFormat="1" ht="15.75" customHeight="1" x14ac:dyDescent="0.25">
      <c r="A79" s="15" t="s">
        <v>217</v>
      </c>
      <c r="B79" s="15" t="s">
        <v>967</v>
      </c>
      <c r="C79" s="15" t="s">
        <v>982</v>
      </c>
      <c r="D79" s="15" t="s">
        <v>16</v>
      </c>
      <c r="E79" s="15" t="s">
        <v>972</v>
      </c>
      <c r="F79" s="15" t="s">
        <v>998</v>
      </c>
      <c r="G79" s="18">
        <v>2018</v>
      </c>
      <c r="H79" s="21">
        <f>VLOOKUP(A79,[3]Sheet7!$F$4:$G$377,2,FALSE)</f>
        <v>1500</v>
      </c>
      <c r="I79" s="15" t="str">
        <f>VLOOKUP(A79,[4]Page1_1!$B$2:$D$375,3,FALSE)</f>
        <v>Individual</v>
      </c>
      <c r="J79" s="18" t="s">
        <v>1040</v>
      </c>
    </row>
    <row r="80" spans="1:10" s="16" customFormat="1" ht="15.75" customHeight="1" x14ac:dyDescent="0.25">
      <c r="A80" s="15" t="s">
        <v>255</v>
      </c>
      <c r="B80" s="15" t="s">
        <v>977</v>
      </c>
      <c r="C80" s="15" t="s">
        <v>978</v>
      </c>
      <c r="D80" s="15" t="s">
        <v>42</v>
      </c>
      <c r="E80" s="15" t="s">
        <v>972</v>
      </c>
      <c r="F80" s="15" t="s">
        <v>975</v>
      </c>
      <c r="G80" s="18">
        <v>2018</v>
      </c>
      <c r="H80" s="21">
        <f>VLOOKUP(A80,[3]Sheet7!$F$4:$G$377,2,FALSE)</f>
        <v>420</v>
      </c>
      <c r="I80" s="15" t="str">
        <f>VLOOKUP(A80,[4]Page1_1!$B$2:$D$375,3,FALSE)</f>
        <v>Individual</v>
      </c>
      <c r="J80" s="18" t="s">
        <v>1249</v>
      </c>
    </row>
    <row r="81" spans="1:10" s="16" customFormat="1" ht="15.75" customHeight="1" x14ac:dyDescent="0.25">
      <c r="A81" s="15" t="s">
        <v>789</v>
      </c>
      <c r="B81" s="15" t="s">
        <v>967</v>
      </c>
      <c r="C81" s="15" t="s">
        <v>994</v>
      </c>
      <c r="D81" s="15" t="s">
        <v>16</v>
      </c>
      <c r="E81" s="15" t="s">
        <v>12</v>
      </c>
      <c r="F81" s="15" t="s">
        <v>975</v>
      </c>
      <c r="G81" s="18">
        <v>2019</v>
      </c>
      <c r="H81" s="21">
        <f>VLOOKUP(A81,[3]Sheet7!$F$4:$G$377,2,FALSE)</f>
        <v>3580</v>
      </c>
      <c r="I81" s="15" t="str">
        <f>VLOOKUP(A81,[4]Page1_1!$B$2:$D$375,3,FALSE)</f>
        <v>Fleet - Renewal</v>
      </c>
      <c r="J81" s="18" t="s">
        <v>1030</v>
      </c>
    </row>
    <row r="82" spans="1:10" s="16" customFormat="1" ht="12.75" customHeight="1" x14ac:dyDescent="0.25">
      <c r="A82" s="15" t="s">
        <v>788</v>
      </c>
      <c r="B82" s="15" t="s">
        <v>977</v>
      </c>
      <c r="C82" s="15" t="s">
        <v>994</v>
      </c>
      <c r="D82" s="15" t="s">
        <v>52</v>
      </c>
      <c r="E82" s="15" t="s">
        <v>12</v>
      </c>
      <c r="F82" s="15" t="s">
        <v>975</v>
      </c>
      <c r="G82" s="18">
        <v>2019</v>
      </c>
      <c r="H82" s="21">
        <f>VLOOKUP(A82,[3]Sheet7!$F$4:$G$377,2,FALSE)</f>
        <v>263</v>
      </c>
      <c r="I82" s="15" t="str">
        <f>VLOOKUP(A82,[4]Page1_1!$B$2:$D$375,3,FALSE)</f>
        <v>Fleet - Renewal</v>
      </c>
      <c r="J82" s="18" t="s">
        <v>1030</v>
      </c>
    </row>
    <row r="83" spans="1:10" s="16" customFormat="1" ht="12.75" customHeight="1" x14ac:dyDescent="0.25">
      <c r="A83" s="15" t="s">
        <v>787</v>
      </c>
      <c r="B83" s="15" t="s">
        <v>967</v>
      </c>
      <c r="C83" s="15" t="s">
        <v>994</v>
      </c>
      <c r="D83" s="15" t="s">
        <v>17</v>
      </c>
      <c r="E83" s="15" t="s">
        <v>12</v>
      </c>
      <c r="F83" s="15" t="s">
        <v>975</v>
      </c>
      <c r="G83" s="18">
        <v>2019</v>
      </c>
      <c r="H83" s="21">
        <f>VLOOKUP(A83,[3]Sheet7!$F$4:$G$377,2,FALSE)</f>
        <v>3320</v>
      </c>
      <c r="I83" s="15" t="str">
        <f>VLOOKUP(A83,[4]Page1_1!$B$2:$D$375,3,FALSE)</f>
        <v>Fleet - Renewal</v>
      </c>
      <c r="J83" s="15" t="s">
        <v>1031</v>
      </c>
    </row>
    <row r="84" spans="1:10" s="16" customFormat="1" ht="12.75" customHeight="1" x14ac:dyDescent="0.25">
      <c r="A84" s="15" t="s">
        <v>786</v>
      </c>
      <c r="B84" s="15" t="s">
        <v>979</v>
      </c>
      <c r="C84" s="15" t="s">
        <v>994</v>
      </c>
      <c r="D84" s="15" t="s">
        <v>26</v>
      </c>
      <c r="E84" s="15" t="s">
        <v>12</v>
      </c>
      <c r="F84" s="15" t="s">
        <v>975</v>
      </c>
      <c r="G84" s="18">
        <v>2019</v>
      </c>
      <c r="H84" s="21">
        <f>VLOOKUP(A84,[3]Sheet7!$F$4:$G$377,2,FALSE)</f>
        <v>435</v>
      </c>
      <c r="I84" s="15" t="str">
        <f>VLOOKUP(A84,[4]Page1_1!$B$2:$D$375,3,FALSE)</f>
        <v>Fleet - Renewal</v>
      </c>
      <c r="J84" s="15" t="s">
        <v>1030</v>
      </c>
    </row>
    <row r="85" spans="1:10" s="16" customFormat="1" ht="12.75" customHeight="1" x14ac:dyDescent="0.25">
      <c r="A85" s="15" t="s">
        <v>785</v>
      </c>
      <c r="B85" s="4" t="s">
        <v>818</v>
      </c>
      <c r="C85" s="15" t="s">
        <v>994</v>
      </c>
      <c r="D85" s="15" t="s">
        <v>23</v>
      </c>
      <c r="E85" s="15" t="s">
        <v>12</v>
      </c>
      <c r="F85" s="15" t="s">
        <v>975</v>
      </c>
      <c r="G85" s="18">
        <v>2019</v>
      </c>
      <c r="H85" s="21">
        <f>VLOOKUP(A85,[3]Sheet7!$F$4:$G$377,2,FALSE)</f>
        <v>205</v>
      </c>
      <c r="I85" s="15" t="str">
        <f>VLOOKUP(A85,[4]Page1_1!$B$2:$D$375,3,FALSE)</f>
        <v>Fleet - Renewal</v>
      </c>
      <c r="J85" s="15" t="s">
        <v>1030</v>
      </c>
    </row>
    <row r="86" spans="1:10" s="16" customFormat="1" ht="12.75" customHeight="1" x14ac:dyDescent="0.25">
      <c r="A86" s="15" t="s">
        <v>784</v>
      </c>
      <c r="B86" s="4" t="s">
        <v>818</v>
      </c>
      <c r="C86" s="15" t="s">
        <v>994</v>
      </c>
      <c r="D86" s="15" t="s">
        <v>25</v>
      </c>
      <c r="E86" s="15" t="s">
        <v>12</v>
      </c>
      <c r="F86" s="15" t="s">
        <v>975</v>
      </c>
      <c r="G86" s="18">
        <v>2019</v>
      </c>
      <c r="H86" s="21">
        <f>VLOOKUP(A86,[3]Sheet7!$F$4:$G$377,2,FALSE)</f>
        <v>465</v>
      </c>
      <c r="I86" s="15" t="str">
        <f>VLOOKUP(A86,[4]Page1_1!$B$2:$D$375,3,FALSE)</f>
        <v>Fleet - Renewal</v>
      </c>
      <c r="J86" s="15" t="s">
        <v>1030</v>
      </c>
    </row>
    <row r="87" spans="1:10" s="16" customFormat="1" ht="12.75" customHeight="1" x14ac:dyDescent="0.25">
      <c r="A87" s="15" t="s">
        <v>783</v>
      </c>
      <c r="B87" s="15" t="s">
        <v>977</v>
      </c>
      <c r="C87" s="15" t="s">
        <v>994</v>
      </c>
      <c r="D87" s="15" t="s">
        <v>52</v>
      </c>
      <c r="E87" s="15" t="s">
        <v>12</v>
      </c>
      <c r="F87" s="15" t="s">
        <v>975</v>
      </c>
      <c r="G87" s="18">
        <v>2019</v>
      </c>
      <c r="H87" s="21">
        <f>VLOOKUP(A87,[3]Sheet7!$F$4:$G$377,2,FALSE)</f>
        <v>100</v>
      </c>
      <c r="I87" s="15" t="str">
        <f>VLOOKUP(A87,[4]Page1_1!$B$2:$D$375,3,FALSE)</f>
        <v>Fleet - Renewal</v>
      </c>
      <c r="J87" s="15" t="s">
        <v>1212</v>
      </c>
    </row>
    <row r="88" spans="1:10" s="16" customFormat="1" ht="12.75" customHeight="1" x14ac:dyDescent="0.25">
      <c r="A88" s="15" t="s">
        <v>782</v>
      </c>
      <c r="B88" s="15" t="s">
        <v>977</v>
      </c>
      <c r="C88" s="15" t="s">
        <v>994</v>
      </c>
      <c r="D88" s="15" t="s">
        <v>42</v>
      </c>
      <c r="E88" s="15" t="s">
        <v>12</v>
      </c>
      <c r="F88" s="15" t="s">
        <v>975</v>
      </c>
      <c r="G88" s="18">
        <v>2019</v>
      </c>
      <c r="H88" s="21">
        <f>VLOOKUP(A88,[3]Sheet7!$F$4:$G$377,2,FALSE)</f>
        <v>16498</v>
      </c>
      <c r="I88" s="15" t="str">
        <f>VLOOKUP(A88,[4]Page1_1!$B$2:$D$375,3,FALSE)</f>
        <v>Fleet - Renewal</v>
      </c>
      <c r="J88" s="15" t="s">
        <v>1030</v>
      </c>
    </row>
    <row r="89" spans="1:10" s="16" customFormat="1" ht="12.75" customHeight="1" x14ac:dyDescent="0.25">
      <c r="A89" s="15" t="s">
        <v>445</v>
      </c>
      <c r="B89" s="4" t="s">
        <v>818</v>
      </c>
      <c r="C89" s="15" t="s">
        <v>964</v>
      </c>
      <c r="D89" s="15" t="s">
        <v>25</v>
      </c>
      <c r="E89" s="15" t="s">
        <v>12</v>
      </c>
      <c r="F89" s="15" t="s">
        <v>975</v>
      </c>
      <c r="G89" s="18">
        <v>2020</v>
      </c>
      <c r="H89" s="21">
        <f>VLOOKUP(A89,[3]Sheet7!$F$4:$G$377,2,FALSE)</f>
        <v>1237</v>
      </c>
      <c r="I89" s="15" t="str">
        <f>VLOOKUP(A89,[4]Page1_1!$B$2:$D$375,3,FALSE)</f>
        <v>Water Pumping Stations</v>
      </c>
      <c r="J89" s="15" t="s">
        <v>1072</v>
      </c>
    </row>
    <row r="90" spans="1:10" s="16" customFormat="1" ht="12.75" customHeight="1" x14ac:dyDescent="0.25">
      <c r="A90" s="15" t="s">
        <v>442</v>
      </c>
      <c r="B90" s="4" t="s">
        <v>818</v>
      </c>
      <c r="C90" s="15" t="s">
        <v>981</v>
      </c>
      <c r="D90" s="15" t="s">
        <v>25</v>
      </c>
      <c r="E90" s="15" t="s">
        <v>12</v>
      </c>
      <c r="F90" s="15" t="s">
        <v>975</v>
      </c>
      <c r="G90" s="18">
        <v>2020</v>
      </c>
      <c r="H90" s="21">
        <f>VLOOKUP(A90,[3]Sheet7!$F$4:$G$377,2,FALSE)</f>
        <v>250</v>
      </c>
      <c r="I90" s="15" t="str">
        <f>VLOOKUP(A90,[4]Page1_1!$B$2:$D$375,3,FALSE)</f>
        <v>Water Distribution Systems</v>
      </c>
      <c r="J90" s="18" t="s">
        <v>1067</v>
      </c>
    </row>
    <row r="91" spans="1:10" s="16" customFormat="1" ht="12.75" customHeight="1" x14ac:dyDescent="0.25">
      <c r="A91" s="15" t="s">
        <v>441</v>
      </c>
      <c r="B91" s="4" t="s">
        <v>818</v>
      </c>
      <c r="C91" s="15" t="s">
        <v>981</v>
      </c>
      <c r="D91" s="15" t="s">
        <v>25</v>
      </c>
      <c r="E91" s="15" t="s">
        <v>12</v>
      </c>
      <c r="F91" s="15" t="s">
        <v>975</v>
      </c>
      <c r="G91" s="18">
        <v>2020</v>
      </c>
      <c r="H91" s="21">
        <f>VLOOKUP(A91,[3]Sheet7!$F$4:$G$377,2,FALSE)</f>
        <v>1250</v>
      </c>
      <c r="I91" s="15" t="str">
        <f>VLOOKUP(A91,[4]Page1_1!$B$2:$D$375,3,FALSE)</f>
        <v>Water Distribution Systems</v>
      </c>
      <c r="J91" s="18" t="s">
        <v>1068</v>
      </c>
    </row>
    <row r="92" spans="1:10" s="16" customFormat="1" ht="12.75" customHeight="1" x14ac:dyDescent="0.25">
      <c r="A92" s="15" t="s">
        <v>436</v>
      </c>
      <c r="B92" s="4" t="s">
        <v>818</v>
      </c>
      <c r="C92" s="15" t="s">
        <v>981</v>
      </c>
      <c r="D92" s="15" t="s">
        <v>23</v>
      </c>
      <c r="E92" s="15" t="s">
        <v>12</v>
      </c>
      <c r="F92" s="15" t="s">
        <v>999</v>
      </c>
      <c r="G92" s="18">
        <v>2021</v>
      </c>
      <c r="H92" s="21">
        <f>VLOOKUP(A92,[3]Sheet7!$F$4:$G$377,2,FALSE)</f>
        <v>500</v>
      </c>
      <c r="I92" s="15" t="str">
        <f>VLOOKUP(A92,[4]Page1_1!$B$2:$D$375,3,FALSE)</f>
        <v>Wastewater Treatment</v>
      </c>
      <c r="J92" s="15" t="s">
        <v>1147</v>
      </c>
    </row>
    <row r="93" spans="1:10" s="16" customFormat="1" ht="12.75" customHeight="1" x14ac:dyDescent="0.25">
      <c r="A93" s="15" t="s">
        <v>207</v>
      </c>
      <c r="B93" s="15" t="s">
        <v>977</v>
      </c>
      <c r="C93" s="15" t="s">
        <v>964</v>
      </c>
      <c r="D93" s="15" t="s">
        <v>983</v>
      </c>
      <c r="E93" s="15" t="s">
        <v>12</v>
      </c>
      <c r="F93" s="15" t="s">
        <v>971</v>
      </c>
      <c r="G93" s="18">
        <v>2018</v>
      </c>
      <c r="H93" s="21">
        <f>VLOOKUP(A93,[3]Sheet7!$F$4:$G$377,2,FALSE)</f>
        <v>440</v>
      </c>
      <c r="I93" s="15" t="str">
        <f>VLOOKUP(A93,[4]Page1_1!$B$2:$D$375,3,FALSE)</f>
        <v>Int Roads Water &amp; Sewer</v>
      </c>
      <c r="J93" s="15" t="s">
        <v>1215</v>
      </c>
    </row>
    <row r="94" spans="1:10" s="16" customFormat="1" ht="12.75" customHeight="1" x14ac:dyDescent="0.25">
      <c r="A94" s="15" t="s">
        <v>202</v>
      </c>
      <c r="B94" s="15" t="s">
        <v>977</v>
      </c>
      <c r="C94" s="15" t="s">
        <v>964</v>
      </c>
      <c r="D94" s="15" t="s">
        <v>983</v>
      </c>
      <c r="E94" s="15" t="s">
        <v>12</v>
      </c>
      <c r="F94" s="15" t="s">
        <v>986</v>
      </c>
      <c r="G94" s="18">
        <v>2019</v>
      </c>
      <c r="H94" s="21">
        <f>VLOOKUP(A94,[3]Sheet7!$F$4:$G$377,2,FALSE)</f>
        <v>4100</v>
      </c>
      <c r="I94" s="15" t="str">
        <f>VLOOKUP(A94,[4]Page1_1!$B$2:$D$375,3,FALSE)</f>
        <v>Int Roads Water &amp; Sewer</v>
      </c>
      <c r="J94" s="15" t="s">
        <v>1216</v>
      </c>
    </row>
    <row r="95" spans="1:10" s="16" customFormat="1" ht="12.75" customHeight="1" x14ac:dyDescent="0.25">
      <c r="A95" s="15" t="s">
        <v>660</v>
      </c>
      <c r="B95" s="15" t="s">
        <v>977</v>
      </c>
      <c r="C95" s="15" t="s">
        <v>964</v>
      </c>
      <c r="D95" s="15" t="s">
        <v>983</v>
      </c>
      <c r="E95" s="15" t="s">
        <v>12</v>
      </c>
      <c r="F95" s="15" t="s">
        <v>1000</v>
      </c>
      <c r="G95" s="18">
        <v>2021</v>
      </c>
      <c r="H95" s="21">
        <f>VLOOKUP(A95,[3]Sheet7!$F$4:$G$377,2,FALSE)</f>
        <v>1450</v>
      </c>
      <c r="I95" s="15" t="str">
        <f>VLOOKUP(A95,[4]Page1_1!$B$2:$D$375,3,FALSE)</f>
        <v>Int Roads Water &amp; Sewer</v>
      </c>
      <c r="J95" s="15" t="s">
        <v>1217</v>
      </c>
    </row>
    <row r="96" spans="1:10" s="16" customFormat="1" ht="12.75" customHeight="1" x14ac:dyDescent="0.25">
      <c r="A96" s="15" t="s">
        <v>659</v>
      </c>
      <c r="B96" s="15" t="s">
        <v>977</v>
      </c>
      <c r="C96" s="15" t="s">
        <v>964</v>
      </c>
      <c r="D96" s="15" t="s">
        <v>983</v>
      </c>
      <c r="E96" s="15" t="s">
        <v>12</v>
      </c>
      <c r="F96" s="15" t="s">
        <v>999</v>
      </c>
      <c r="G96" s="18">
        <v>2021</v>
      </c>
      <c r="H96" s="21">
        <f>VLOOKUP(A96,[3]Sheet7!$F$4:$G$377,2,FALSE)</f>
        <v>1250</v>
      </c>
      <c r="I96" s="15" t="str">
        <f>VLOOKUP(A96,[4]Page1_1!$B$2:$D$375,3,FALSE)</f>
        <v>Int Roads Water &amp; Sewer</v>
      </c>
      <c r="J96" s="18" t="s">
        <v>1218</v>
      </c>
    </row>
    <row r="97" spans="1:10" s="16" customFormat="1" ht="12.75" customHeight="1" x14ac:dyDescent="0.25">
      <c r="A97" s="15" t="s">
        <v>201</v>
      </c>
      <c r="B97" s="4" t="s">
        <v>818</v>
      </c>
      <c r="C97" s="15" t="s">
        <v>964</v>
      </c>
      <c r="D97" s="15" t="s">
        <v>983</v>
      </c>
      <c r="E97" s="15" t="s">
        <v>12</v>
      </c>
      <c r="F97" s="15" t="s">
        <v>985</v>
      </c>
      <c r="G97" s="18">
        <v>2020</v>
      </c>
      <c r="H97" s="21">
        <f>VLOOKUP(A97,[3]Sheet7!$F$4:$G$377,2,FALSE)</f>
        <v>1400</v>
      </c>
      <c r="I97" s="15" t="str">
        <f>VLOOKUP(A97,[4]Page1_1!$B$2:$D$375,3,FALSE)</f>
        <v>Int Rehab-Intensification</v>
      </c>
      <c r="J97" s="295" t="s">
        <v>1115</v>
      </c>
    </row>
    <row r="98" spans="1:10" s="16" customFormat="1" ht="12.75" customHeight="1" x14ac:dyDescent="0.25">
      <c r="A98" s="15" t="s">
        <v>657</v>
      </c>
      <c r="B98" s="15" t="s">
        <v>977</v>
      </c>
      <c r="C98" s="15" t="s">
        <v>964</v>
      </c>
      <c r="D98" s="15" t="s">
        <v>983</v>
      </c>
      <c r="E98" s="15" t="s">
        <v>12</v>
      </c>
      <c r="F98" s="15" t="s">
        <v>973</v>
      </c>
      <c r="G98" s="18">
        <v>2021</v>
      </c>
      <c r="H98" s="21">
        <f>VLOOKUP(A98,[3]Sheet7!$F$4:$G$377,2,FALSE)</f>
        <v>2000</v>
      </c>
      <c r="I98" s="15" t="str">
        <f>VLOOKUP(A98,[4]Page1_1!$B$2:$D$375,3,FALSE)</f>
        <v>Int Rehab-Intensification</v>
      </c>
      <c r="J98" s="15" t="s">
        <v>1234</v>
      </c>
    </row>
    <row r="99" spans="1:10" s="16" customFormat="1" ht="12.75" customHeight="1" x14ac:dyDescent="0.25">
      <c r="A99" s="15" t="s">
        <v>656</v>
      </c>
      <c r="B99" s="15" t="s">
        <v>977</v>
      </c>
      <c r="C99" s="15" t="s">
        <v>964</v>
      </c>
      <c r="D99" s="15" t="s">
        <v>983</v>
      </c>
      <c r="E99" s="15" t="s">
        <v>12</v>
      </c>
      <c r="F99" s="15" t="s">
        <v>973</v>
      </c>
      <c r="G99" s="18">
        <v>2021</v>
      </c>
      <c r="H99" s="21">
        <f>VLOOKUP(A99,[3]Sheet7!$F$4:$G$377,2,FALSE)</f>
        <v>770</v>
      </c>
      <c r="I99" s="15" t="str">
        <f>VLOOKUP(A99,[4]Page1_1!$B$2:$D$375,3,FALSE)</f>
        <v>Int Rehab-Intensification</v>
      </c>
      <c r="J99" s="15" t="s">
        <v>1236</v>
      </c>
    </row>
    <row r="100" spans="1:10" s="16" customFormat="1" ht="12.75" customHeight="1" x14ac:dyDescent="0.25">
      <c r="A100" s="15" t="s">
        <v>655</v>
      </c>
      <c r="B100" s="15" t="s">
        <v>977</v>
      </c>
      <c r="C100" s="15" t="s">
        <v>964</v>
      </c>
      <c r="D100" s="15" t="s">
        <v>983</v>
      </c>
      <c r="E100" s="15" t="s">
        <v>12</v>
      </c>
      <c r="F100" s="15" t="s">
        <v>985</v>
      </c>
      <c r="G100" s="18">
        <v>2021</v>
      </c>
      <c r="H100" s="21">
        <f>VLOOKUP(A100,[3]Sheet7!$F$4:$G$377,2,FALSE)</f>
        <v>930</v>
      </c>
      <c r="I100" s="15" t="str">
        <f>VLOOKUP(A100,[4]Page1_1!$B$2:$D$375,3,FALSE)</f>
        <v>Int Rehab-Intensification</v>
      </c>
      <c r="J100" s="15" t="s">
        <v>1235</v>
      </c>
    </row>
    <row r="101" spans="1:10" s="16" customFormat="1" ht="12.75" customHeight="1" x14ac:dyDescent="0.25">
      <c r="A101" s="15" t="s">
        <v>653</v>
      </c>
      <c r="B101" s="15" t="s">
        <v>977</v>
      </c>
      <c r="C101" s="15" t="s">
        <v>964</v>
      </c>
      <c r="D101" s="15" t="s">
        <v>42</v>
      </c>
      <c r="E101" s="15" t="s">
        <v>12</v>
      </c>
      <c r="F101" s="15" t="s">
        <v>975</v>
      </c>
      <c r="G101" s="18">
        <v>2019</v>
      </c>
      <c r="H101" s="21">
        <f>VLOOKUP(A101,[3]Sheet7!$F$4:$G$377,2,FALSE)</f>
        <v>100</v>
      </c>
      <c r="I101" s="15" t="str">
        <f>VLOOKUP(A101,[4]Page1_1!$B$2:$D$375,3,FALSE)</f>
        <v>Structures</v>
      </c>
      <c r="J101" s="15" t="s">
        <v>1272</v>
      </c>
    </row>
    <row r="102" spans="1:10" s="16" customFormat="1" ht="12.75" customHeight="1" x14ac:dyDescent="0.25">
      <c r="A102" s="17" t="s">
        <v>652</v>
      </c>
      <c r="B102" s="15" t="s">
        <v>977</v>
      </c>
      <c r="C102" s="15" t="s">
        <v>964</v>
      </c>
      <c r="D102" s="15" t="s">
        <v>42</v>
      </c>
      <c r="E102" s="15" t="s">
        <v>12</v>
      </c>
      <c r="F102" s="17" t="s">
        <v>975</v>
      </c>
      <c r="G102" s="291">
        <v>2019</v>
      </c>
      <c r="H102" s="21">
        <f>VLOOKUP(A102,[3]Sheet7!$F$4:$G$377,2,FALSE)</f>
        <v>100</v>
      </c>
      <c r="I102" s="15" t="str">
        <f>VLOOKUP(A102,[4]Page1_1!$B$2:$D$375,3,FALSE)</f>
        <v>Structures</v>
      </c>
      <c r="J102" s="17" t="s">
        <v>1273</v>
      </c>
    </row>
    <row r="103" spans="1:10" x14ac:dyDescent="0.25">
      <c r="A103" s="3" t="s">
        <v>216</v>
      </c>
      <c r="B103" s="15" t="s">
        <v>987</v>
      </c>
      <c r="C103" s="15" t="s">
        <v>964</v>
      </c>
      <c r="D103" s="15" t="s">
        <v>42</v>
      </c>
      <c r="E103" s="15" t="s">
        <v>12</v>
      </c>
      <c r="F103" s="5" t="s">
        <v>975</v>
      </c>
      <c r="G103" s="291">
        <v>2019</v>
      </c>
      <c r="H103" s="21">
        <f>VLOOKUP(A103,[3]Sheet7!$F$4:$G$377,2,FALSE)</f>
        <v>1800</v>
      </c>
      <c r="I103" s="15" t="str">
        <f>VLOOKUP(A103,[4]Page1_1!$B$2:$D$375,3,FALSE)</f>
        <v>Structures</v>
      </c>
      <c r="J103" s="292" t="s">
        <v>1020</v>
      </c>
    </row>
    <row r="104" spans="1:10" x14ac:dyDescent="0.25">
      <c r="A104" s="3" t="s">
        <v>215</v>
      </c>
      <c r="B104" s="15" t="s">
        <v>987</v>
      </c>
      <c r="C104" s="15" t="s">
        <v>964</v>
      </c>
      <c r="D104" s="15" t="s">
        <v>42</v>
      </c>
      <c r="E104" s="15" t="s">
        <v>12</v>
      </c>
      <c r="F104" s="5" t="s">
        <v>975</v>
      </c>
      <c r="G104" s="291">
        <v>2019</v>
      </c>
      <c r="H104" s="21">
        <f>VLOOKUP(A104,[3]Sheet7!$F$4:$G$377,2,FALSE)</f>
        <v>830</v>
      </c>
      <c r="I104" s="15" t="str">
        <f>VLOOKUP(A104,[4]Page1_1!$B$2:$D$375,3,FALSE)</f>
        <v>Structures</v>
      </c>
      <c r="J104" s="10" t="s">
        <v>1021</v>
      </c>
    </row>
    <row r="105" spans="1:10" x14ac:dyDescent="0.25">
      <c r="A105" s="3" t="s">
        <v>651</v>
      </c>
      <c r="B105" s="15" t="s">
        <v>987</v>
      </c>
      <c r="C105" s="15" t="s">
        <v>964</v>
      </c>
      <c r="D105" s="15" t="s">
        <v>42</v>
      </c>
      <c r="E105" s="15" t="s">
        <v>12</v>
      </c>
      <c r="F105" s="5" t="s">
        <v>976</v>
      </c>
      <c r="G105" s="291">
        <v>2020</v>
      </c>
      <c r="H105" s="21">
        <f>VLOOKUP(A105,[3]Sheet7!$F$4:$G$377,2,FALSE)</f>
        <v>100</v>
      </c>
      <c r="I105" s="15" t="str">
        <f>VLOOKUP(A105,[4]Page1_1!$B$2:$D$375,3,FALSE)</f>
        <v>Structures</v>
      </c>
      <c r="J105" s="10" t="s">
        <v>1022</v>
      </c>
    </row>
    <row r="106" spans="1:10" x14ac:dyDescent="0.25">
      <c r="A106" s="3" t="s">
        <v>1011</v>
      </c>
      <c r="B106" s="15" t="s">
        <v>987</v>
      </c>
      <c r="C106" s="15" t="s">
        <v>964</v>
      </c>
      <c r="D106" s="15" t="s">
        <v>42</v>
      </c>
      <c r="E106" s="15" t="s">
        <v>12</v>
      </c>
      <c r="F106" s="5" t="s">
        <v>970</v>
      </c>
      <c r="G106" s="291">
        <v>2021</v>
      </c>
      <c r="H106" s="21">
        <v>100</v>
      </c>
      <c r="I106" s="15" t="str">
        <f>VLOOKUP(A106,[4]Page1_1!$B$2:$D$375,3,FALSE)</f>
        <v>Structures</v>
      </c>
      <c r="J106" s="10" t="s">
        <v>1022</v>
      </c>
    </row>
    <row r="107" spans="1:10" x14ac:dyDescent="0.25">
      <c r="A107" s="3" t="s">
        <v>200</v>
      </c>
      <c r="B107" s="4" t="s">
        <v>818</v>
      </c>
      <c r="C107" s="15" t="s">
        <v>964</v>
      </c>
      <c r="D107" s="15" t="s">
        <v>25</v>
      </c>
      <c r="E107" s="15" t="s">
        <v>12</v>
      </c>
      <c r="F107" s="5" t="s">
        <v>1001</v>
      </c>
      <c r="G107" s="291">
        <v>2018</v>
      </c>
      <c r="H107" s="21">
        <f>VLOOKUP(A107,[3]Sheet7!$F$4:$G$377,2,FALSE)</f>
        <v>150</v>
      </c>
      <c r="I107" s="15" t="str">
        <f>VLOOKUP(A107,[4]Page1_1!$B$2:$D$375,3,FALSE)</f>
        <v>Water Systems Rehab</v>
      </c>
      <c r="J107" s="292" t="s">
        <v>1086</v>
      </c>
    </row>
    <row r="108" spans="1:10" x14ac:dyDescent="0.25">
      <c r="A108" s="3" t="s">
        <v>645</v>
      </c>
      <c r="B108" s="4" t="s">
        <v>818</v>
      </c>
      <c r="C108" s="15" t="s">
        <v>964</v>
      </c>
      <c r="D108" s="15" t="s">
        <v>25</v>
      </c>
      <c r="E108" s="15" t="s">
        <v>12</v>
      </c>
      <c r="F108" s="5" t="s">
        <v>1001</v>
      </c>
      <c r="G108" s="291">
        <v>2019</v>
      </c>
      <c r="H108" s="21">
        <f>VLOOKUP(A108,[3]Sheet7!$F$4:$G$377,2,FALSE)</f>
        <v>1000</v>
      </c>
      <c r="I108" s="15" t="str">
        <f>VLOOKUP(A108,[4]Page1_1!$B$2:$D$375,3,FALSE)</f>
        <v>Water Systems Rehab</v>
      </c>
      <c r="J108" s="10" t="s">
        <v>1091</v>
      </c>
    </row>
    <row r="109" spans="1:10" x14ac:dyDescent="0.25">
      <c r="A109" s="3" t="s">
        <v>644</v>
      </c>
      <c r="B109" s="4" t="s">
        <v>818</v>
      </c>
      <c r="C109" s="15" t="s">
        <v>964</v>
      </c>
      <c r="D109" s="15" t="s">
        <v>25</v>
      </c>
      <c r="E109" s="15" t="s">
        <v>12</v>
      </c>
      <c r="F109" s="5" t="s">
        <v>986</v>
      </c>
      <c r="G109" s="291">
        <v>2019</v>
      </c>
      <c r="H109" s="21">
        <f>VLOOKUP(A109,[3]Sheet7!$F$4:$G$377,2,FALSE)</f>
        <v>2200</v>
      </c>
      <c r="I109" s="15" t="str">
        <f>VLOOKUP(A109,[4]Page1_1!$B$2:$D$375,3,FALSE)</f>
        <v>Water Systems Rehab</v>
      </c>
      <c r="J109" s="10" t="s">
        <v>1092</v>
      </c>
    </row>
    <row r="110" spans="1:10" x14ac:dyDescent="0.25">
      <c r="A110" s="3" t="s">
        <v>642</v>
      </c>
      <c r="B110" s="15" t="s">
        <v>977</v>
      </c>
      <c r="C110" s="15" t="s">
        <v>964</v>
      </c>
      <c r="D110" s="15" t="s">
        <v>42</v>
      </c>
      <c r="E110" s="15" t="s">
        <v>13</v>
      </c>
      <c r="F110" s="5" t="s">
        <v>975</v>
      </c>
      <c r="G110" s="291">
        <v>2018</v>
      </c>
      <c r="H110" s="21">
        <f>VLOOKUP(A110,[3]Sheet7!$F$4:$G$377,2,FALSE)</f>
        <v>150</v>
      </c>
      <c r="I110" s="15" t="str">
        <f>VLOOKUP(A110,[4]Page1_1!$B$2:$D$375,3,FALSE)</f>
        <v>Individual</v>
      </c>
      <c r="J110" s="10" t="s">
        <v>1286</v>
      </c>
    </row>
    <row r="111" spans="1:10" x14ac:dyDescent="0.25">
      <c r="A111" s="3" t="s">
        <v>214</v>
      </c>
      <c r="B111" s="15" t="s">
        <v>977</v>
      </c>
      <c r="C111" s="15" t="s">
        <v>964</v>
      </c>
      <c r="D111" s="15" t="s">
        <v>42</v>
      </c>
      <c r="E111" s="15" t="s">
        <v>972</v>
      </c>
      <c r="F111" s="5" t="s">
        <v>992</v>
      </c>
      <c r="G111" s="291">
        <v>2017</v>
      </c>
      <c r="H111" s="21">
        <f>VLOOKUP(A111,[3]Sheet7!$F$4:$G$377,2,FALSE)</f>
        <v>430</v>
      </c>
      <c r="I111" s="15" t="str">
        <f>VLOOKUP(A111,[4]Page1_1!$B$2:$D$375,3,FALSE)</f>
        <v>Individual</v>
      </c>
      <c r="J111" s="10" t="s">
        <v>1293</v>
      </c>
    </row>
    <row r="112" spans="1:10" x14ac:dyDescent="0.25">
      <c r="A112" s="3" t="s">
        <v>248</v>
      </c>
      <c r="B112" s="4" t="s">
        <v>818</v>
      </c>
      <c r="C112" s="15" t="s">
        <v>964</v>
      </c>
      <c r="D112" s="15" t="s">
        <v>23</v>
      </c>
      <c r="E112" s="5" t="s">
        <v>12</v>
      </c>
      <c r="F112" s="5" t="s">
        <v>975</v>
      </c>
      <c r="G112" s="291">
        <v>2018</v>
      </c>
      <c r="H112" s="21">
        <f>VLOOKUP(A112,[3]Sheet7!$F$4:$G$377,2,FALSE)</f>
        <v>435</v>
      </c>
      <c r="I112" s="15" t="str">
        <f>VLOOKUP(A112,[4]Page1_1!$B$2:$D$375,3,FALSE)</f>
        <v>Individual</v>
      </c>
      <c r="J112" s="9" t="s">
        <v>1160</v>
      </c>
    </row>
    <row r="113" spans="1:10" x14ac:dyDescent="0.25">
      <c r="A113" s="3" t="s">
        <v>247</v>
      </c>
      <c r="B113" s="4" t="s">
        <v>818</v>
      </c>
      <c r="C113" s="15" t="s">
        <v>964</v>
      </c>
      <c r="D113" s="15" t="s">
        <v>275</v>
      </c>
      <c r="E113" s="5" t="s">
        <v>12</v>
      </c>
      <c r="F113" s="5" t="s">
        <v>975</v>
      </c>
      <c r="G113" s="291">
        <v>2020</v>
      </c>
      <c r="H113" s="21">
        <f>VLOOKUP(A113,[3]Sheet7!$F$4:$G$377,2,FALSE)</f>
        <v>450</v>
      </c>
      <c r="I113" s="15" t="str">
        <f>VLOOKUP(A113,[4]Page1_1!$B$2:$D$375,3,FALSE)</f>
        <v>Individual</v>
      </c>
      <c r="J113" s="10" t="s">
        <v>1136</v>
      </c>
    </row>
    <row r="114" spans="1:10" x14ac:dyDescent="0.25">
      <c r="A114" s="3" t="s">
        <v>1012</v>
      </c>
      <c r="B114" s="4" t="s">
        <v>818</v>
      </c>
      <c r="C114" s="15" t="s">
        <v>964</v>
      </c>
      <c r="D114" s="15" t="s">
        <v>25</v>
      </c>
      <c r="E114" s="5" t="s">
        <v>13</v>
      </c>
      <c r="F114" s="5" t="s">
        <v>976</v>
      </c>
      <c r="G114" s="291">
        <v>2018</v>
      </c>
      <c r="H114" s="21">
        <v>300</v>
      </c>
      <c r="I114" s="15" t="str">
        <f>VLOOKUP(A114,[4]Page1_1!$B$2:$D$375,3,FALSE)</f>
        <v>Individual</v>
      </c>
      <c r="J114" s="292" t="s">
        <v>1080</v>
      </c>
    </row>
    <row r="115" spans="1:10" x14ac:dyDescent="0.25">
      <c r="A115" s="3" t="s">
        <v>254</v>
      </c>
      <c r="B115" s="15" t="s">
        <v>977</v>
      </c>
      <c r="C115" s="15" t="s">
        <v>964</v>
      </c>
      <c r="D115" s="15" t="s">
        <v>983</v>
      </c>
      <c r="E115" s="5" t="s">
        <v>972</v>
      </c>
      <c r="F115" s="5" t="s">
        <v>975</v>
      </c>
      <c r="G115" s="291">
        <v>2019</v>
      </c>
      <c r="H115" s="21">
        <f>VLOOKUP(A115,[3]Sheet7!$F$4:$G$377,2,FALSE)</f>
        <v>50</v>
      </c>
      <c r="I115" s="15" t="str">
        <f>VLOOKUP(A115,[4]Page1_1!$B$2:$D$375,3,FALSE)</f>
        <v>Individual</v>
      </c>
      <c r="J115" s="10" t="s">
        <v>1296</v>
      </c>
    </row>
    <row r="116" spans="1:10" x14ac:dyDescent="0.25">
      <c r="A116" s="3" t="s">
        <v>235</v>
      </c>
      <c r="B116" s="15" t="s">
        <v>36</v>
      </c>
      <c r="C116" s="15" t="s">
        <v>36</v>
      </c>
      <c r="D116" s="15" t="s">
        <v>37</v>
      </c>
      <c r="E116" s="5" t="s">
        <v>972</v>
      </c>
      <c r="F116" s="5" t="s">
        <v>975</v>
      </c>
      <c r="G116" s="291">
        <v>2019</v>
      </c>
      <c r="H116" s="21">
        <f>VLOOKUP(A116,[3]Sheet7!$F$4:$G$377,2,FALSE)</f>
        <v>85</v>
      </c>
      <c r="I116" s="15" t="str">
        <f>VLOOKUP(A116,[4]Page1_1!$B$2:$D$375,3,FALSE)</f>
        <v>Individual</v>
      </c>
      <c r="J116" s="9" t="s">
        <v>1188</v>
      </c>
    </row>
    <row r="117" spans="1:10" x14ac:dyDescent="0.25">
      <c r="A117" s="3" t="s">
        <v>640</v>
      </c>
      <c r="B117" s="15" t="s">
        <v>977</v>
      </c>
      <c r="C117" s="15" t="s">
        <v>964</v>
      </c>
      <c r="D117" s="15" t="s">
        <v>983</v>
      </c>
      <c r="E117" s="5" t="s">
        <v>12</v>
      </c>
      <c r="F117" s="5" t="s">
        <v>975</v>
      </c>
      <c r="G117" s="291">
        <v>2018</v>
      </c>
      <c r="H117" s="21">
        <f>VLOOKUP(A117,[3]Sheet7!$F$4:$G$377,2,FALSE)</f>
        <v>680</v>
      </c>
      <c r="I117" s="15" t="str">
        <f>VLOOKUP(A117,[4]Page1_1!$B$2:$D$375,3,FALSE)</f>
        <v>Int Roads Water &amp; Sewer</v>
      </c>
      <c r="J117" s="10" t="s">
        <v>1225</v>
      </c>
    </row>
    <row r="118" spans="1:10" x14ac:dyDescent="0.25">
      <c r="A118" s="3" t="s">
        <v>387</v>
      </c>
      <c r="B118" s="15" t="s">
        <v>997</v>
      </c>
      <c r="C118" s="15" t="s">
        <v>1002</v>
      </c>
      <c r="D118" s="15" t="s">
        <v>277</v>
      </c>
      <c r="E118" s="5" t="s">
        <v>972</v>
      </c>
      <c r="F118" s="5" t="s">
        <v>975</v>
      </c>
      <c r="G118" s="291">
        <v>2019</v>
      </c>
      <c r="H118" s="21">
        <f>VLOOKUP(A118,[3]Sheet7!$F$4:$G$377,2,FALSE)</f>
        <v>1200</v>
      </c>
      <c r="I118" s="15" t="str">
        <f>VLOOKUP(A118,[4]Page1_1!$B$2:$D$375,3,FALSE)</f>
        <v>Individual</v>
      </c>
      <c r="J118" s="9" t="s">
        <v>1182</v>
      </c>
    </row>
    <row r="119" spans="1:10" x14ac:dyDescent="0.25">
      <c r="A119" s="3" t="s">
        <v>722</v>
      </c>
      <c r="B119" s="15" t="s">
        <v>967</v>
      </c>
      <c r="C119" s="15" t="s">
        <v>968</v>
      </c>
      <c r="D119" s="15" t="s">
        <v>49</v>
      </c>
      <c r="E119" s="5" t="s">
        <v>972</v>
      </c>
      <c r="F119" s="5" t="s">
        <v>975</v>
      </c>
      <c r="G119" s="291">
        <v>2018</v>
      </c>
      <c r="H119" s="21">
        <f>VLOOKUP(A119,[3]Sheet7!$F$4:$G$377,2,FALSE)</f>
        <v>570</v>
      </c>
      <c r="I119" s="15" t="str">
        <f>VLOOKUP(A119,[4]Page1_1!$B$2:$D$375,3,FALSE)</f>
        <v>Individual</v>
      </c>
      <c r="J119" s="7" t="s">
        <v>1054</v>
      </c>
    </row>
    <row r="120" spans="1:10" x14ac:dyDescent="0.25">
      <c r="A120" s="3" t="s">
        <v>435</v>
      </c>
      <c r="B120" s="15" t="s">
        <v>977</v>
      </c>
      <c r="C120" s="15" t="s">
        <v>32</v>
      </c>
      <c r="D120" s="15" t="s">
        <v>42</v>
      </c>
      <c r="E120" s="5" t="s">
        <v>12</v>
      </c>
      <c r="F120" s="5" t="s">
        <v>975</v>
      </c>
      <c r="G120" s="291">
        <v>2019</v>
      </c>
      <c r="H120" s="21">
        <f>VLOOKUP(A120,[3]Sheet7!$F$4:$G$377,2,FALSE)</f>
        <v>1730</v>
      </c>
      <c r="I120" s="15" t="str">
        <f>VLOOKUP(A120,[4]Page1_1!$B$2:$D$375,3,FALSE)</f>
        <v>Parking</v>
      </c>
      <c r="J120" s="9" t="s">
        <v>1251</v>
      </c>
    </row>
    <row r="121" spans="1:10" x14ac:dyDescent="0.25">
      <c r="A121" s="3" t="s">
        <v>434</v>
      </c>
      <c r="B121" s="15" t="s">
        <v>977</v>
      </c>
      <c r="C121" s="15" t="s">
        <v>32</v>
      </c>
      <c r="D121" s="15" t="s">
        <v>42</v>
      </c>
      <c r="E121" s="5" t="s">
        <v>12</v>
      </c>
      <c r="F121" s="5" t="s">
        <v>975</v>
      </c>
      <c r="G121" s="291">
        <v>2019</v>
      </c>
      <c r="H121" s="21">
        <f>VLOOKUP(A121,[3]Sheet7!$F$4:$G$377,2,FALSE)</f>
        <v>275</v>
      </c>
      <c r="I121" s="15" t="str">
        <f>VLOOKUP(A121,[4]Page1_1!$B$2:$D$375,3,FALSE)</f>
        <v>Parking</v>
      </c>
      <c r="J121" s="9" t="s">
        <v>1252</v>
      </c>
    </row>
    <row r="122" spans="1:10" x14ac:dyDescent="0.25">
      <c r="A122" s="3" t="s">
        <v>433</v>
      </c>
      <c r="B122" s="15" t="s">
        <v>977</v>
      </c>
      <c r="C122" s="15" t="s">
        <v>32</v>
      </c>
      <c r="D122" s="15" t="s">
        <v>42</v>
      </c>
      <c r="E122" s="5" t="s">
        <v>12</v>
      </c>
      <c r="F122" s="5" t="s">
        <v>975</v>
      </c>
      <c r="G122" s="291">
        <v>2019</v>
      </c>
      <c r="H122" s="21">
        <f>VLOOKUP(A122,[3]Sheet7!$F$4:$G$377,2,FALSE)</f>
        <v>100</v>
      </c>
      <c r="I122" s="15" t="str">
        <f>VLOOKUP(A122,[4]Page1_1!$B$2:$D$375,3,FALSE)</f>
        <v>Parking</v>
      </c>
      <c r="J122" s="9" t="s">
        <v>1253</v>
      </c>
    </row>
    <row r="123" spans="1:10" x14ac:dyDescent="0.25">
      <c r="A123" s="3" t="s">
        <v>432</v>
      </c>
      <c r="B123" s="15" t="s">
        <v>977</v>
      </c>
      <c r="C123" s="15" t="s">
        <v>32</v>
      </c>
      <c r="D123" s="15" t="s">
        <v>42</v>
      </c>
      <c r="E123" s="5" t="s">
        <v>12</v>
      </c>
      <c r="F123" s="5" t="s">
        <v>975</v>
      </c>
      <c r="G123" s="291">
        <v>2020</v>
      </c>
      <c r="H123" s="21">
        <f>VLOOKUP(A123,[3]Sheet7!$F$4:$G$377,2,FALSE)</f>
        <v>1783</v>
      </c>
      <c r="I123" s="15" t="str">
        <f>VLOOKUP(A123,[4]Page1_1!$B$2:$D$375,3,FALSE)</f>
        <v>Parking</v>
      </c>
      <c r="J123" s="9" t="s">
        <v>1254</v>
      </c>
    </row>
    <row r="124" spans="1:10" x14ac:dyDescent="0.25">
      <c r="A124" s="3" t="s">
        <v>362</v>
      </c>
      <c r="B124" s="15" t="s">
        <v>977</v>
      </c>
      <c r="C124" s="15" t="s">
        <v>32</v>
      </c>
      <c r="D124" s="15" t="s">
        <v>42</v>
      </c>
      <c r="E124" s="5" t="s">
        <v>12</v>
      </c>
      <c r="F124" s="5" t="s">
        <v>975</v>
      </c>
      <c r="G124" s="291">
        <v>2019</v>
      </c>
      <c r="H124" s="21">
        <f>VLOOKUP(A124,[3]Sheet7!$F$4:$G$377,2,FALSE)</f>
        <v>2680</v>
      </c>
      <c r="I124" s="15" t="str">
        <f>VLOOKUP(A124,[4]Page1_1!$B$2:$D$375,3,FALSE)</f>
        <v>Road - Street Light Rehab</v>
      </c>
      <c r="J124" s="9" t="s">
        <v>1255</v>
      </c>
    </row>
    <row r="125" spans="1:10" x14ac:dyDescent="0.25">
      <c r="A125" s="3" t="s">
        <v>361</v>
      </c>
      <c r="B125" s="15" t="s">
        <v>977</v>
      </c>
      <c r="C125" s="4" t="s">
        <v>32</v>
      </c>
      <c r="D125" s="5" t="s">
        <v>42</v>
      </c>
      <c r="E125" s="5" t="s">
        <v>12</v>
      </c>
      <c r="F125" s="5" t="s">
        <v>975</v>
      </c>
      <c r="G125" s="291">
        <v>2019</v>
      </c>
      <c r="H125" s="21">
        <f>VLOOKUP(A125,[3]Sheet7!$F$4:$G$377,2,FALSE)</f>
        <v>500</v>
      </c>
      <c r="I125" s="15" t="str">
        <f>VLOOKUP(A125,[4]Page1_1!$B$2:$D$375,3,FALSE)</f>
        <v>Roads - New Street Lighting</v>
      </c>
      <c r="J125" s="9" t="s">
        <v>1258</v>
      </c>
    </row>
    <row r="126" spans="1:10" x14ac:dyDescent="0.25">
      <c r="A126" s="3" t="s">
        <v>360</v>
      </c>
      <c r="B126" s="15" t="s">
        <v>977</v>
      </c>
      <c r="C126" s="4" t="s">
        <v>32</v>
      </c>
      <c r="D126" s="5" t="s">
        <v>42</v>
      </c>
      <c r="E126" s="5" t="s">
        <v>12</v>
      </c>
      <c r="F126" s="5" t="s">
        <v>975</v>
      </c>
      <c r="G126" s="291">
        <v>2019</v>
      </c>
      <c r="H126" s="21">
        <f>VLOOKUP(A126,[3]Sheet7!$F$4:$G$377,2,FALSE)</f>
        <v>1498</v>
      </c>
      <c r="I126" s="15" t="str">
        <f>VLOOKUP(A126,[4]Page1_1!$B$2:$D$375,3,FALSE)</f>
        <v>Traffic - TCS &amp; Signage Rehab</v>
      </c>
      <c r="J126" s="9" t="s">
        <v>1256</v>
      </c>
    </row>
    <row r="127" spans="1:10" x14ac:dyDescent="0.25">
      <c r="A127" s="3" t="s">
        <v>359</v>
      </c>
      <c r="B127" s="15" t="s">
        <v>977</v>
      </c>
      <c r="C127" s="4" t="s">
        <v>32</v>
      </c>
      <c r="D127" s="5" t="s">
        <v>42</v>
      </c>
      <c r="E127" s="5" t="s">
        <v>12</v>
      </c>
      <c r="F127" s="5" t="s">
        <v>975</v>
      </c>
      <c r="G127" s="291">
        <v>2019</v>
      </c>
      <c r="H127" s="21">
        <f>VLOOKUP(A127,[3]Sheet7!$F$4:$G$377,2,FALSE)</f>
        <v>350</v>
      </c>
      <c r="I127" s="15" t="str">
        <f>VLOOKUP(A127,[4]Page1_1!$B$2:$D$375,3,FALSE)</f>
        <v>Traffic - TCS &amp; Signage Rehab</v>
      </c>
      <c r="J127" s="9" t="s">
        <v>1257</v>
      </c>
    </row>
    <row r="128" spans="1:10" x14ac:dyDescent="0.25">
      <c r="A128" s="3" t="s">
        <v>358</v>
      </c>
      <c r="B128" s="15" t="s">
        <v>977</v>
      </c>
      <c r="C128" s="4" t="s">
        <v>32</v>
      </c>
      <c r="D128" s="5" t="s">
        <v>42</v>
      </c>
      <c r="E128" s="5" t="s">
        <v>13</v>
      </c>
      <c r="F128" s="5" t="s">
        <v>975</v>
      </c>
      <c r="G128" s="291">
        <v>2019</v>
      </c>
      <c r="H128" s="21">
        <f>VLOOKUP(A128,[3]Sheet7!$F$4:$G$377,2,FALSE)</f>
        <v>400</v>
      </c>
      <c r="I128" s="15" t="str">
        <f>VLOOKUP(A128,[4]Page1_1!$B$2:$D$375,3,FALSE)</f>
        <v>Traffic - Traffic</v>
      </c>
      <c r="J128" s="9" t="s">
        <v>1259</v>
      </c>
    </row>
    <row r="129" spans="1:10" x14ac:dyDescent="0.25">
      <c r="A129" s="3" t="s">
        <v>357</v>
      </c>
      <c r="B129" s="15" t="s">
        <v>977</v>
      </c>
      <c r="C129" s="4" t="s">
        <v>32</v>
      </c>
      <c r="D129" s="5" t="s">
        <v>42</v>
      </c>
      <c r="E129" s="5" t="s">
        <v>972</v>
      </c>
      <c r="F129" s="5" t="s">
        <v>975</v>
      </c>
      <c r="G129" s="291">
        <v>2019</v>
      </c>
      <c r="H129" s="21">
        <f>VLOOKUP(A129,[3]Sheet7!$F$4:$G$377,2,FALSE)</f>
        <v>300</v>
      </c>
      <c r="I129" s="15" t="str">
        <f>VLOOKUP(A129,[4]Page1_1!$B$2:$D$375,3,FALSE)</f>
        <v>Traffic - Traffic</v>
      </c>
      <c r="J129" s="9" t="s">
        <v>1260</v>
      </c>
    </row>
    <row r="130" spans="1:10" x14ac:dyDescent="0.25">
      <c r="A130" s="3" t="s">
        <v>356</v>
      </c>
      <c r="B130" s="15" t="s">
        <v>977</v>
      </c>
      <c r="C130" s="4" t="s">
        <v>32</v>
      </c>
      <c r="D130" s="5" t="s">
        <v>42</v>
      </c>
      <c r="E130" s="5" t="s">
        <v>972</v>
      </c>
      <c r="F130" s="5" t="s">
        <v>975</v>
      </c>
      <c r="G130" s="291">
        <v>2019</v>
      </c>
      <c r="H130" s="21">
        <f>VLOOKUP(A130,[3]Sheet7!$F$4:$G$377,2,FALSE)</f>
        <v>300</v>
      </c>
      <c r="I130" s="15" t="str">
        <f>VLOOKUP(A130,[4]Page1_1!$B$2:$D$375,3,FALSE)</f>
        <v>Traffic - Traffic</v>
      </c>
      <c r="J130" s="9" t="s">
        <v>1261</v>
      </c>
    </row>
    <row r="131" spans="1:10" x14ac:dyDescent="0.25">
      <c r="A131" s="3" t="s">
        <v>431</v>
      </c>
      <c r="B131" s="15" t="s">
        <v>977</v>
      </c>
      <c r="C131" s="4" t="s">
        <v>32</v>
      </c>
      <c r="D131" s="5" t="s">
        <v>42</v>
      </c>
      <c r="E131" s="5" t="s">
        <v>12</v>
      </c>
      <c r="F131" s="5" t="s">
        <v>975</v>
      </c>
      <c r="G131" s="291">
        <v>2019</v>
      </c>
      <c r="H131" s="21">
        <f>VLOOKUP(A131,[3]Sheet7!$F$4:$G$377,2,FALSE)</f>
        <v>140</v>
      </c>
      <c r="I131" s="15" t="str">
        <f>VLOOKUP(A131,[4]Page1_1!$B$2:$D$375,3,FALSE)</f>
        <v>Individual</v>
      </c>
      <c r="J131" s="9" t="s">
        <v>1264</v>
      </c>
    </row>
    <row r="132" spans="1:10" x14ac:dyDescent="0.25">
      <c r="A132" s="3" t="s">
        <v>355</v>
      </c>
      <c r="B132" s="15" t="s">
        <v>977</v>
      </c>
      <c r="C132" s="4" t="s">
        <v>32</v>
      </c>
      <c r="D132" s="5" t="s">
        <v>42</v>
      </c>
      <c r="E132" s="5" t="s">
        <v>13</v>
      </c>
      <c r="F132" s="5" t="s">
        <v>975</v>
      </c>
      <c r="G132" s="291">
        <v>2019</v>
      </c>
      <c r="H132" s="21">
        <f>VLOOKUP(A132,[3]Sheet7!$F$4:$G$377,2,FALSE)</f>
        <v>2375</v>
      </c>
      <c r="I132" s="15" t="str">
        <f>VLOOKUP(A132,[4]Page1_1!$B$2:$D$375,3,FALSE)</f>
        <v>Individual</v>
      </c>
      <c r="J132" s="9" t="s">
        <v>1262</v>
      </c>
    </row>
    <row r="133" spans="1:10" x14ac:dyDescent="0.25">
      <c r="A133" s="3" t="s">
        <v>354</v>
      </c>
      <c r="B133" s="15" t="s">
        <v>977</v>
      </c>
      <c r="C133" s="4" t="s">
        <v>978</v>
      </c>
      <c r="D133" s="5" t="s">
        <v>42</v>
      </c>
      <c r="E133" s="5" t="s">
        <v>13</v>
      </c>
      <c r="F133" s="5" t="s">
        <v>975</v>
      </c>
      <c r="G133" s="291">
        <v>2019</v>
      </c>
      <c r="H133" s="21">
        <f>VLOOKUP(A133,[3]Sheet7!$F$4:$G$377,2,FALSE)</f>
        <v>1000</v>
      </c>
      <c r="I133" s="15" t="str">
        <f>VLOOKUP(A133,[4]Page1_1!$B$2:$D$375,3,FALSE)</f>
        <v>Individual</v>
      </c>
      <c r="J133" s="9" t="s">
        <v>1263</v>
      </c>
    </row>
    <row r="134" spans="1:10" x14ac:dyDescent="0.25">
      <c r="A134" s="3" t="s">
        <v>353</v>
      </c>
      <c r="B134" s="15" t="s">
        <v>977</v>
      </c>
      <c r="C134" s="4" t="s">
        <v>32</v>
      </c>
      <c r="D134" s="5" t="s">
        <v>42</v>
      </c>
      <c r="E134" s="5" t="s">
        <v>13</v>
      </c>
      <c r="F134" s="5" t="s">
        <v>975</v>
      </c>
      <c r="G134" s="291">
        <v>2019</v>
      </c>
      <c r="H134" s="21">
        <f>VLOOKUP(A134,[3]Sheet7!$F$4:$G$377,2,FALSE)</f>
        <v>400</v>
      </c>
      <c r="I134" s="15" t="str">
        <f>VLOOKUP(A134,[4]Page1_1!$B$2:$D$375,3,FALSE)</f>
        <v>Individual</v>
      </c>
      <c r="J134" s="9" t="s">
        <v>1279</v>
      </c>
    </row>
    <row r="135" spans="1:10" x14ac:dyDescent="0.25">
      <c r="A135" s="3" t="s">
        <v>793</v>
      </c>
      <c r="B135" s="15" t="s">
        <v>967</v>
      </c>
      <c r="C135" s="4" t="s">
        <v>46</v>
      </c>
      <c r="D135" s="5" t="s">
        <v>47</v>
      </c>
      <c r="E135" s="5" t="s">
        <v>12</v>
      </c>
      <c r="F135" s="5" t="s">
        <v>976</v>
      </c>
      <c r="G135" s="293">
        <v>2018</v>
      </c>
      <c r="H135" s="21">
        <f>VLOOKUP(A135,[3]Sheet7!$F$4:$G$377,2,FALSE)</f>
        <v>350</v>
      </c>
      <c r="I135" s="15" t="str">
        <f>VLOOKUP(A135,[4]Page1_1!$B$2:$D$375,3,FALSE)</f>
        <v>Individual</v>
      </c>
      <c r="J135" s="7" t="s">
        <v>1042</v>
      </c>
    </row>
    <row r="136" spans="1:10" x14ac:dyDescent="0.25">
      <c r="A136" s="3" t="s">
        <v>776</v>
      </c>
      <c r="B136" s="15" t="s">
        <v>967</v>
      </c>
      <c r="C136" s="4" t="s">
        <v>15</v>
      </c>
      <c r="D136" s="5" t="s">
        <v>16</v>
      </c>
      <c r="E136" s="5" t="s">
        <v>12</v>
      </c>
      <c r="F136" s="5" t="s">
        <v>975</v>
      </c>
      <c r="G136" s="291">
        <v>2018</v>
      </c>
      <c r="H136" s="21">
        <f>VLOOKUP(A136,[3]Sheet7!$F$4:$G$377,2,FALSE)</f>
        <v>100</v>
      </c>
      <c r="I136" s="15" t="str">
        <f>VLOOKUP(A136,[4]Page1_1!$B$2:$D$375,3,FALSE)</f>
        <v>Individual</v>
      </c>
      <c r="J136" s="7" t="s">
        <v>1035</v>
      </c>
    </row>
    <row r="137" spans="1:10" x14ac:dyDescent="0.25">
      <c r="A137" s="3" t="s">
        <v>775</v>
      </c>
      <c r="B137" s="15" t="s">
        <v>967</v>
      </c>
      <c r="C137" s="4" t="s">
        <v>15</v>
      </c>
      <c r="D137" s="5" t="s">
        <v>16</v>
      </c>
      <c r="E137" s="5" t="s">
        <v>12</v>
      </c>
      <c r="F137" s="5" t="s">
        <v>975</v>
      </c>
      <c r="G137" s="291">
        <v>2018</v>
      </c>
      <c r="H137" s="21">
        <f>VLOOKUP(A137,[3]Sheet7!$F$4:$G$377,2,FALSE)</f>
        <v>325</v>
      </c>
      <c r="I137" s="15" t="str">
        <f>VLOOKUP(A137,[4]Page1_1!$B$2:$D$375,3,FALSE)</f>
        <v>Individual</v>
      </c>
      <c r="J137" s="7" t="s">
        <v>1036</v>
      </c>
    </row>
    <row r="138" spans="1:10" x14ac:dyDescent="0.25">
      <c r="A138" s="3" t="s">
        <v>774</v>
      </c>
      <c r="B138" s="15" t="s">
        <v>967</v>
      </c>
      <c r="C138" s="4" t="s">
        <v>15</v>
      </c>
      <c r="D138" s="5" t="s">
        <v>16</v>
      </c>
      <c r="E138" s="5" t="s">
        <v>12</v>
      </c>
      <c r="F138" s="5" t="s">
        <v>975</v>
      </c>
      <c r="G138" s="291">
        <v>2018</v>
      </c>
      <c r="H138" s="21">
        <f>VLOOKUP(A138,[3]Sheet7!$F$4:$G$377,2,FALSE)</f>
        <v>200</v>
      </c>
      <c r="I138" s="15" t="str">
        <f>VLOOKUP(A138,[4]Page1_1!$B$2:$D$375,3,FALSE)</f>
        <v>Individual</v>
      </c>
      <c r="J138" s="7" t="s">
        <v>1037</v>
      </c>
    </row>
    <row r="139" spans="1:10" x14ac:dyDescent="0.25">
      <c r="A139" s="3" t="s">
        <v>773</v>
      </c>
      <c r="B139" s="15" t="s">
        <v>967</v>
      </c>
      <c r="C139" s="4" t="s">
        <v>15</v>
      </c>
      <c r="D139" s="5" t="s">
        <v>16</v>
      </c>
      <c r="E139" s="5" t="s">
        <v>12</v>
      </c>
      <c r="F139" s="5" t="s">
        <v>975</v>
      </c>
      <c r="G139" s="291">
        <v>2018</v>
      </c>
      <c r="H139" s="21">
        <f>VLOOKUP(A139,[3]Sheet7!$F$4:$G$377,2,FALSE)</f>
        <v>350</v>
      </c>
      <c r="I139" s="15" t="str">
        <f>VLOOKUP(A139,[4]Page1_1!$B$2:$D$375,3,FALSE)</f>
        <v>Individual</v>
      </c>
      <c r="J139" s="7" t="s">
        <v>1038</v>
      </c>
    </row>
    <row r="140" spans="1:10" x14ac:dyDescent="0.25">
      <c r="A140" s="3" t="s">
        <v>772</v>
      </c>
      <c r="B140" s="15" t="s">
        <v>967</v>
      </c>
      <c r="C140" s="4" t="s">
        <v>15</v>
      </c>
      <c r="D140" s="5" t="s">
        <v>16</v>
      </c>
      <c r="E140" s="5" t="s">
        <v>12</v>
      </c>
      <c r="F140" s="5" t="s">
        <v>975</v>
      </c>
      <c r="G140" s="291">
        <v>2018</v>
      </c>
      <c r="H140" s="21">
        <f>VLOOKUP(A140,[3]Sheet7!$F$4:$G$377,2,FALSE)</f>
        <v>150</v>
      </c>
      <c r="I140" s="15" t="str">
        <f>VLOOKUP(A140,[4]Page1_1!$B$2:$D$375,3,FALSE)</f>
        <v>Individual</v>
      </c>
      <c r="J140" s="7" t="s">
        <v>1039</v>
      </c>
    </row>
    <row r="141" spans="1:10" x14ac:dyDescent="0.25">
      <c r="A141" s="3" t="s">
        <v>771</v>
      </c>
      <c r="B141" s="15" t="s">
        <v>967</v>
      </c>
      <c r="C141" s="4" t="s">
        <v>15</v>
      </c>
      <c r="D141" s="5" t="s">
        <v>16</v>
      </c>
      <c r="E141" s="5" t="s">
        <v>972</v>
      </c>
      <c r="F141" s="5" t="s">
        <v>975</v>
      </c>
      <c r="G141" s="291">
        <v>2018</v>
      </c>
      <c r="H141" s="21">
        <f>VLOOKUP(A141,[3]Sheet7!$F$4:$G$377,2,FALSE)</f>
        <v>100</v>
      </c>
      <c r="I141" s="15" t="str">
        <f>VLOOKUP(A141,[4]Page1_1!$B$2:$D$375,3,FALSE)</f>
        <v>Individual</v>
      </c>
      <c r="J141" s="9" t="s">
        <v>1041</v>
      </c>
    </row>
    <row r="142" spans="1:10" x14ac:dyDescent="0.25">
      <c r="A142" s="3" t="s">
        <v>721</v>
      </c>
      <c r="B142" s="15" t="s">
        <v>967</v>
      </c>
      <c r="C142" s="4" t="s">
        <v>968</v>
      </c>
      <c r="D142" s="5" t="s">
        <v>48</v>
      </c>
      <c r="E142" s="5" t="s">
        <v>12</v>
      </c>
      <c r="F142" s="5" t="s">
        <v>975</v>
      </c>
      <c r="G142" s="291">
        <v>2019</v>
      </c>
      <c r="H142" s="21">
        <f>VLOOKUP(A142,[3]Sheet7!$F$4:$G$377,2,FALSE)</f>
        <v>550</v>
      </c>
      <c r="I142" s="15" t="str">
        <f>VLOOKUP(A142,[4]Page1_1!$B$2:$D$375,3,FALSE)</f>
        <v>Individual</v>
      </c>
      <c r="J142" s="7" t="s">
        <v>1047</v>
      </c>
    </row>
    <row r="143" spans="1:10" x14ac:dyDescent="0.25">
      <c r="A143" s="3" t="s">
        <v>638</v>
      </c>
      <c r="B143" s="4" t="s">
        <v>818</v>
      </c>
      <c r="C143" s="4" t="s">
        <v>964</v>
      </c>
      <c r="D143" s="5" t="s">
        <v>51</v>
      </c>
      <c r="E143" s="5" t="s">
        <v>12</v>
      </c>
      <c r="F143" s="5" t="s">
        <v>975</v>
      </c>
      <c r="G143" s="291">
        <v>2018</v>
      </c>
      <c r="H143" s="21">
        <f>VLOOKUP(A143,[3]Sheet7!$F$4:$G$377,2,FALSE)</f>
        <v>300</v>
      </c>
      <c r="I143" s="15" t="str">
        <f>VLOOKUP(A143,[4]Page1_1!$B$2:$D$375,3,FALSE)</f>
        <v>Int Rate - Infrastructure</v>
      </c>
      <c r="J143" s="9" t="s">
        <v>1111</v>
      </c>
    </row>
    <row r="144" spans="1:10" x14ac:dyDescent="0.25">
      <c r="A144" s="3" t="s">
        <v>637</v>
      </c>
      <c r="B144" s="15" t="s">
        <v>977</v>
      </c>
      <c r="C144" s="4" t="s">
        <v>964</v>
      </c>
      <c r="D144" s="5" t="s">
        <v>42</v>
      </c>
      <c r="E144" s="5" t="s">
        <v>12</v>
      </c>
      <c r="F144" s="5" t="s">
        <v>975</v>
      </c>
      <c r="G144" s="291">
        <v>2019</v>
      </c>
      <c r="H144" s="21">
        <f>VLOOKUP(A144,[3]Sheet7!$F$4:$G$377,2,FALSE)</f>
        <v>2600</v>
      </c>
      <c r="I144" s="15" t="str">
        <f>VLOOKUP(A144,[4]Page1_1!$B$2:$D$375,3,FALSE)</f>
        <v>Individual</v>
      </c>
      <c r="J144" s="7" t="s">
        <v>1277</v>
      </c>
    </row>
    <row r="145" spans="1:10" x14ac:dyDescent="0.25">
      <c r="A145" s="3" t="s">
        <v>430</v>
      </c>
      <c r="B145" s="4" t="s">
        <v>818</v>
      </c>
      <c r="C145" s="4" t="s">
        <v>22</v>
      </c>
      <c r="D145" s="5" t="s">
        <v>25</v>
      </c>
      <c r="E145" s="5" t="s">
        <v>12</v>
      </c>
      <c r="F145" s="5" t="s">
        <v>975</v>
      </c>
      <c r="G145" s="291">
        <v>2020</v>
      </c>
      <c r="H145" s="21">
        <f>VLOOKUP(A145,[3]Sheet7!$F$4:$G$377,2,FALSE)</f>
        <v>1166</v>
      </c>
      <c r="I145" s="15" t="str">
        <f>VLOOKUP(A145,[4]Page1_1!$B$2:$D$375,3,FALSE)</f>
        <v>Water Treatment - Renewal</v>
      </c>
      <c r="J145" s="9" t="s">
        <v>1101</v>
      </c>
    </row>
    <row r="146" spans="1:10" x14ac:dyDescent="0.25">
      <c r="A146" s="3" t="s">
        <v>429</v>
      </c>
      <c r="B146" s="4" t="s">
        <v>818</v>
      </c>
      <c r="C146" s="4" t="s">
        <v>22</v>
      </c>
      <c r="D146" s="5" t="s">
        <v>25</v>
      </c>
      <c r="E146" s="5" t="s">
        <v>12</v>
      </c>
      <c r="F146" s="5" t="s">
        <v>975</v>
      </c>
      <c r="G146" s="291">
        <v>2020</v>
      </c>
      <c r="H146" s="21">
        <f>VLOOKUP(A146,[3]Sheet7!$F$4:$G$377,2,FALSE)</f>
        <v>900</v>
      </c>
      <c r="I146" s="15" t="str">
        <f>VLOOKUP(A146,[4]Page1_1!$B$2:$D$375,3,FALSE)</f>
        <v>Water Treatment - Renewal</v>
      </c>
      <c r="J146" s="7" t="s">
        <v>1070</v>
      </c>
    </row>
    <row r="147" spans="1:10" x14ac:dyDescent="0.25">
      <c r="A147" s="3" t="s">
        <v>427</v>
      </c>
      <c r="B147" s="4" t="s">
        <v>818</v>
      </c>
      <c r="C147" s="4" t="s">
        <v>22</v>
      </c>
      <c r="D147" s="5" t="s">
        <v>25</v>
      </c>
      <c r="E147" s="5" t="s">
        <v>12</v>
      </c>
      <c r="F147" s="5" t="s">
        <v>975</v>
      </c>
      <c r="G147" s="291">
        <v>2020</v>
      </c>
      <c r="H147" s="21">
        <f>VLOOKUP(A147,[3]Sheet7!$F$4:$G$377,2,FALSE)</f>
        <v>150</v>
      </c>
      <c r="I147" s="15" t="str">
        <f>VLOOKUP(A147,[4]Page1_1!$B$2:$D$375,3,FALSE)</f>
        <v>Individual</v>
      </c>
      <c r="J147" s="9" t="s">
        <v>1102</v>
      </c>
    </row>
    <row r="148" spans="1:10" x14ac:dyDescent="0.25">
      <c r="A148" s="3" t="s">
        <v>425</v>
      </c>
      <c r="B148" s="4" t="s">
        <v>818</v>
      </c>
      <c r="C148" s="4" t="s">
        <v>981</v>
      </c>
      <c r="D148" s="5" t="s">
        <v>275</v>
      </c>
      <c r="E148" s="5" t="s">
        <v>972</v>
      </c>
      <c r="F148" s="5" t="s">
        <v>975</v>
      </c>
      <c r="G148" s="291">
        <v>2019</v>
      </c>
      <c r="H148" s="21">
        <f>VLOOKUP(A148,[3]Sheet7!$F$4:$G$377,2,FALSE)</f>
        <v>1000</v>
      </c>
      <c r="I148" s="15" t="str">
        <f>VLOOKUP(A148,[4]Page1_1!$B$2:$D$375,3,FALSE)</f>
        <v>Individual</v>
      </c>
      <c r="J148" s="7" t="s">
        <v>1117</v>
      </c>
    </row>
    <row r="149" spans="1:10" x14ac:dyDescent="0.25">
      <c r="A149" s="3" t="s">
        <v>424</v>
      </c>
      <c r="B149" s="4" t="s">
        <v>818</v>
      </c>
      <c r="C149" s="4" t="s">
        <v>981</v>
      </c>
      <c r="D149" s="5" t="s">
        <v>275</v>
      </c>
      <c r="E149" s="5" t="s">
        <v>12</v>
      </c>
      <c r="F149" s="5" t="s">
        <v>975</v>
      </c>
      <c r="G149" s="291">
        <v>2019</v>
      </c>
      <c r="H149" s="21">
        <f>VLOOKUP(A149,[3]Sheet7!$F$4:$G$377,2,FALSE)</f>
        <v>250</v>
      </c>
      <c r="I149" s="15" t="str">
        <f>VLOOKUP(A149,[4]Page1_1!$B$2:$D$375,3,FALSE)</f>
        <v>Stormwater Management Faciliti</v>
      </c>
      <c r="J149" s="7" t="s">
        <v>1118</v>
      </c>
    </row>
    <row r="150" spans="1:10" x14ac:dyDescent="0.25">
      <c r="A150" s="3" t="s">
        <v>422</v>
      </c>
      <c r="B150" s="4" t="s">
        <v>818</v>
      </c>
      <c r="C150" s="4" t="s">
        <v>981</v>
      </c>
      <c r="D150" s="5" t="s">
        <v>275</v>
      </c>
      <c r="E150" s="5" t="s">
        <v>991</v>
      </c>
      <c r="F150" s="5" t="s">
        <v>988</v>
      </c>
      <c r="G150" s="291">
        <v>2021</v>
      </c>
      <c r="H150" s="21">
        <f>VLOOKUP(A150,[3]Sheet7!$F$4:$G$377,2,FALSE)</f>
        <v>970</v>
      </c>
      <c r="I150" s="15" t="str">
        <f>VLOOKUP(A150,[4]Page1_1!$B$2:$D$375,3,FALSE)</f>
        <v>Municipal Drains</v>
      </c>
      <c r="J150" s="9" t="s">
        <v>1116</v>
      </c>
    </row>
    <row r="151" spans="1:10" x14ac:dyDescent="0.25">
      <c r="A151" s="3" t="s">
        <v>421</v>
      </c>
      <c r="B151" s="4" t="s">
        <v>818</v>
      </c>
      <c r="C151" s="4" t="s">
        <v>981</v>
      </c>
      <c r="D151" s="5" t="s">
        <v>23</v>
      </c>
      <c r="E151" s="5" t="s">
        <v>991</v>
      </c>
      <c r="F151" s="5" t="s">
        <v>975</v>
      </c>
      <c r="G151" s="291">
        <v>2019</v>
      </c>
      <c r="H151" s="21">
        <f>VLOOKUP(A151,[3]Sheet7!$F$4:$G$377,2,FALSE)</f>
        <v>1000</v>
      </c>
      <c r="I151" s="15" t="str">
        <f>VLOOKUP(A151,[4]Page1_1!$B$2:$D$375,3,FALSE)</f>
        <v>Wastewater General</v>
      </c>
      <c r="J151" s="9" t="s">
        <v>1138</v>
      </c>
    </row>
    <row r="152" spans="1:10" x14ac:dyDescent="0.25">
      <c r="A152" s="3" t="s">
        <v>419</v>
      </c>
      <c r="B152" s="4" t="s">
        <v>818</v>
      </c>
      <c r="C152" s="4" t="s">
        <v>981</v>
      </c>
      <c r="D152" s="5" t="s">
        <v>23</v>
      </c>
      <c r="E152" s="5" t="s">
        <v>12</v>
      </c>
      <c r="F152" s="5" t="s">
        <v>975</v>
      </c>
      <c r="G152" s="291">
        <v>2019</v>
      </c>
      <c r="H152" s="21">
        <f>VLOOKUP(A152,[3]Sheet7!$F$4:$G$377,2,FALSE)</f>
        <v>1000</v>
      </c>
      <c r="I152" s="15" t="str">
        <f>VLOOKUP(A152,[4]Page1_1!$B$2:$D$375,3,FALSE)</f>
        <v>Wastewater &amp; Stormwater Collec</v>
      </c>
      <c r="J152" s="7" t="s">
        <v>1142</v>
      </c>
    </row>
    <row r="153" spans="1:10" x14ac:dyDescent="0.25">
      <c r="A153" s="3" t="s">
        <v>418</v>
      </c>
      <c r="B153" s="4" t="s">
        <v>818</v>
      </c>
      <c r="C153" s="4" t="s">
        <v>981</v>
      </c>
      <c r="D153" s="5" t="s">
        <v>23</v>
      </c>
      <c r="E153" s="5" t="s">
        <v>12</v>
      </c>
      <c r="F153" s="5" t="s">
        <v>975</v>
      </c>
      <c r="G153" s="291">
        <v>2019</v>
      </c>
      <c r="H153" s="21">
        <f>VLOOKUP(A153,[3]Sheet7!$F$4:$G$377,2,FALSE)</f>
        <v>800</v>
      </c>
      <c r="I153" s="15" t="str">
        <f>VLOOKUP(A153,[4]Page1_1!$B$2:$D$375,3,FALSE)</f>
        <v>Wastewater &amp; Stormwater Collec</v>
      </c>
      <c r="J153" s="7" t="s">
        <v>1143</v>
      </c>
    </row>
    <row r="154" spans="1:10" x14ac:dyDescent="0.25">
      <c r="A154" s="3" t="s">
        <v>417</v>
      </c>
      <c r="B154" s="4" t="s">
        <v>818</v>
      </c>
      <c r="C154" s="4" t="s">
        <v>981</v>
      </c>
      <c r="D154" s="5" t="s">
        <v>23</v>
      </c>
      <c r="E154" s="5" t="s">
        <v>12</v>
      </c>
      <c r="F154" s="5" t="s">
        <v>975</v>
      </c>
      <c r="G154" s="291">
        <v>2019</v>
      </c>
      <c r="H154" s="21">
        <f>VLOOKUP(A154,[3]Sheet7!$F$4:$G$377,2,FALSE)</f>
        <v>2250</v>
      </c>
      <c r="I154" s="15" t="str">
        <f>VLOOKUP(A154,[4]Page1_1!$B$2:$D$375,3,FALSE)</f>
        <v>Wastewater &amp; Stormwater Collec</v>
      </c>
      <c r="J154" s="7" t="s">
        <v>1144</v>
      </c>
    </row>
    <row r="155" spans="1:10" x14ac:dyDescent="0.25">
      <c r="A155" s="3" t="s">
        <v>415</v>
      </c>
      <c r="B155" s="4" t="s">
        <v>818</v>
      </c>
      <c r="C155" s="4" t="s">
        <v>981</v>
      </c>
      <c r="D155" s="5" t="s">
        <v>23</v>
      </c>
      <c r="E155" s="5" t="s">
        <v>12</v>
      </c>
      <c r="F155" s="5" t="s">
        <v>975</v>
      </c>
      <c r="G155" s="291">
        <v>2019</v>
      </c>
      <c r="H155" s="21">
        <f>VLOOKUP(A155,[3]Sheet7!$F$4:$G$377,2,FALSE)</f>
        <v>18045</v>
      </c>
      <c r="I155" s="15" t="str">
        <f>VLOOKUP(A155,[4]Page1_1!$B$2:$D$375,3,FALSE)</f>
        <v>Wastewater Collection Pump Stn</v>
      </c>
      <c r="J155" s="9" t="s">
        <v>1145</v>
      </c>
    </row>
    <row r="156" spans="1:10" x14ac:dyDescent="0.25">
      <c r="A156" s="3" t="s">
        <v>413</v>
      </c>
      <c r="B156" s="4" t="s">
        <v>818</v>
      </c>
      <c r="C156" s="4" t="s">
        <v>981</v>
      </c>
      <c r="D156" s="5" t="s">
        <v>23</v>
      </c>
      <c r="E156" s="5" t="s">
        <v>12</v>
      </c>
      <c r="F156" s="5" t="s">
        <v>975</v>
      </c>
      <c r="G156" s="291">
        <v>2019</v>
      </c>
      <c r="H156" s="21">
        <f>VLOOKUP(A156,[3]Sheet7!$F$4:$G$377,2,FALSE)</f>
        <v>3444</v>
      </c>
      <c r="I156" s="15" t="str">
        <f>VLOOKUP(A156,[4]Page1_1!$B$2:$D$375,3,FALSE)</f>
        <v>Wastewater Treatment</v>
      </c>
      <c r="J156" s="7" t="s">
        <v>1150</v>
      </c>
    </row>
    <row r="157" spans="1:10" x14ac:dyDescent="0.25">
      <c r="A157" s="3" t="s">
        <v>412</v>
      </c>
      <c r="B157" s="4" t="s">
        <v>818</v>
      </c>
      <c r="C157" s="4" t="s">
        <v>981</v>
      </c>
      <c r="D157" s="5" t="s">
        <v>23</v>
      </c>
      <c r="E157" s="5" t="s">
        <v>12</v>
      </c>
      <c r="F157" s="5" t="s">
        <v>998</v>
      </c>
      <c r="G157" s="291">
        <v>2019</v>
      </c>
      <c r="H157" s="21">
        <f>VLOOKUP(A157,[3]Sheet7!$F$4:$G$377,2,FALSE)</f>
        <v>2225</v>
      </c>
      <c r="I157" s="15" t="str">
        <f>VLOOKUP(A157,[4]Page1_1!$B$2:$D$375,3,FALSE)</f>
        <v>Wastewater Treatment</v>
      </c>
      <c r="J157" s="9" t="s">
        <v>1149</v>
      </c>
    </row>
    <row r="158" spans="1:10" x14ac:dyDescent="0.25">
      <c r="A158" s="3" t="s">
        <v>411</v>
      </c>
      <c r="B158" s="4" t="s">
        <v>818</v>
      </c>
      <c r="C158" s="4" t="s">
        <v>981</v>
      </c>
      <c r="D158" s="5" t="s">
        <v>23</v>
      </c>
      <c r="E158" s="5" t="s">
        <v>12</v>
      </c>
      <c r="F158" s="5" t="s">
        <v>998</v>
      </c>
      <c r="G158" s="291">
        <v>2019</v>
      </c>
      <c r="H158" s="21">
        <f>VLOOKUP(A158,[3]Sheet7!$F$4:$G$377,2,FALSE)</f>
        <v>500</v>
      </c>
      <c r="I158" s="15" t="str">
        <f>VLOOKUP(A158,[4]Page1_1!$B$2:$D$375,3,FALSE)</f>
        <v>Wastewater Treatment</v>
      </c>
      <c r="J158" s="7" t="s">
        <v>1151</v>
      </c>
    </row>
    <row r="159" spans="1:10" x14ac:dyDescent="0.25">
      <c r="A159" s="3" t="s">
        <v>636</v>
      </c>
      <c r="B159" s="4" t="s">
        <v>967</v>
      </c>
      <c r="C159" s="4" t="s">
        <v>964</v>
      </c>
      <c r="D159" s="5" t="s">
        <v>45</v>
      </c>
      <c r="E159" s="5" t="s">
        <v>972</v>
      </c>
      <c r="F159" s="5" t="s">
        <v>975</v>
      </c>
      <c r="G159" s="291">
        <v>2019</v>
      </c>
      <c r="H159" s="21">
        <f>VLOOKUP(A159,[3]Sheet7!$F$4:$G$377,2,FALSE)</f>
        <v>80</v>
      </c>
      <c r="I159" s="15" t="str">
        <f>VLOOKUP(A159,[4]Page1_1!$B$2:$D$375,3,FALSE)</f>
        <v>Buildings</v>
      </c>
      <c r="J159" s="9" t="s">
        <v>1034</v>
      </c>
    </row>
    <row r="160" spans="1:10" x14ac:dyDescent="0.25">
      <c r="A160" s="3" t="s">
        <v>635</v>
      </c>
      <c r="B160" s="4" t="s">
        <v>967</v>
      </c>
      <c r="C160" s="4" t="s">
        <v>964</v>
      </c>
      <c r="D160" s="5" t="s">
        <v>49</v>
      </c>
      <c r="E160" s="5" t="s">
        <v>972</v>
      </c>
      <c r="F160" s="5" t="s">
        <v>975</v>
      </c>
      <c r="G160" s="291">
        <v>2019</v>
      </c>
      <c r="H160" s="21">
        <f>VLOOKUP(A160,[3]Sheet7!$F$4:$G$377,2,FALSE)</f>
        <v>415</v>
      </c>
      <c r="I160" s="15" t="str">
        <f>VLOOKUP(A160,[4]Page1_1!$B$2:$D$375,3,FALSE)</f>
        <v>Buildings</v>
      </c>
      <c r="J160" s="9" t="s">
        <v>1063</v>
      </c>
    </row>
    <row r="161" spans="1:10" x14ac:dyDescent="0.25">
      <c r="A161" s="3" t="s">
        <v>634</v>
      </c>
      <c r="B161" s="4" t="s">
        <v>997</v>
      </c>
      <c r="C161" s="4" t="s">
        <v>964</v>
      </c>
      <c r="D161" s="5" t="s">
        <v>276</v>
      </c>
      <c r="E161" s="5" t="s">
        <v>972</v>
      </c>
      <c r="F161" s="5" t="s">
        <v>975</v>
      </c>
      <c r="G161" s="291">
        <v>2019</v>
      </c>
      <c r="H161" s="21">
        <f>VLOOKUP(A161,[3]Sheet7!$F$4:$G$377,2,FALSE)</f>
        <v>350</v>
      </c>
      <c r="I161" s="15" t="str">
        <f>VLOOKUP(A161,[4]Page1_1!$B$2:$D$375,3,FALSE)</f>
        <v>Buildings</v>
      </c>
      <c r="J161" s="9" t="s">
        <v>1062</v>
      </c>
    </row>
    <row r="162" spans="1:10" x14ac:dyDescent="0.25">
      <c r="A162" s="3" t="s">
        <v>633</v>
      </c>
      <c r="B162" s="4" t="s">
        <v>36</v>
      </c>
      <c r="C162" s="4" t="s">
        <v>964</v>
      </c>
      <c r="D162" s="5" t="s">
        <v>37</v>
      </c>
      <c r="E162" s="5" t="s">
        <v>972</v>
      </c>
      <c r="F162" s="5" t="s">
        <v>975</v>
      </c>
      <c r="G162" s="291">
        <v>2019</v>
      </c>
      <c r="H162" s="21">
        <f>VLOOKUP(A162,[3]Sheet7!$F$4:$G$377,2,FALSE)</f>
        <v>80</v>
      </c>
      <c r="I162" s="15" t="str">
        <f>VLOOKUP(A162,[4]Page1_1!$B$2:$D$375,3,FALSE)</f>
        <v>Buildings</v>
      </c>
      <c r="J162" s="9" t="s">
        <v>1189</v>
      </c>
    </row>
    <row r="163" spans="1:10" x14ac:dyDescent="0.25">
      <c r="A163" s="3" t="s">
        <v>632</v>
      </c>
      <c r="B163" s="4" t="s">
        <v>967</v>
      </c>
      <c r="C163" s="4" t="s">
        <v>964</v>
      </c>
      <c r="D163" s="5" t="s">
        <v>49</v>
      </c>
      <c r="E163" s="5" t="s">
        <v>972</v>
      </c>
      <c r="F163" s="5" t="s">
        <v>975</v>
      </c>
      <c r="G163" s="291">
        <v>2019</v>
      </c>
      <c r="H163" s="21">
        <f>VLOOKUP(A163,[3]Sheet7!$F$4:$G$377,2,FALSE)</f>
        <v>1925</v>
      </c>
      <c r="I163" s="15" t="str">
        <f>VLOOKUP(A163,[4]Page1_1!$B$2:$D$375,3,FALSE)</f>
        <v>Buildings</v>
      </c>
      <c r="J163" s="7" t="s">
        <v>1057</v>
      </c>
    </row>
    <row r="164" spans="1:10" x14ac:dyDescent="0.25">
      <c r="A164" s="3" t="s">
        <v>631</v>
      </c>
      <c r="B164" s="4" t="s">
        <v>967</v>
      </c>
      <c r="C164" s="4" t="s">
        <v>964</v>
      </c>
      <c r="D164" s="5" t="s">
        <v>1003</v>
      </c>
      <c r="E164" s="5" t="s">
        <v>972</v>
      </c>
      <c r="F164" s="5" t="s">
        <v>975</v>
      </c>
      <c r="G164" s="291">
        <v>2019</v>
      </c>
      <c r="H164" s="21">
        <f>VLOOKUP(A164,[3]Sheet7!$F$4:$G$377,2,FALSE)</f>
        <v>60</v>
      </c>
      <c r="I164" s="15" t="str">
        <f>VLOOKUP(A164,[4]Page1_1!$B$2:$D$375,3,FALSE)</f>
        <v>Buildings</v>
      </c>
      <c r="J164" s="9" t="s">
        <v>1034</v>
      </c>
    </row>
    <row r="165" spans="1:10" x14ac:dyDescent="0.25">
      <c r="A165" s="3" t="s">
        <v>630</v>
      </c>
      <c r="B165" s="4" t="s">
        <v>967</v>
      </c>
      <c r="C165" s="4" t="s">
        <v>964</v>
      </c>
      <c r="D165" s="5" t="s">
        <v>18</v>
      </c>
      <c r="E165" s="5" t="s">
        <v>12</v>
      </c>
      <c r="F165" s="5" t="s">
        <v>975</v>
      </c>
      <c r="G165" s="291">
        <v>2019</v>
      </c>
      <c r="H165" s="21">
        <f>VLOOKUP(A165,[3]Sheet7!$F$4:$G$377,2,FALSE)</f>
        <v>120</v>
      </c>
      <c r="I165" s="15" t="str">
        <f>VLOOKUP(A165,[4]Page1_1!$B$2:$D$375,3,FALSE)</f>
        <v>Buildings</v>
      </c>
      <c r="J165" s="9" t="s">
        <v>1033</v>
      </c>
    </row>
    <row r="166" spans="1:10" x14ac:dyDescent="0.25">
      <c r="A166" s="3" t="s">
        <v>629</v>
      </c>
      <c r="B166" s="4" t="s">
        <v>967</v>
      </c>
      <c r="C166" s="4" t="s">
        <v>964</v>
      </c>
      <c r="D166" s="5" t="s">
        <v>45</v>
      </c>
      <c r="E166" s="5" t="s">
        <v>12</v>
      </c>
      <c r="F166" s="5" t="s">
        <v>975</v>
      </c>
      <c r="G166" s="291">
        <v>2019</v>
      </c>
      <c r="H166" s="21">
        <f>VLOOKUP(A166,[3]Sheet7!$F$4:$G$377,2,FALSE)</f>
        <v>235</v>
      </c>
      <c r="I166" s="15" t="str">
        <f>VLOOKUP(A166,[4]Page1_1!$B$2:$D$375,3,FALSE)</f>
        <v>Buildings</v>
      </c>
      <c r="J166" s="9" t="s">
        <v>1033</v>
      </c>
    </row>
    <row r="167" spans="1:10" x14ac:dyDescent="0.25">
      <c r="A167" s="3" t="s">
        <v>628</v>
      </c>
      <c r="B167" s="4" t="s">
        <v>967</v>
      </c>
      <c r="C167" s="4" t="s">
        <v>964</v>
      </c>
      <c r="D167" s="5" t="s">
        <v>49</v>
      </c>
      <c r="E167" s="5" t="s">
        <v>12</v>
      </c>
      <c r="F167" s="5" t="s">
        <v>975</v>
      </c>
      <c r="G167" s="291">
        <v>2019</v>
      </c>
      <c r="H167" s="21">
        <f>VLOOKUP(A167,[3]Sheet7!$F$4:$G$377,2,FALSE)</f>
        <v>1720</v>
      </c>
      <c r="I167" s="15" t="str">
        <f>VLOOKUP(A167,[4]Page1_1!$B$2:$D$375,3,FALSE)</f>
        <v>Buildings</v>
      </c>
      <c r="J167" s="9" t="s">
        <v>1033</v>
      </c>
    </row>
    <row r="168" spans="1:10" x14ac:dyDescent="0.25">
      <c r="A168" s="3" t="s">
        <v>627</v>
      </c>
      <c r="B168" s="4" t="s">
        <v>967</v>
      </c>
      <c r="C168" s="4" t="s">
        <v>964</v>
      </c>
      <c r="D168" s="5" t="s">
        <v>16</v>
      </c>
      <c r="E168" s="5" t="s">
        <v>12</v>
      </c>
      <c r="F168" s="5" t="s">
        <v>975</v>
      </c>
      <c r="G168" s="291">
        <v>2019</v>
      </c>
      <c r="H168" s="21">
        <f>VLOOKUP(A168,[3]Sheet7!$F$4:$G$377,2,FALSE)</f>
        <v>775</v>
      </c>
      <c r="I168" s="15" t="str">
        <f>VLOOKUP(A168,[4]Page1_1!$B$2:$D$375,3,FALSE)</f>
        <v>Buildings</v>
      </c>
      <c r="J168" s="9" t="s">
        <v>1033</v>
      </c>
    </row>
    <row r="169" spans="1:10" x14ac:dyDescent="0.25">
      <c r="A169" s="3" t="s">
        <v>626</v>
      </c>
      <c r="B169" s="4" t="s">
        <v>997</v>
      </c>
      <c r="C169" s="4" t="s">
        <v>964</v>
      </c>
      <c r="D169" s="5" t="s">
        <v>276</v>
      </c>
      <c r="E169" s="5" t="s">
        <v>12</v>
      </c>
      <c r="F169" s="5" t="s">
        <v>975</v>
      </c>
      <c r="G169" s="291">
        <v>2019</v>
      </c>
      <c r="H169" s="21">
        <f>VLOOKUP(A169,[3]Sheet7!$F$4:$G$377,2,FALSE)</f>
        <v>1370</v>
      </c>
      <c r="I169" s="15" t="str">
        <f>VLOOKUP(A169,[4]Page1_1!$B$2:$D$375,3,FALSE)</f>
        <v>Buildings</v>
      </c>
      <c r="J169" s="9" t="s">
        <v>1181</v>
      </c>
    </row>
    <row r="170" spans="1:10" x14ac:dyDescent="0.25">
      <c r="A170" s="3" t="s">
        <v>625</v>
      </c>
      <c r="B170" s="4" t="s">
        <v>36</v>
      </c>
      <c r="C170" s="4" t="s">
        <v>964</v>
      </c>
      <c r="D170" s="5" t="s">
        <v>37</v>
      </c>
      <c r="E170" s="5" t="s">
        <v>12</v>
      </c>
      <c r="F170" s="5" t="s">
        <v>975</v>
      </c>
      <c r="G170" s="291">
        <v>2019</v>
      </c>
      <c r="H170" s="21">
        <f>VLOOKUP(A170,[3]Sheet7!$F$4:$G$377,2,FALSE)</f>
        <v>450</v>
      </c>
      <c r="I170" s="15" t="str">
        <f>VLOOKUP(A170,[4]Page1_1!$B$2:$D$375,3,FALSE)</f>
        <v>Buildings</v>
      </c>
      <c r="J170" s="9" t="s">
        <v>1181</v>
      </c>
    </row>
    <row r="171" spans="1:10" x14ac:dyDescent="0.25">
      <c r="A171" s="3" t="s">
        <v>624</v>
      </c>
      <c r="B171" s="4" t="s">
        <v>967</v>
      </c>
      <c r="C171" s="4" t="s">
        <v>964</v>
      </c>
      <c r="D171" s="5" t="s">
        <v>47</v>
      </c>
      <c r="E171" s="5" t="s">
        <v>12</v>
      </c>
      <c r="F171" s="5" t="s">
        <v>975</v>
      </c>
      <c r="G171" s="293">
        <v>2019</v>
      </c>
      <c r="H171" s="21">
        <f>VLOOKUP(A171,[3]Sheet7!$F$4:$G$377,2,FALSE)</f>
        <v>1610</v>
      </c>
      <c r="I171" s="15" t="str">
        <f>VLOOKUP(A171,[4]Page1_1!$B$2:$D$375,3,FALSE)</f>
        <v>Buildings</v>
      </c>
      <c r="J171" s="9" t="s">
        <v>1033</v>
      </c>
    </row>
    <row r="172" spans="1:10" x14ac:dyDescent="0.25">
      <c r="A172" s="3" t="s">
        <v>623</v>
      </c>
      <c r="B172" s="4" t="s">
        <v>967</v>
      </c>
      <c r="C172" s="4" t="s">
        <v>964</v>
      </c>
      <c r="D172" s="5" t="s">
        <v>49</v>
      </c>
      <c r="E172" s="5" t="s">
        <v>12</v>
      </c>
      <c r="F172" s="5" t="s">
        <v>975</v>
      </c>
      <c r="G172" s="291">
        <v>2019</v>
      </c>
      <c r="H172" s="21">
        <f>VLOOKUP(A172,[3]Sheet7!$F$4:$G$377,2,FALSE)</f>
        <v>13710</v>
      </c>
      <c r="I172" s="15" t="str">
        <f>VLOOKUP(A172,[4]Page1_1!$B$2:$D$375,3,FALSE)</f>
        <v>Buildings</v>
      </c>
      <c r="J172" s="9" t="s">
        <v>1064</v>
      </c>
    </row>
    <row r="173" spans="1:10" x14ac:dyDescent="0.25">
      <c r="A173" s="3" t="s">
        <v>622</v>
      </c>
      <c r="B173" s="4" t="s">
        <v>977</v>
      </c>
      <c r="C173" s="4" t="s">
        <v>964</v>
      </c>
      <c r="D173" s="5" t="s">
        <v>42</v>
      </c>
      <c r="E173" s="5" t="s">
        <v>12</v>
      </c>
      <c r="F173" s="5" t="s">
        <v>975</v>
      </c>
      <c r="G173" s="291">
        <v>2019</v>
      </c>
      <c r="H173" s="21">
        <f>VLOOKUP(A173,[3]Sheet7!$F$4:$G$377,2,FALSE)</f>
        <v>1410</v>
      </c>
      <c r="I173" s="15" t="str">
        <f>VLOOKUP(A173,[4]Page1_1!$B$2:$D$375,3,FALSE)</f>
        <v>Buildings</v>
      </c>
      <c r="J173" s="7" t="s">
        <v>1033</v>
      </c>
    </row>
    <row r="174" spans="1:10" x14ac:dyDescent="0.25">
      <c r="A174" s="3" t="s">
        <v>621</v>
      </c>
      <c r="B174" s="4" t="s">
        <v>967</v>
      </c>
      <c r="C174" s="4" t="s">
        <v>964</v>
      </c>
      <c r="D174" s="5" t="s">
        <v>1004</v>
      </c>
      <c r="E174" s="5" t="s">
        <v>12</v>
      </c>
      <c r="F174" s="5" t="s">
        <v>975</v>
      </c>
      <c r="G174" s="291">
        <v>2019</v>
      </c>
      <c r="H174" s="21">
        <f>VLOOKUP(A174,[3]Sheet7!$F$4:$G$377,2,FALSE)</f>
        <v>460</v>
      </c>
      <c r="I174" s="15" t="str">
        <f>VLOOKUP(A174,[4]Page1_1!$B$2:$D$375,3,FALSE)</f>
        <v>Buildings</v>
      </c>
      <c r="J174" s="9" t="s">
        <v>1033</v>
      </c>
    </row>
    <row r="175" spans="1:10" x14ac:dyDescent="0.25">
      <c r="A175" s="3" t="s">
        <v>620</v>
      </c>
      <c r="B175" s="4" t="s">
        <v>35</v>
      </c>
      <c r="C175" s="4" t="s">
        <v>964</v>
      </c>
      <c r="D175" s="5" t="s">
        <v>34</v>
      </c>
      <c r="E175" s="5" t="s">
        <v>12</v>
      </c>
      <c r="F175" s="5" t="s">
        <v>975</v>
      </c>
      <c r="G175" s="291">
        <v>2019</v>
      </c>
      <c r="H175" s="21">
        <f>VLOOKUP(A175,[3]Sheet7!$F$4:$G$377,2,FALSE)</f>
        <v>3600</v>
      </c>
      <c r="I175" s="15" t="str">
        <f>VLOOKUP(A175,[4]Page1_1!$B$2:$D$375,3,FALSE)</f>
        <v>Buildings</v>
      </c>
      <c r="J175" s="9" t="s">
        <v>1033</v>
      </c>
    </row>
    <row r="176" spans="1:10" x14ac:dyDescent="0.25">
      <c r="A176" s="3" t="s">
        <v>619</v>
      </c>
      <c r="B176" s="4" t="s">
        <v>818</v>
      </c>
      <c r="C176" s="4" t="s">
        <v>964</v>
      </c>
      <c r="D176" s="5" t="s">
        <v>25</v>
      </c>
      <c r="E176" s="5" t="s">
        <v>12</v>
      </c>
      <c r="F176" s="5" t="s">
        <v>975</v>
      </c>
      <c r="G176" s="291">
        <v>2019</v>
      </c>
      <c r="H176" s="21">
        <f>VLOOKUP(A176,[3]Sheet7!$F$4:$G$377,2,FALSE)</f>
        <v>50</v>
      </c>
      <c r="I176" s="15" t="str">
        <f>VLOOKUP(A176,[4]Page1_1!$B$2:$D$375,3,FALSE)</f>
        <v>Buildings</v>
      </c>
      <c r="J176" s="9" t="s">
        <v>1064</v>
      </c>
    </row>
    <row r="177" spans="1:10" x14ac:dyDescent="0.25">
      <c r="A177" s="3" t="s">
        <v>618</v>
      </c>
      <c r="B177" s="4" t="s">
        <v>967</v>
      </c>
      <c r="C177" s="4" t="s">
        <v>964</v>
      </c>
      <c r="D177" s="5" t="s">
        <v>49</v>
      </c>
      <c r="E177" s="5" t="s">
        <v>12</v>
      </c>
      <c r="F177" s="5" t="s">
        <v>975</v>
      </c>
      <c r="G177" s="291">
        <v>2019</v>
      </c>
      <c r="H177" s="21">
        <f>VLOOKUP(A177,[3]Sheet7!$F$4:$G$377,2,FALSE)</f>
        <v>5000</v>
      </c>
      <c r="I177" s="15" t="str">
        <f>VLOOKUP(A177,[4]Page1_1!$B$2:$D$375,3,FALSE)</f>
        <v>Individual</v>
      </c>
      <c r="J177" s="9" t="s">
        <v>1033</v>
      </c>
    </row>
    <row r="178" spans="1:10" x14ac:dyDescent="0.25">
      <c r="A178" s="3" t="s">
        <v>617</v>
      </c>
      <c r="B178" s="4" t="s">
        <v>977</v>
      </c>
      <c r="C178" s="4" t="s">
        <v>964</v>
      </c>
      <c r="D178" s="5" t="s">
        <v>42</v>
      </c>
      <c r="E178" s="5" t="s">
        <v>12</v>
      </c>
      <c r="F178" s="5" t="s">
        <v>975</v>
      </c>
      <c r="G178" s="291">
        <v>2020</v>
      </c>
      <c r="H178" s="21">
        <f>VLOOKUP(A178,[3]Sheet7!$F$4:$G$377,2,FALSE)</f>
        <v>825</v>
      </c>
      <c r="I178" s="15" t="str">
        <f>VLOOKUP(A178,[4]Page1_1!$B$2:$D$375,3,FALSE)</f>
        <v>Road Resurfacing/Rehabilitatio</v>
      </c>
      <c r="J178" s="9" t="s">
        <v>1265</v>
      </c>
    </row>
    <row r="179" spans="1:10" x14ac:dyDescent="0.25">
      <c r="A179" s="3" t="s">
        <v>616</v>
      </c>
      <c r="B179" s="4" t="s">
        <v>977</v>
      </c>
      <c r="C179" s="4" t="s">
        <v>964</v>
      </c>
      <c r="D179" s="5" t="s">
        <v>983</v>
      </c>
      <c r="E179" s="5" t="s">
        <v>12</v>
      </c>
      <c r="F179" s="5" t="s">
        <v>975</v>
      </c>
      <c r="G179" s="291">
        <v>2019</v>
      </c>
      <c r="H179" s="21">
        <f>VLOOKUP(A179,[3]Sheet7!$F$4:$G$377,2,FALSE)</f>
        <v>2500</v>
      </c>
      <c r="I179" s="15" t="str">
        <f>VLOOKUP(A179,[4]Page1_1!$B$2:$D$375,3,FALSE)</f>
        <v>Int Roads Water &amp; Sewer</v>
      </c>
      <c r="J179" s="9" t="s">
        <v>1226</v>
      </c>
    </row>
    <row r="180" spans="1:10" x14ac:dyDescent="0.25">
      <c r="A180" s="3" t="s">
        <v>615</v>
      </c>
      <c r="B180" s="4" t="s">
        <v>977</v>
      </c>
      <c r="C180" s="4" t="s">
        <v>964</v>
      </c>
      <c r="D180" s="5" t="s">
        <v>983</v>
      </c>
      <c r="E180" s="5" t="s">
        <v>12</v>
      </c>
      <c r="F180" s="5" t="s">
        <v>975</v>
      </c>
      <c r="G180" s="291">
        <v>2019</v>
      </c>
      <c r="H180" s="21">
        <f>VLOOKUP(A180,[3]Sheet7!$F$4:$G$377,2,FALSE)</f>
        <v>400</v>
      </c>
      <c r="I180" s="15" t="str">
        <f>VLOOKUP(A180,[4]Page1_1!$B$2:$D$375,3,FALSE)</f>
        <v>Int Roads Water &amp; Sewer</v>
      </c>
      <c r="J180" s="9" t="s">
        <v>1227</v>
      </c>
    </row>
    <row r="181" spans="1:10" x14ac:dyDescent="0.25">
      <c r="A181" s="3" t="s">
        <v>614</v>
      </c>
      <c r="B181" s="4" t="s">
        <v>977</v>
      </c>
      <c r="C181" s="4" t="s">
        <v>964</v>
      </c>
      <c r="D181" s="5" t="s">
        <v>983</v>
      </c>
      <c r="E181" s="5" t="s">
        <v>12</v>
      </c>
      <c r="F181" s="5" t="s">
        <v>975</v>
      </c>
      <c r="G181" s="291">
        <v>2019</v>
      </c>
      <c r="H181" s="21">
        <f>VLOOKUP(A181,[3]Sheet7!$F$4:$G$377,2,FALSE)</f>
        <v>1000</v>
      </c>
      <c r="I181" s="15" t="str">
        <f>VLOOKUP(A181,[4]Page1_1!$B$2:$D$375,3,FALSE)</f>
        <v>Int Roads Water &amp; Sewer</v>
      </c>
      <c r="J181" s="9" t="s">
        <v>1228</v>
      </c>
    </row>
    <row r="182" spans="1:10" x14ac:dyDescent="0.25">
      <c r="A182" s="3" t="s">
        <v>613</v>
      </c>
      <c r="B182" s="4" t="s">
        <v>977</v>
      </c>
      <c r="C182" s="4" t="s">
        <v>964</v>
      </c>
      <c r="D182" s="5" t="s">
        <v>983</v>
      </c>
      <c r="E182" s="5" t="s">
        <v>12</v>
      </c>
      <c r="F182" s="5" t="s">
        <v>975</v>
      </c>
      <c r="G182" s="291">
        <v>2019</v>
      </c>
      <c r="H182" s="21">
        <f>VLOOKUP(A182,[3]Sheet7!$F$4:$G$377,2,FALSE)</f>
        <v>360</v>
      </c>
      <c r="I182" s="15" t="str">
        <f>VLOOKUP(A182,[4]Page1_1!$B$2:$D$375,3,FALSE)</f>
        <v>Int Roads Water &amp; Sewer</v>
      </c>
      <c r="J182" s="9" t="s">
        <v>1229</v>
      </c>
    </row>
    <row r="183" spans="1:10" x14ac:dyDescent="0.25">
      <c r="A183" s="3" t="s">
        <v>612</v>
      </c>
      <c r="B183" s="4" t="s">
        <v>818</v>
      </c>
      <c r="C183" s="4" t="s">
        <v>964</v>
      </c>
      <c r="D183" s="5" t="s">
        <v>51</v>
      </c>
      <c r="E183" s="5" t="s">
        <v>12</v>
      </c>
      <c r="F183" s="5" t="s">
        <v>975</v>
      </c>
      <c r="G183" s="291">
        <v>2019</v>
      </c>
      <c r="H183" s="21">
        <f>VLOOKUP(A183,[3]Sheet7!$F$4:$G$377,2,FALSE)</f>
        <v>2920</v>
      </c>
      <c r="I183" s="15" t="str">
        <f>VLOOKUP(A183,[4]Page1_1!$B$2:$D$375,3,FALSE)</f>
        <v>Int Roads Water &amp; Sewer</v>
      </c>
      <c r="J183" s="9" t="s">
        <v>1108</v>
      </c>
    </row>
    <row r="184" spans="1:10" x14ac:dyDescent="0.25">
      <c r="A184" s="3" t="s">
        <v>611</v>
      </c>
      <c r="B184" s="4" t="s">
        <v>818</v>
      </c>
      <c r="C184" s="4" t="s">
        <v>964</v>
      </c>
      <c r="D184" s="5" t="s">
        <v>51</v>
      </c>
      <c r="E184" s="5" t="s">
        <v>12</v>
      </c>
      <c r="F184" s="5" t="s">
        <v>975</v>
      </c>
      <c r="G184" s="291">
        <v>2019</v>
      </c>
      <c r="H184" s="21">
        <f>VLOOKUP(A184,[3]Sheet7!$F$4:$G$377,2,FALSE)</f>
        <v>2500</v>
      </c>
      <c r="I184" s="15" t="str">
        <f>VLOOKUP(A184,[4]Page1_1!$B$2:$D$375,3,FALSE)</f>
        <v>Int Rate - Infrastructure</v>
      </c>
      <c r="J184" s="9" t="s">
        <v>1109</v>
      </c>
    </row>
    <row r="185" spans="1:10" x14ac:dyDescent="0.25">
      <c r="A185" s="3" t="s">
        <v>610</v>
      </c>
      <c r="B185" s="4" t="s">
        <v>818</v>
      </c>
      <c r="C185" s="4" t="s">
        <v>964</v>
      </c>
      <c r="D185" s="5" t="s">
        <v>51</v>
      </c>
      <c r="E185" s="5" t="s">
        <v>12</v>
      </c>
      <c r="F185" s="5" t="s">
        <v>975</v>
      </c>
      <c r="G185" s="291">
        <v>2019</v>
      </c>
      <c r="H185" s="21">
        <f>VLOOKUP(A185,[3]Sheet7!$F$4:$G$377,2,FALSE)</f>
        <v>2610</v>
      </c>
      <c r="I185" s="15" t="str">
        <f>VLOOKUP(A185,[4]Page1_1!$B$2:$D$375,3,FALSE)</f>
        <v>Int Rate - Infrastructure</v>
      </c>
      <c r="J185" s="9" t="s">
        <v>1110</v>
      </c>
    </row>
    <row r="186" spans="1:10" x14ac:dyDescent="0.25">
      <c r="A186" s="3" t="s">
        <v>608</v>
      </c>
      <c r="B186" s="4" t="s">
        <v>987</v>
      </c>
      <c r="C186" s="4" t="s">
        <v>964</v>
      </c>
      <c r="D186" s="5" t="s">
        <v>42</v>
      </c>
      <c r="E186" s="5" t="s">
        <v>12</v>
      </c>
      <c r="F186" s="5" t="s">
        <v>975</v>
      </c>
      <c r="G186" s="291">
        <v>2019</v>
      </c>
      <c r="H186" s="21">
        <f>VLOOKUP(A186,[3]Sheet7!$F$4:$G$377,2,FALSE)</f>
        <v>2000</v>
      </c>
      <c r="I186" s="15" t="str">
        <f>VLOOKUP(A186,[4]Page1_1!$B$2:$D$375,3,FALSE)</f>
        <v>Road Reconstruction/Rehab</v>
      </c>
      <c r="J186" s="6" t="s">
        <v>20</v>
      </c>
    </row>
    <row r="187" spans="1:10" ht="15.75" customHeight="1" x14ac:dyDescent="0.25">
      <c r="A187" s="3" t="s">
        <v>607</v>
      </c>
      <c r="B187" s="4" t="s">
        <v>987</v>
      </c>
      <c r="C187" s="4" t="s">
        <v>964</v>
      </c>
      <c r="D187" s="5" t="s">
        <v>42</v>
      </c>
      <c r="E187" s="5" t="s">
        <v>12</v>
      </c>
      <c r="F187" s="5" t="s">
        <v>975</v>
      </c>
      <c r="G187" s="291">
        <v>2019</v>
      </c>
      <c r="H187" s="21">
        <f>VLOOKUP(A187,[3]Sheet7!$F$4:$G$377,2,FALSE)</f>
        <v>1860</v>
      </c>
      <c r="I187" s="15" t="str">
        <f>VLOOKUP(A187,[4]Page1_1!$B$2:$D$375,3,FALSE)</f>
        <v>Road Reconstruction/Rehab</v>
      </c>
      <c r="J187" s="9" t="s">
        <v>1016</v>
      </c>
    </row>
    <row r="188" spans="1:10" ht="15" customHeight="1" x14ac:dyDescent="0.25">
      <c r="A188" s="3" t="s">
        <v>606</v>
      </c>
      <c r="B188" s="4" t="s">
        <v>977</v>
      </c>
      <c r="C188" s="4" t="s">
        <v>964</v>
      </c>
      <c r="D188" s="5" t="s">
        <v>42</v>
      </c>
      <c r="E188" s="5" t="s">
        <v>12</v>
      </c>
      <c r="F188" s="5" t="s">
        <v>975</v>
      </c>
      <c r="G188" s="291">
        <v>2019</v>
      </c>
      <c r="H188" s="21">
        <f>VLOOKUP(A188,[3]Sheet7!$F$4:$G$377,2,FALSE)</f>
        <v>4692</v>
      </c>
      <c r="I188" s="15" t="str">
        <f>VLOOKUP(A188,[4]Page1_1!$B$2:$D$375,3,FALSE)</f>
        <v>Road Resurfacing/Rehabilitatio</v>
      </c>
      <c r="J188" s="9" t="s">
        <v>1267</v>
      </c>
    </row>
    <row r="189" spans="1:10" ht="15" customHeight="1" x14ac:dyDescent="0.25">
      <c r="A189" s="3" t="s">
        <v>605</v>
      </c>
      <c r="B189" s="4" t="s">
        <v>977</v>
      </c>
      <c r="C189" s="4" t="s">
        <v>964</v>
      </c>
      <c r="D189" s="5" t="s">
        <v>42</v>
      </c>
      <c r="E189" s="5" t="s">
        <v>12</v>
      </c>
      <c r="F189" s="5" t="s">
        <v>975</v>
      </c>
      <c r="G189" s="291">
        <v>2019</v>
      </c>
      <c r="H189" s="21">
        <f>VLOOKUP(A189,[3]Sheet7!$F$4:$G$377,2,FALSE)</f>
        <v>200</v>
      </c>
      <c r="I189" s="15" t="str">
        <f>VLOOKUP(A189,[4]Page1_1!$B$2:$D$375,3,FALSE)</f>
        <v>Road Resurfacing/Rehabilitatio</v>
      </c>
      <c r="J189" s="9" t="s">
        <v>1266</v>
      </c>
    </row>
    <row r="190" spans="1:10" ht="15" customHeight="1" x14ac:dyDescent="0.25">
      <c r="A190" s="3" t="s">
        <v>604</v>
      </c>
      <c r="B190" s="4" t="s">
        <v>977</v>
      </c>
      <c r="C190" s="4" t="s">
        <v>964</v>
      </c>
      <c r="D190" s="5" t="s">
        <v>42</v>
      </c>
      <c r="E190" s="5" t="s">
        <v>12</v>
      </c>
      <c r="F190" s="5" t="s">
        <v>975</v>
      </c>
      <c r="G190" s="291">
        <v>2019</v>
      </c>
      <c r="H190" s="21">
        <f>VLOOKUP(A190,[3]Sheet7!$F$4:$G$377,2,FALSE)</f>
        <v>33630</v>
      </c>
      <c r="I190" s="15" t="str">
        <f>VLOOKUP(A190,[4]Page1_1!$B$2:$D$375,3,FALSE)</f>
        <v>Road Resurfacing/Rehabilitatio</v>
      </c>
      <c r="J190" s="9" t="s">
        <v>1268</v>
      </c>
    </row>
    <row r="191" spans="1:10" ht="15" customHeight="1" x14ac:dyDescent="0.25">
      <c r="A191" s="3" t="s">
        <v>603</v>
      </c>
      <c r="B191" s="4" t="s">
        <v>977</v>
      </c>
      <c r="C191" s="4" t="s">
        <v>964</v>
      </c>
      <c r="D191" s="5" t="s">
        <v>42</v>
      </c>
      <c r="E191" s="5" t="s">
        <v>12</v>
      </c>
      <c r="F191" s="5" t="s">
        <v>975</v>
      </c>
      <c r="G191" s="291">
        <v>2019</v>
      </c>
      <c r="H191" s="21">
        <f>VLOOKUP(A191,[3]Sheet7!$F$4:$G$377,2,FALSE)</f>
        <v>200</v>
      </c>
      <c r="I191" s="15" t="str">
        <f>VLOOKUP(A191,[4]Page1_1!$B$2:$D$375,3,FALSE)</f>
        <v>Structures</v>
      </c>
      <c r="J191" s="9" t="s">
        <v>1274</v>
      </c>
    </row>
    <row r="192" spans="1:10" ht="15" customHeight="1" x14ac:dyDescent="0.25">
      <c r="A192" s="3" t="s">
        <v>602</v>
      </c>
      <c r="B192" s="4" t="s">
        <v>977</v>
      </c>
      <c r="C192" s="4" t="s">
        <v>964</v>
      </c>
      <c r="D192" s="5" t="s">
        <v>42</v>
      </c>
      <c r="E192" s="5" t="s">
        <v>12</v>
      </c>
      <c r="F192" s="5" t="s">
        <v>975</v>
      </c>
      <c r="G192" s="291">
        <v>2019</v>
      </c>
      <c r="H192" s="21">
        <f>VLOOKUP(A192,[3]Sheet7!$F$4:$G$377,2,FALSE)</f>
        <v>1500</v>
      </c>
      <c r="I192" s="15" t="str">
        <f>VLOOKUP(A192,[4]Page1_1!$B$2:$D$375,3,FALSE)</f>
        <v>Structures</v>
      </c>
      <c r="J192" s="9" t="s">
        <v>1275</v>
      </c>
    </row>
    <row r="193" spans="1:10" ht="15" customHeight="1" x14ac:dyDescent="0.25">
      <c r="A193" s="3" t="s">
        <v>601</v>
      </c>
      <c r="B193" s="4" t="s">
        <v>977</v>
      </c>
      <c r="C193" s="4" t="s">
        <v>964</v>
      </c>
      <c r="D193" s="5" t="s">
        <v>42</v>
      </c>
      <c r="E193" s="5" t="s">
        <v>12</v>
      </c>
      <c r="F193" s="5" t="s">
        <v>975</v>
      </c>
      <c r="G193" s="291">
        <v>2019</v>
      </c>
      <c r="H193" s="21">
        <f>VLOOKUP(A193,[3]Sheet7!$F$4:$G$377,2,FALSE)</f>
        <v>830</v>
      </c>
      <c r="I193" s="15" t="str">
        <f>VLOOKUP(A193,[4]Page1_1!$B$2:$D$375,3,FALSE)</f>
        <v>Structures</v>
      </c>
      <c r="J193" s="9" t="s">
        <v>1276</v>
      </c>
    </row>
    <row r="194" spans="1:10" ht="15" customHeight="1" x14ac:dyDescent="0.25">
      <c r="A194" s="3" t="s">
        <v>599</v>
      </c>
      <c r="B194" s="4" t="s">
        <v>818</v>
      </c>
      <c r="C194" s="4" t="s">
        <v>964</v>
      </c>
      <c r="D194" s="5" t="s">
        <v>275</v>
      </c>
      <c r="E194" s="5" t="s">
        <v>12</v>
      </c>
      <c r="F194" s="5" t="s">
        <v>975</v>
      </c>
      <c r="G194" s="291">
        <v>2019</v>
      </c>
      <c r="H194" s="21">
        <f>VLOOKUP(A194,[3]Sheet7!$F$4:$G$377,2,FALSE)</f>
        <v>600</v>
      </c>
      <c r="I194" s="15" t="str">
        <f>VLOOKUP(A194,[4]Page1_1!$B$2:$D$375,3,FALSE)</f>
        <v>Strucures-Rate</v>
      </c>
      <c r="J194" s="9" t="s">
        <v>1127</v>
      </c>
    </row>
    <row r="195" spans="1:10" ht="15.75" customHeight="1" x14ac:dyDescent="0.25">
      <c r="A195" s="3" t="s">
        <v>598</v>
      </c>
      <c r="B195" s="4" t="s">
        <v>818</v>
      </c>
      <c r="C195" s="4" t="s">
        <v>964</v>
      </c>
      <c r="D195" s="5" t="s">
        <v>275</v>
      </c>
      <c r="E195" s="5" t="s">
        <v>12</v>
      </c>
      <c r="F195" s="5" t="s">
        <v>975</v>
      </c>
      <c r="G195" s="291">
        <v>2019</v>
      </c>
      <c r="H195" s="21">
        <f>VLOOKUP(A195,[3]Sheet7!$F$4:$G$377,2,FALSE)</f>
        <v>2956</v>
      </c>
      <c r="I195" s="15" t="str">
        <f>VLOOKUP(A195,[4]Page1_1!$B$2:$D$375,3,FALSE)</f>
        <v>Strucures-Rate</v>
      </c>
      <c r="J195" s="9" t="s">
        <v>1125</v>
      </c>
    </row>
    <row r="196" spans="1:10" ht="15" customHeight="1" x14ac:dyDescent="0.25">
      <c r="A196" s="3" t="s">
        <v>597</v>
      </c>
      <c r="B196" s="4" t="s">
        <v>818</v>
      </c>
      <c r="C196" s="4" t="s">
        <v>964</v>
      </c>
      <c r="D196" s="5" t="s">
        <v>275</v>
      </c>
      <c r="E196" s="5" t="s">
        <v>12</v>
      </c>
      <c r="F196" s="5" t="s">
        <v>975</v>
      </c>
      <c r="G196" s="291">
        <v>2019</v>
      </c>
      <c r="H196" s="21">
        <f>VLOOKUP(A196,[3]Sheet7!$F$4:$G$377,2,FALSE)</f>
        <v>1260</v>
      </c>
      <c r="I196" s="15" t="str">
        <f>VLOOKUP(A196,[4]Page1_1!$B$2:$D$375,3,FALSE)</f>
        <v>Strucures-Rate</v>
      </c>
      <c r="J196" s="9" t="s">
        <v>1126</v>
      </c>
    </row>
    <row r="197" spans="1:10" ht="13.5" customHeight="1" x14ac:dyDescent="0.25">
      <c r="A197" s="3" t="s">
        <v>596</v>
      </c>
      <c r="B197" s="4" t="s">
        <v>818</v>
      </c>
      <c r="C197" s="4" t="s">
        <v>964</v>
      </c>
      <c r="D197" s="5" t="s">
        <v>275</v>
      </c>
      <c r="E197" s="5" t="s">
        <v>12</v>
      </c>
      <c r="F197" s="5" t="s">
        <v>975</v>
      </c>
      <c r="G197" s="291">
        <v>2019</v>
      </c>
      <c r="H197" s="21">
        <f>VLOOKUP(A197,[3]Sheet7!$F$4:$G$377,2,FALSE)</f>
        <v>2500</v>
      </c>
      <c r="I197" s="15" t="str">
        <f>VLOOKUP(A197,[4]Page1_1!$B$2:$D$375,3,FALSE)</f>
        <v>Strucures-Rate</v>
      </c>
      <c r="J197" s="9" t="s">
        <v>1124</v>
      </c>
    </row>
    <row r="198" spans="1:10" ht="18.75" customHeight="1" x14ac:dyDescent="0.25">
      <c r="A198" s="3" t="s">
        <v>595</v>
      </c>
      <c r="B198" s="4" t="s">
        <v>818</v>
      </c>
      <c r="C198" s="4" t="s">
        <v>964</v>
      </c>
      <c r="D198" s="5" t="s">
        <v>275</v>
      </c>
      <c r="E198" s="5" t="s">
        <v>12</v>
      </c>
      <c r="F198" s="5" t="s">
        <v>975</v>
      </c>
      <c r="G198" s="291">
        <v>2019</v>
      </c>
      <c r="H198" s="21">
        <f>VLOOKUP(A198,[3]Sheet7!$F$4:$G$377,2,FALSE)</f>
        <v>600</v>
      </c>
      <c r="I198" s="15" t="str">
        <f>VLOOKUP(A198,[4]Page1_1!$B$2:$D$375,3,FALSE)</f>
        <v>Strucures-Rate</v>
      </c>
      <c r="J198" s="9" t="s">
        <v>1121</v>
      </c>
    </row>
    <row r="199" spans="1:10" ht="15" customHeight="1" x14ac:dyDescent="0.25">
      <c r="A199" s="3" t="s">
        <v>594</v>
      </c>
      <c r="B199" s="4" t="s">
        <v>35</v>
      </c>
      <c r="C199" s="4" t="s">
        <v>964</v>
      </c>
      <c r="D199" s="5" t="s">
        <v>34</v>
      </c>
      <c r="E199" s="5" t="s">
        <v>12</v>
      </c>
      <c r="F199" s="5" t="s">
        <v>975</v>
      </c>
      <c r="G199" s="291">
        <v>2019</v>
      </c>
      <c r="H199" s="21">
        <f>VLOOKUP(A199,[3]Sheet7!$F$4:$G$377,2,FALSE)</f>
        <v>780</v>
      </c>
      <c r="I199" s="15" t="str">
        <f>VLOOKUP(A199,[4]Page1_1!$B$2:$D$375,3,FALSE)</f>
        <v>Transit Roads &amp; Structures</v>
      </c>
      <c r="J199" s="9" t="s">
        <v>1210</v>
      </c>
    </row>
    <row r="200" spans="1:10" ht="15" customHeight="1" x14ac:dyDescent="0.25">
      <c r="A200" s="3" t="s">
        <v>593</v>
      </c>
      <c r="B200" s="4" t="s">
        <v>35</v>
      </c>
      <c r="C200" s="4" t="s">
        <v>964</v>
      </c>
      <c r="D200" s="5" t="s">
        <v>34</v>
      </c>
      <c r="E200" s="5" t="s">
        <v>12</v>
      </c>
      <c r="F200" s="5" t="s">
        <v>975</v>
      </c>
      <c r="G200" s="291">
        <v>2019</v>
      </c>
      <c r="H200" s="21">
        <f>VLOOKUP(A200,[3]Sheet7!$F$4:$G$377,2,FALSE)</f>
        <v>1000</v>
      </c>
      <c r="I200" s="15" t="str">
        <f>VLOOKUP(A200,[4]Page1_1!$B$2:$D$375,3,FALSE)</f>
        <v>Transit Roads &amp; Structures</v>
      </c>
      <c r="J200" s="9" t="s">
        <v>1211</v>
      </c>
    </row>
    <row r="201" spans="1:10" ht="15" customHeight="1" x14ac:dyDescent="0.25">
      <c r="A201" s="3" t="s">
        <v>592</v>
      </c>
      <c r="B201" s="4" t="s">
        <v>35</v>
      </c>
      <c r="C201" s="4" t="s">
        <v>964</v>
      </c>
      <c r="D201" s="5" t="s">
        <v>34</v>
      </c>
      <c r="E201" s="5" t="s">
        <v>12</v>
      </c>
      <c r="F201" s="5" t="s">
        <v>975</v>
      </c>
      <c r="G201" s="291">
        <v>2019</v>
      </c>
      <c r="H201" s="21">
        <f>VLOOKUP(A201,[3]Sheet7!$F$4:$G$377,2,FALSE)</f>
        <v>100</v>
      </c>
      <c r="I201" s="15" t="str">
        <f>VLOOKUP(A201,[4]Page1_1!$B$2:$D$375,3,FALSE)</f>
        <v>Transit Roads &amp; Structures</v>
      </c>
      <c r="J201" s="9" t="s">
        <v>1209</v>
      </c>
    </row>
    <row r="202" spans="1:10" ht="15" customHeight="1" x14ac:dyDescent="0.25">
      <c r="A202" s="3" t="s">
        <v>591</v>
      </c>
      <c r="B202" s="4" t="s">
        <v>35</v>
      </c>
      <c r="C202" s="4" t="s">
        <v>964</v>
      </c>
      <c r="D202" s="5" t="s">
        <v>34</v>
      </c>
      <c r="E202" s="5" t="s">
        <v>12</v>
      </c>
      <c r="F202" s="5" t="s">
        <v>975</v>
      </c>
      <c r="G202" s="291">
        <v>2019</v>
      </c>
      <c r="H202" s="21">
        <f>VLOOKUP(A202,[3]Sheet7!$F$4:$G$377,2,FALSE)</f>
        <v>300</v>
      </c>
      <c r="I202" s="15" t="str">
        <f>VLOOKUP(A202,[4]Page1_1!$B$2:$D$375,3,FALSE)</f>
        <v>Transit Roads &amp; Structures</v>
      </c>
      <c r="J202" s="9" t="s">
        <v>1208</v>
      </c>
    </row>
    <row r="203" spans="1:10" ht="15" customHeight="1" x14ac:dyDescent="0.25">
      <c r="A203" s="3" t="s">
        <v>590</v>
      </c>
      <c r="B203" s="4" t="s">
        <v>35</v>
      </c>
      <c r="C203" s="4" t="s">
        <v>964</v>
      </c>
      <c r="D203" s="5" t="s">
        <v>34</v>
      </c>
      <c r="E203" s="5" t="s">
        <v>12</v>
      </c>
      <c r="F203" s="5" t="s">
        <v>975</v>
      </c>
      <c r="G203" s="291">
        <v>2019</v>
      </c>
      <c r="H203" s="21">
        <f>VLOOKUP(A203,[3]Sheet7!$F$4:$G$377,2,FALSE)</f>
        <v>100</v>
      </c>
      <c r="I203" s="15" t="str">
        <f>VLOOKUP(A203,[4]Page1_1!$B$2:$D$375,3,FALSE)</f>
        <v>Transit Roads &amp; Structures</v>
      </c>
      <c r="J203" s="9" t="s">
        <v>1206</v>
      </c>
    </row>
    <row r="204" spans="1:10" ht="15" customHeight="1" x14ac:dyDescent="0.25">
      <c r="A204" s="3" t="s">
        <v>589</v>
      </c>
      <c r="B204" s="4" t="s">
        <v>35</v>
      </c>
      <c r="C204" s="4" t="s">
        <v>964</v>
      </c>
      <c r="D204" s="5" t="s">
        <v>34</v>
      </c>
      <c r="E204" s="5" t="s">
        <v>12</v>
      </c>
      <c r="F204" s="5" t="s">
        <v>975</v>
      </c>
      <c r="G204" s="291">
        <v>2019</v>
      </c>
      <c r="H204" s="21">
        <f>VLOOKUP(A204,[3]Sheet7!$F$4:$G$377,2,FALSE)</f>
        <v>200</v>
      </c>
      <c r="I204" s="15" t="str">
        <f>VLOOKUP(A204,[4]Page1_1!$B$2:$D$375,3,FALSE)</f>
        <v>Transit Roads &amp; Structures</v>
      </c>
      <c r="J204" s="9" t="s">
        <v>1207</v>
      </c>
    </row>
    <row r="205" spans="1:10" ht="15" customHeight="1" x14ac:dyDescent="0.25">
      <c r="A205" s="3" t="s">
        <v>588</v>
      </c>
      <c r="B205" s="4" t="s">
        <v>35</v>
      </c>
      <c r="C205" s="4" t="s">
        <v>964</v>
      </c>
      <c r="D205" s="5" t="s">
        <v>34</v>
      </c>
      <c r="E205" s="5" t="s">
        <v>12</v>
      </c>
      <c r="F205" s="5" t="s">
        <v>975</v>
      </c>
      <c r="G205" s="291">
        <v>2019</v>
      </c>
      <c r="H205" s="21">
        <f>VLOOKUP(A205,[3]Sheet7!$F$4:$G$377,2,FALSE)</f>
        <v>150</v>
      </c>
      <c r="I205" s="15" t="str">
        <f>VLOOKUP(A205,[4]Page1_1!$B$2:$D$375,3,FALSE)</f>
        <v>Transit Rail Structures</v>
      </c>
      <c r="J205" s="9" t="s">
        <v>1205</v>
      </c>
    </row>
    <row r="206" spans="1:10" ht="15" customHeight="1" x14ac:dyDescent="0.25">
      <c r="A206" s="3" t="s">
        <v>587</v>
      </c>
      <c r="B206" s="4" t="s">
        <v>818</v>
      </c>
      <c r="C206" s="4" t="s">
        <v>964</v>
      </c>
      <c r="D206" s="5" t="s">
        <v>25</v>
      </c>
      <c r="E206" s="5" t="s">
        <v>12</v>
      </c>
      <c r="F206" s="5" t="s">
        <v>975</v>
      </c>
      <c r="G206" s="291">
        <v>2019</v>
      </c>
      <c r="H206" s="21">
        <f>VLOOKUP(A206,[3]Sheet7!$F$4:$G$377,2,FALSE)</f>
        <v>1000</v>
      </c>
      <c r="I206" s="15" t="str">
        <f>VLOOKUP(A206,[4]Page1_1!$B$2:$D$375,3,FALSE)</f>
        <v>Water Systems Rehab</v>
      </c>
      <c r="J206" s="9" t="s">
        <v>1093</v>
      </c>
    </row>
    <row r="207" spans="1:10" ht="15" customHeight="1" x14ac:dyDescent="0.25">
      <c r="A207" s="3" t="s">
        <v>585</v>
      </c>
      <c r="B207" s="4" t="s">
        <v>818</v>
      </c>
      <c r="C207" s="4" t="s">
        <v>964</v>
      </c>
      <c r="D207" s="5" t="s">
        <v>25</v>
      </c>
      <c r="E207" s="5" t="s">
        <v>12</v>
      </c>
      <c r="F207" s="5" t="s">
        <v>975</v>
      </c>
      <c r="G207" s="291">
        <v>2019</v>
      </c>
      <c r="H207" s="21">
        <f>VLOOKUP(A207,[3]Sheet7!$F$4:$G$377,2,FALSE)</f>
        <v>3636</v>
      </c>
      <c r="I207" s="15" t="str">
        <f>VLOOKUP(A207,[4]Page1_1!$B$2:$D$375,3,FALSE)</f>
        <v>Water Systems Rehab</v>
      </c>
      <c r="J207" s="9" t="s">
        <v>1094</v>
      </c>
    </row>
    <row r="208" spans="1:10" ht="15" customHeight="1" x14ac:dyDescent="0.25">
      <c r="A208" s="3" t="s">
        <v>584</v>
      </c>
      <c r="B208" s="4" t="s">
        <v>818</v>
      </c>
      <c r="C208" s="4" t="s">
        <v>964</v>
      </c>
      <c r="D208" s="5" t="s">
        <v>275</v>
      </c>
      <c r="E208" s="5" t="s">
        <v>12</v>
      </c>
      <c r="F208" s="5" t="s">
        <v>975</v>
      </c>
      <c r="G208" s="291">
        <v>2019</v>
      </c>
      <c r="H208" s="21">
        <f>VLOOKUP(A208,[3]Sheet7!$F$4:$G$377,2,FALSE)</f>
        <v>200</v>
      </c>
      <c r="I208" s="15" t="str">
        <f>VLOOKUP(A208,[4]Page1_1!$B$2:$D$375,3,FALSE)</f>
        <v>Stormwater Collection Rehab</v>
      </c>
      <c r="J208" s="9" t="s">
        <v>1130</v>
      </c>
    </row>
    <row r="209" spans="1:10" ht="15" customHeight="1" x14ac:dyDescent="0.25">
      <c r="A209" s="3" t="s">
        <v>583</v>
      </c>
      <c r="B209" s="4" t="s">
        <v>818</v>
      </c>
      <c r="C209" s="4" t="s">
        <v>964</v>
      </c>
      <c r="D209" s="5" t="s">
        <v>23</v>
      </c>
      <c r="E209" s="5" t="s">
        <v>12</v>
      </c>
      <c r="F209" s="5" t="s">
        <v>992</v>
      </c>
      <c r="G209" s="291">
        <v>2019</v>
      </c>
      <c r="H209" s="21">
        <f>VLOOKUP(A209,[3]Sheet7!$F$4:$G$377,2,FALSE)</f>
        <v>500</v>
      </c>
      <c r="I209" s="15" t="str">
        <f>VLOOKUP(A209,[4]Page1_1!$B$2:$D$375,3,FALSE)</f>
        <v>Wet Weather Program - Rate</v>
      </c>
      <c r="J209" s="9" t="s">
        <v>1165</v>
      </c>
    </row>
    <row r="210" spans="1:10" ht="16.5" customHeight="1" x14ac:dyDescent="0.25">
      <c r="A210" s="3" t="s">
        <v>582</v>
      </c>
      <c r="B210" s="4" t="s">
        <v>818</v>
      </c>
      <c r="C210" s="4" t="s">
        <v>964</v>
      </c>
      <c r="D210" s="5" t="s">
        <v>23</v>
      </c>
      <c r="E210" s="5" t="s">
        <v>12</v>
      </c>
      <c r="F210" s="5" t="s">
        <v>975</v>
      </c>
      <c r="G210" s="291">
        <v>2019</v>
      </c>
      <c r="H210" s="21">
        <f>VLOOKUP(A210,[3]Sheet7!$F$4:$G$377,2,FALSE)</f>
        <v>2000</v>
      </c>
      <c r="I210" s="15" t="str">
        <f>VLOOKUP(A210,[4]Page1_1!$B$2:$D$375,3,FALSE)</f>
        <v>Wet Weather Program - Rate</v>
      </c>
      <c r="J210" s="9" t="s">
        <v>1164</v>
      </c>
    </row>
    <row r="211" spans="1:10" s="294" customFormat="1" ht="15.75" customHeight="1" x14ac:dyDescent="0.25">
      <c r="A211" s="296" t="s">
        <v>781</v>
      </c>
      <c r="B211" s="4" t="s">
        <v>997</v>
      </c>
      <c r="C211" s="297" t="s">
        <v>994</v>
      </c>
      <c r="D211" s="298" t="s">
        <v>28</v>
      </c>
      <c r="E211" s="5" t="s">
        <v>12</v>
      </c>
      <c r="F211" s="298" t="s">
        <v>975</v>
      </c>
      <c r="G211" s="293">
        <v>2020</v>
      </c>
      <c r="H211" s="299">
        <f>VLOOKUP(A211,[3]Sheet7!$F$4:$G$377,2,FALSE)</f>
        <v>3485</v>
      </c>
      <c r="I211" s="295" t="str">
        <f>VLOOKUP(A211,[4]Page1_1!$B$2:$D$375,3,FALSE)</f>
        <v>Individual</v>
      </c>
      <c r="J211" s="8" t="s">
        <v>1179</v>
      </c>
    </row>
    <row r="212" spans="1:10" x14ac:dyDescent="0.25">
      <c r="A212" s="3" t="s">
        <v>770</v>
      </c>
      <c r="B212" s="4" t="s">
        <v>967</v>
      </c>
      <c r="C212" s="4" t="s">
        <v>982</v>
      </c>
      <c r="D212" s="5" t="s">
        <v>18</v>
      </c>
      <c r="E212" s="5" t="s">
        <v>12</v>
      </c>
      <c r="F212" s="5" t="s">
        <v>975</v>
      </c>
      <c r="G212" s="291">
        <v>2019</v>
      </c>
      <c r="H212" s="21">
        <f>VLOOKUP(A212,[3]Sheet7!$F$4:$G$377,2,FALSE)</f>
        <v>55</v>
      </c>
      <c r="I212" s="15" t="str">
        <f>VLOOKUP(A212,[4]Page1_1!$B$2:$D$375,3,FALSE)</f>
        <v>Individual</v>
      </c>
      <c r="J212" s="8" t="s">
        <v>1032</v>
      </c>
    </row>
    <row r="213" spans="1:10" x14ac:dyDescent="0.25">
      <c r="A213" s="3" t="s">
        <v>352</v>
      </c>
      <c r="B213" s="4" t="s">
        <v>977</v>
      </c>
      <c r="C213" s="4" t="s">
        <v>978</v>
      </c>
      <c r="D213" s="5" t="s">
        <v>42</v>
      </c>
      <c r="E213" s="5" t="s">
        <v>972</v>
      </c>
      <c r="F213" s="5" t="s">
        <v>976</v>
      </c>
      <c r="G213" s="291">
        <v>2020</v>
      </c>
      <c r="H213" s="21">
        <f>VLOOKUP(A213,[3]Sheet7!$F$4:$G$377,2,FALSE)</f>
        <v>7500</v>
      </c>
      <c r="I213" s="15" t="str">
        <f>VLOOKUP(A213,[4]Page1_1!$B$2:$D$375,3,FALSE)</f>
        <v>Individual</v>
      </c>
      <c r="J213" s="9" t="s">
        <v>1294</v>
      </c>
    </row>
    <row r="214" spans="1:10" x14ac:dyDescent="0.25">
      <c r="A214" s="3" t="s">
        <v>351</v>
      </c>
      <c r="B214" s="4" t="s">
        <v>977</v>
      </c>
      <c r="C214" s="4" t="s">
        <v>978</v>
      </c>
      <c r="D214" s="5" t="s">
        <v>42</v>
      </c>
      <c r="E214" s="5" t="s">
        <v>13</v>
      </c>
      <c r="F214" s="5" t="s">
        <v>975</v>
      </c>
      <c r="G214" s="291">
        <v>2019</v>
      </c>
      <c r="H214" s="21">
        <f>VLOOKUP(A214,[3]Sheet7!$F$4:$G$377,2,FALSE)</f>
        <v>800</v>
      </c>
      <c r="I214" s="15" t="str">
        <f>VLOOKUP(A214,[4]Page1_1!$B$2:$D$375,3,FALSE)</f>
        <v>Individual</v>
      </c>
      <c r="J214" s="9" t="s">
        <v>1287</v>
      </c>
    </row>
    <row r="215" spans="1:10" x14ac:dyDescent="0.25">
      <c r="A215" s="3" t="s">
        <v>581</v>
      </c>
      <c r="B215" s="4" t="s">
        <v>977</v>
      </c>
      <c r="C215" s="4" t="s">
        <v>964</v>
      </c>
      <c r="D215" s="5" t="s">
        <v>55</v>
      </c>
      <c r="E215" s="5" t="s">
        <v>13</v>
      </c>
      <c r="F215" s="5" t="s">
        <v>975</v>
      </c>
      <c r="G215" s="291">
        <v>2020</v>
      </c>
      <c r="H215" s="21">
        <f>VLOOKUP(A215,[3]Sheet7!$F$4:$G$377,2,FALSE)</f>
        <v>3600</v>
      </c>
      <c r="I215" s="15" t="str">
        <f>VLOOKUP(A215,[4]Page1_1!$B$2:$D$375,3,FALSE)</f>
        <v>Individual</v>
      </c>
      <c r="J215" s="9" t="s">
        <v>1288</v>
      </c>
    </row>
    <row r="216" spans="1:10" x14ac:dyDescent="0.25">
      <c r="A216" s="3" t="s">
        <v>580</v>
      </c>
      <c r="B216" s="4" t="s">
        <v>977</v>
      </c>
      <c r="C216" s="4" t="s">
        <v>964</v>
      </c>
      <c r="D216" s="5" t="s">
        <v>42</v>
      </c>
      <c r="E216" s="5" t="s">
        <v>12</v>
      </c>
      <c r="F216" s="5" t="s">
        <v>989</v>
      </c>
      <c r="G216" s="291">
        <v>2020</v>
      </c>
      <c r="H216" s="21">
        <f>VLOOKUP(A216,[3]Sheet7!$F$4:$G$377,2,FALSE)</f>
        <v>750</v>
      </c>
      <c r="I216" s="15" t="str">
        <f>VLOOKUP(A216,[4]Page1_1!$B$2:$D$375,3,FALSE)</f>
        <v>Individual</v>
      </c>
      <c r="J216" s="9" t="s">
        <v>1281</v>
      </c>
    </row>
    <row r="217" spans="1:10" x14ac:dyDescent="0.25">
      <c r="A217" s="3" t="s">
        <v>576</v>
      </c>
      <c r="B217" s="4" t="s">
        <v>967</v>
      </c>
      <c r="C217" s="4" t="s">
        <v>968</v>
      </c>
      <c r="D217" s="5" t="s">
        <v>49</v>
      </c>
      <c r="E217" s="5" t="s">
        <v>13</v>
      </c>
      <c r="F217" s="5" t="s">
        <v>993</v>
      </c>
      <c r="G217" s="291">
        <v>2022</v>
      </c>
      <c r="H217" s="21">
        <f>VLOOKUP(A217,[3]Sheet7!$F$4:$G$377,2,FALSE)</f>
        <v>196</v>
      </c>
      <c r="I217" s="15" t="str">
        <f>VLOOKUP(A217,[4]Page1_1!$B$2:$D$375,3,FALSE)</f>
        <v>Individual</v>
      </c>
      <c r="J217" s="7" t="s">
        <v>1061</v>
      </c>
    </row>
    <row r="218" spans="1:10" x14ac:dyDescent="0.25">
      <c r="A218" s="3" t="s">
        <v>575</v>
      </c>
      <c r="B218" s="4" t="s">
        <v>967</v>
      </c>
      <c r="C218" s="4" t="s">
        <v>968</v>
      </c>
      <c r="D218" s="5" t="s">
        <v>49</v>
      </c>
      <c r="E218" s="5" t="s">
        <v>12</v>
      </c>
      <c r="F218" s="5" t="s">
        <v>992</v>
      </c>
      <c r="G218" s="291">
        <v>2019</v>
      </c>
      <c r="H218" s="21">
        <f>VLOOKUP(A218,[3]Sheet7!$F$4:$G$377,2,FALSE)</f>
        <v>30</v>
      </c>
      <c r="I218" s="15" t="str">
        <f>VLOOKUP(A218,[4]Page1_1!$B$2:$D$375,3,FALSE)</f>
        <v>Individual</v>
      </c>
      <c r="J218" s="7" t="s">
        <v>1058</v>
      </c>
    </row>
    <row r="219" spans="1:10" x14ac:dyDescent="0.25">
      <c r="A219" s="3" t="s">
        <v>350</v>
      </c>
      <c r="B219" s="4" t="s">
        <v>977</v>
      </c>
      <c r="C219" s="4" t="s">
        <v>978</v>
      </c>
      <c r="D219" s="5" t="s">
        <v>34</v>
      </c>
      <c r="E219" s="5" t="s">
        <v>13</v>
      </c>
      <c r="F219" s="5" t="s">
        <v>975</v>
      </c>
      <c r="G219" s="291">
        <v>2020</v>
      </c>
      <c r="H219" s="21">
        <f>VLOOKUP(A219,[3]Sheet7!$F$4:$G$377,2,FALSE)</f>
        <v>1600</v>
      </c>
      <c r="I219" s="15" t="str">
        <f>VLOOKUP(A219,[4]Page1_1!$B$2:$D$375,3,FALSE)</f>
        <v>Individual</v>
      </c>
      <c r="J219" s="9" t="s">
        <v>1240</v>
      </c>
    </row>
    <row r="220" spans="1:10" x14ac:dyDescent="0.25">
      <c r="A220" s="3" t="s">
        <v>349</v>
      </c>
      <c r="B220" s="4" t="s">
        <v>977</v>
      </c>
      <c r="C220" s="4" t="s">
        <v>978</v>
      </c>
      <c r="D220" s="5" t="s">
        <v>34</v>
      </c>
      <c r="E220" s="5" t="s">
        <v>13</v>
      </c>
      <c r="F220" s="5" t="s">
        <v>975</v>
      </c>
      <c r="G220" s="291">
        <v>2019</v>
      </c>
      <c r="H220" s="21">
        <f>VLOOKUP(A220,[3]Sheet7!$F$4:$G$377,2,FALSE)</f>
        <v>1700</v>
      </c>
      <c r="I220" s="15" t="str">
        <f>VLOOKUP(A220,[4]Page1_1!$B$2:$D$375,3,FALSE)</f>
        <v>Individual</v>
      </c>
      <c r="J220" s="9" t="s">
        <v>1241</v>
      </c>
    </row>
    <row r="221" spans="1:10" x14ac:dyDescent="0.25">
      <c r="A221" s="3" t="s">
        <v>348</v>
      </c>
      <c r="B221" s="4" t="s">
        <v>977</v>
      </c>
      <c r="C221" s="4" t="s">
        <v>978</v>
      </c>
      <c r="D221" s="5" t="s">
        <v>34</v>
      </c>
      <c r="E221" s="5" t="s">
        <v>12</v>
      </c>
      <c r="F221" s="5" t="s">
        <v>975</v>
      </c>
      <c r="G221" s="291">
        <v>2019</v>
      </c>
      <c r="H221" s="21">
        <f>VLOOKUP(A221,[3]Sheet7!$F$4:$G$377,2,FALSE)</f>
        <v>700</v>
      </c>
      <c r="I221" s="15" t="str">
        <f>VLOOKUP(A221,[4]Page1_1!$B$2:$D$375,3,FALSE)</f>
        <v>Individual</v>
      </c>
      <c r="J221" s="9" t="s">
        <v>1237</v>
      </c>
    </row>
    <row r="222" spans="1:10" x14ac:dyDescent="0.25">
      <c r="A222" s="3" t="s">
        <v>345</v>
      </c>
      <c r="B222" s="4" t="s">
        <v>977</v>
      </c>
      <c r="C222" s="4" t="s">
        <v>978</v>
      </c>
      <c r="D222" s="5" t="s">
        <v>34</v>
      </c>
      <c r="E222" s="5" t="s">
        <v>13</v>
      </c>
      <c r="F222" s="5" t="s">
        <v>975</v>
      </c>
      <c r="G222" s="291">
        <v>2019</v>
      </c>
      <c r="H222" s="21">
        <f>VLOOKUP(A222,[3]Sheet7!$F$4:$G$377,2,FALSE)</f>
        <v>2500</v>
      </c>
      <c r="I222" s="15" t="str">
        <f>VLOOKUP(A222,[4]Page1_1!$B$2:$D$375,3,FALSE)</f>
        <v>Individual</v>
      </c>
      <c r="J222" s="9" t="s">
        <v>1242</v>
      </c>
    </row>
    <row r="223" spans="1:10" x14ac:dyDescent="0.25">
      <c r="A223" s="3" t="s">
        <v>569</v>
      </c>
      <c r="B223" s="4" t="s">
        <v>818</v>
      </c>
      <c r="C223" s="4" t="s">
        <v>964</v>
      </c>
      <c r="D223" s="5" t="s">
        <v>23</v>
      </c>
      <c r="E223" s="5" t="s">
        <v>12</v>
      </c>
      <c r="F223" s="5" t="s">
        <v>989</v>
      </c>
      <c r="G223" s="291">
        <v>2017</v>
      </c>
      <c r="H223" s="21">
        <f>VLOOKUP(A223,[3]Sheet7!$F$4:$G$377,2,FALSE)</f>
        <v>60</v>
      </c>
      <c r="I223" s="15" t="str">
        <f>VLOOKUP(A223,[4]Page1_1!$B$2:$D$375,3,FALSE)</f>
        <v>Individual</v>
      </c>
      <c r="J223" s="9" t="s">
        <v>1155</v>
      </c>
    </row>
    <row r="224" spans="1:10" x14ac:dyDescent="0.25">
      <c r="A224" s="3" t="s">
        <v>343</v>
      </c>
      <c r="B224" s="4" t="s">
        <v>977</v>
      </c>
      <c r="C224" s="4" t="s">
        <v>978</v>
      </c>
      <c r="D224" s="5" t="s">
        <v>42</v>
      </c>
      <c r="E224" s="5" t="s">
        <v>12</v>
      </c>
      <c r="F224" s="5" t="s">
        <v>975</v>
      </c>
      <c r="G224" s="291">
        <v>2019</v>
      </c>
      <c r="H224" s="21">
        <f>VLOOKUP(A224,[3]Sheet7!$F$4:$G$377,2,FALSE)</f>
        <v>75</v>
      </c>
      <c r="I224" s="15" t="str">
        <f>VLOOKUP(A224,[4]Page1_1!$B$2:$D$375,3,FALSE)</f>
        <v>Pedestrian Accessibility</v>
      </c>
      <c r="J224" s="9" t="s">
        <v>1282</v>
      </c>
    </row>
    <row r="225" spans="1:10" x14ac:dyDescent="0.25">
      <c r="A225" s="3" t="s">
        <v>342</v>
      </c>
      <c r="B225" s="4" t="s">
        <v>977</v>
      </c>
      <c r="C225" s="4" t="s">
        <v>978</v>
      </c>
      <c r="D225" s="5" t="s">
        <v>42</v>
      </c>
      <c r="E225" s="5" t="s">
        <v>13</v>
      </c>
      <c r="F225" s="5" t="s">
        <v>975</v>
      </c>
      <c r="G225" s="291">
        <v>2019</v>
      </c>
      <c r="H225" s="21">
        <f>VLOOKUP(A225,[3]Sheet7!$F$4:$G$377,2,FALSE)</f>
        <v>380</v>
      </c>
      <c r="I225" s="15" t="str">
        <f>VLOOKUP(A225,[4]Page1_1!$B$2:$D$375,3,FALSE)</f>
        <v>Individual</v>
      </c>
      <c r="J225" s="9" t="s">
        <v>1289</v>
      </c>
    </row>
    <row r="226" spans="1:10" x14ac:dyDescent="0.25">
      <c r="A226" s="3" t="s">
        <v>568</v>
      </c>
      <c r="B226" s="4" t="s">
        <v>977</v>
      </c>
      <c r="C226" s="4" t="s">
        <v>964</v>
      </c>
      <c r="D226" s="5" t="s">
        <v>42</v>
      </c>
      <c r="E226" s="5" t="s">
        <v>13</v>
      </c>
      <c r="F226" s="5" t="s">
        <v>975</v>
      </c>
      <c r="G226" s="291">
        <v>2020</v>
      </c>
      <c r="H226" s="21">
        <f>VLOOKUP(A226,[3]Sheet7!$F$4:$G$377,2,FALSE)</f>
        <v>2539</v>
      </c>
      <c r="I226" s="15" t="str">
        <f>VLOOKUP(A226,[4]Page1_1!$B$2:$D$375,3,FALSE)</f>
        <v>Individual</v>
      </c>
      <c r="J226" s="9" t="s">
        <v>1290</v>
      </c>
    </row>
    <row r="227" spans="1:10" x14ac:dyDescent="0.25">
      <c r="A227" s="3" t="s">
        <v>567</v>
      </c>
      <c r="B227" s="4" t="s">
        <v>977</v>
      </c>
      <c r="C227" s="4" t="s">
        <v>978</v>
      </c>
      <c r="D227" s="5" t="s">
        <v>42</v>
      </c>
      <c r="E227" s="5" t="s">
        <v>972</v>
      </c>
      <c r="F227" s="5" t="s">
        <v>976</v>
      </c>
      <c r="G227" s="291">
        <v>2019</v>
      </c>
      <c r="H227" s="21">
        <f>VLOOKUP(A227,[3]Sheet7!$F$4:$G$377,2,FALSE)</f>
        <v>500</v>
      </c>
      <c r="I227" s="15" t="str">
        <f>VLOOKUP(A227,[4]Page1_1!$B$2:$D$375,3,FALSE)</f>
        <v>Individual</v>
      </c>
      <c r="J227" s="7" t="s">
        <v>1295</v>
      </c>
    </row>
    <row r="228" spans="1:10" x14ac:dyDescent="0.25">
      <c r="A228" s="3" t="s">
        <v>341</v>
      </c>
      <c r="B228" s="4" t="s">
        <v>977</v>
      </c>
      <c r="C228" s="4" t="s">
        <v>978</v>
      </c>
      <c r="D228" s="5" t="s">
        <v>34</v>
      </c>
      <c r="E228" s="5" t="s">
        <v>13</v>
      </c>
      <c r="F228" s="5" t="s">
        <v>975</v>
      </c>
      <c r="G228" s="291">
        <v>2020</v>
      </c>
      <c r="H228" s="21">
        <f>VLOOKUP(A228,[3]Sheet7!$F$4:$G$377,2,FALSE)</f>
        <v>1500</v>
      </c>
      <c r="I228" s="15" t="str">
        <f>VLOOKUP(A228,[4]Page1_1!$B$2:$D$375,3,FALSE)</f>
        <v>Individual</v>
      </c>
      <c r="J228" s="7" t="s">
        <v>1243</v>
      </c>
    </row>
    <row r="229" spans="1:10" x14ac:dyDescent="0.25">
      <c r="A229" s="3" t="s">
        <v>566</v>
      </c>
      <c r="B229" s="4" t="s">
        <v>967</v>
      </c>
      <c r="C229" s="4" t="s">
        <v>964</v>
      </c>
      <c r="D229" s="5" t="s">
        <v>47</v>
      </c>
      <c r="E229" s="5" t="s">
        <v>972</v>
      </c>
      <c r="F229" s="5" t="s">
        <v>975</v>
      </c>
      <c r="G229" s="293">
        <v>2020</v>
      </c>
      <c r="H229" s="21">
        <f>VLOOKUP(A229,[3]Sheet7!$F$4:$G$377,2,FALSE)</f>
        <v>90</v>
      </c>
      <c r="I229" s="15" t="str">
        <f>VLOOKUP(A229,[4]Page1_1!$B$2:$D$375,3,FALSE)</f>
        <v>Buildings</v>
      </c>
      <c r="J229" s="7" t="s">
        <v>1034</v>
      </c>
    </row>
    <row r="230" spans="1:10" x14ac:dyDescent="0.25">
      <c r="A230" s="3" t="s">
        <v>564</v>
      </c>
      <c r="B230" s="4" t="s">
        <v>977</v>
      </c>
      <c r="C230" s="4" t="s">
        <v>964</v>
      </c>
      <c r="D230" s="5" t="s">
        <v>983</v>
      </c>
      <c r="E230" s="5" t="s">
        <v>12</v>
      </c>
      <c r="F230" s="5" t="s">
        <v>1000</v>
      </c>
      <c r="G230" s="291">
        <v>2021</v>
      </c>
      <c r="H230" s="21">
        <f>VLOOKUP(A230,[3]Sheet7!$F$4:$G$377,2,FALSE)</f>
        <v>1200</v>
      </c>
      <c r="I230" s="15" t="str">
        <f>VLOOKUP(A230,[4]Page1_1!$B$2:$D$375,3,FALSE)</f>
        <v>Int Roads Water &amp; Sewer</v>
      </c>
      <c r="J230" s="7" t="s">
        <v>1219</v>
      </c>
    </row>
    <row r="231" spans="1:10" x14ac:dyDescent="0.25">
      <c r="A231" s="3" t="s">
        <v>563</v>
      </c>
      <c r="B231" s="4" t="s">
        <v>977</v>
      </c>
      <c r="C231" s="4" t="s">
        <v>964</v>
      </c>
      <c r="D231" s="5" t="s">
        <v>983</v>
      </c>
      <c r="E231" s="5" t="s">
        <v>12</v>
      </c>
      <c r="F231" s="5" t="s">
        <v>1001</v>
      </c>
      <c r="G231" s="291">
        <v>2021</v>
      </c>
      <c r="H231" s="21">
        <f>VLOOKUP(A231,[3]Sheet7!$F$4:$G$377,2,FALSE)</f>
        <v>600</v>
      </c>
      <c r="I231" s="15" t="str">
        <f>VLOOKUP(A231,[4]Page1_1!$B$2:$D$375,3,FALSE)</f>
        <v>Int Roads Water &amp; Sewer</v>
      </c>
      <c r="J231" s="9" t="s">
        <v>1220</v>
      </c>
    </row>
    <row r="232" spans="1:10" x14ac:dyDescent="0.25">
      <c r="A232" s="3" t="s">
        <v>560</v>
      </c>
      <c r="B232" s="4" t="s">
        <v>977</v>
      </c>
      <c r="C232" s="4" t="s">
        <v>964</v>
      </c>
      <c r="D232" s="5" t="s">
        <v>983</v>
      </c>
      <c r="E232" s="5" t="s">
        <v>12</v>
      </c>
      <c r="F232" s="5" t="s">
        <v>984</v>
      </c>
      <c r="G232" s="291">
        <v>2021</v>
      </c>
      <c r="H232" s="21">
        <f>VLOOKUP(A232,[3]Sheet7!$F$4:$G$377,2,FALSE)</f>
        <v>730</v>
      </c>
      <c r="I232" s="15" t="str">
        <f>VLOOKUP(A232,[4]Page1_1!$B$2:$D$375,3,FALSE)</f>
        <v>Int Roads Water &amp; Sewer</v>
      </c>
      <c r="J232" s="9" t="s">
        <v>1221</v>
      </c>
    </row>
    <row r="233" spans="1:10" x14ac:dyDescent="0.25">
      <c r="A233" s="3" t="s">
        <v>559</v>
      </c>
      <c r="B233" s="4" t="s">
        <v>977</v>
      </c>
      <c r="C233" s="4" t="s">
        <v>964</v>
      </c>
      <c r="D233" s="5" t="s">
        <v>983</v>
      </c>
      <c r="E233" s="5" t="s">
        <v>12</v>
      </c>
      <c r="F233" s="5" t="s">
        <v>999</v>
      </c>
      <c r="G233" s="291">
        <v>2021</v>
      </c>
      <c r="H233" s="21">
        <f>VLOOKUP(A233,[3]Sheet7!$F$4:$G$377,2,FALSE)</f>
        <v>550</v>
      </c>
      <c r="I233" s="15" t="str">
        <f>VLOOKUP(A233,[4]Page1_1!$B$2:$D$375,3,FALSE)</f>
        <v>Int Roads Water &amp; Sewer</v>
      </c>
      <c r="J233" s="9" t="s">
        <v>1222</v>
      </c>
    </row>
    <row r="234" spans="1:10" x14ac:dyDescent="0.25">
      <c r="A234" s="3" t="s">
        <v>556</v>
      </c>
      <c r="B234" s="4" t="s">
        <v>818</v>
      </c>
      <c r="C234" s="4" t="s">
        <v>964</v>
      </c>
      <c r="D234" s="5" t="s">
        <v>51</v>
      </c>
      <c r="E234" s="5" t="s">
        <v>12</v>
      </c>
      <c r="F234" s="5" t="s">
        <v>993</v>
      </c>
      <c r="G234" s="291">
        <v>2021</v>
      </c>
      <c r="H234" s="21">
        <f>VLOOKUP(A234,[3]Sheet7!$F$4:$G$377,2,FALSE)</f>
        <v>700</v>
      </c>
      <c r="I234" s="15" t="str">
        <f>VLOOKUP(A234,[4]Page1_1!$B$2:$D$375,3,FALSE)</f>
        <v>Int Rate - Infrastructure</v>
      </c>
      <c r="J234" s="9" t="s">
        <v>1106</v>
      </c>
    </row>
    <row r="235" spans="1:10" x14ac:dyDescent="0.25">
      <c r="A235" s="3" t="s">
        <v>555</v>
      </c>
      <c r="B235" s="4" t="s">
        <v>977</v>
      </c>
      <c r="C235" s="4" t="s">
        <v>964</v>
      </c>
      <c r="D235" s="5" t="s">
        <v>983</v>
      </c>
      <c r="E235" s="5" t="s">
        <v>12</v>
      </c>
      <c r="F235" s="5" t="s">
        <v>986</v>
      </c>
      <c r="G235" s="291">
        <v>2021</v>
      </c>
      <c r="H235" s="21">
        <f>VLOOKUP(A235,[3]Sheet7!$F$4:$G$377,2,FALSE)</f>
        <v>300</v>
      </c>
      <c r="I235" s="15" t="str">
        <f>VLOOKUP(A235,[4]Page1_1!$B$2:$D$375,3,FALSE)</f>
        <v>Int Roads Water &amp; Sewer</v>
      </c>
      <c r="J235" s="9" t="s">
        <v>1223</v>
      </c>
    </row>
    <row r="236" spans="1:10" x14ac:dyDescent="0.25">
      <c r="A236" s="3" t="s">
        <v>552</v>
      </c>
      <c r="B236" s="4" t="s">
        <v>818</v>
      </c>
      <c r="C236" s="4" t="s">
        <v>964</v>
      </c>
      <c r="D236" s="5" t="s">
        <v>51</v>
      </c>
      <c r="E236" s="5" t="s">
        <v>12</v>
      </c>
      <c r="F236" s="5" t="s">
        <v>971</v>
      </c>
      <c r="G236" s="291">
        <v>2023</v>
      </c>
      <c r="H236" s="21">
        <f>VLOOKUP(A236,[3]Sheet7!$F$4:$G$377,2,FALSE)</f>
        <v>800</v>
      </c>
      <c r="I236" s="15" t="str">
        <f>VLOOKUP(A236,[4]Page1_1!$B$2:$D$375,3,FALSE)</f>
        <v>Int Rate - Infrastructure</v>
      </c>
      <c r="J236" s="9" t="s">
        <v>1107</v>
      </c>
    </row>
    <row r="237" spans="1:10" x14ac:dyDescent="0.25">
      <c r="A237" s="3" t="s">
        <v>551</v>
      </c>
      <c r="B237" s="4" t="s">
        <v>818</v>
      </c>
      <c r="C237" s="4" t="s">
        <v>964</v>
      </c>
      <c r="D237" s="5" t="s">
        <v>51</v>
      </c>
      <c r="E237" s="5" t="s">
        <v>12</v>
      </c>
      <c r="F237" s="5" t="s">
        <v>999</v>
      </c>
      <c r="G237" s="291">
        <v>2021</v>
      </c>
      <c r="H237" s="21">
        <f>VLOOKUP(A237,[3]Sheet7!$F$4:$G$377,2,FALSE)</f>
        <v>3000</v>
      </c>
      <c r="I237" s="15" t="str">
        <f>VLOOKUP(A237,[4]Page1_1!$B$2:$D$375,3,FALSE)</f>
        <v>Int Rate - Infrastructure</v>
      </c>
      <c r="J237" s="9" t="s">
        <v>1105</v>
      </c>
    </row>
    <row r="238" spans="1:10" x14ac:dyDescent="0.25">
      <c r="A238" s="3" t="s">
        <v>550</v>
      </c>
      <c r="B238" s="4" t="s">
        <v>977</v>
      </c>
      <c r="C238" s="4" t="s">
        <v>964</v>
      </c>
      <c r="D238" s="5" t="s">
        <v>983</v>
      </c>
      <c r="E238" s="5" t="s">
        <v>12</v>
      </c>
      <c r="F238" s="5" t="s">
        <v>985</v>
      </c>
      <c r="G238" s="291">
        <v>2021</v>
      </c>
      <c r="H238" s="21">
        <f>VLOOKUP(A238,[3]Sheet7!$F$4:$G$377,2,FALSE)</f>
        <v>460</v>
      </c>
      <c r="I238" s="15" t="str">
        <f>VLOOKUP(A238,[4]Page1_1!$B$2:$D$375,3,FALSE)</f>
        <v>Int Roads Water &amp; Sewer</v>
      </c>
      <c r="J238" s="9" t="s">
        <v>1233</v>
      </c>
    </row>
    <row r="239" spans="1:10" x14ac:dyDescent="0.25">
      <c r="A239" s="3" t="s">
        <v>548</v>
      </c>
      <c r="B239" s="4" t="s">
        <v>977</v>
      </c>
      <c r="C239" s="4" t="s">
        <v>964</v>
      </c>
      <c r="D239" s="5" t="s">
        <v>42</v>
      </c>
      <c r="E239" s="5" t="s">
        <v>12</v>
      </c>
      <c r="F239" s="5" t="s">
        <v>965</v>
      </c>
      <c r="G239" s="291">
        <v>2021</v>
      </c>
      <c r="H239" s="21">
        <f>VLOOKUP(A239,[3]Sheet7!$F$4:$G$377,2,FALSE)</f>
        <v>130</v>
      </c>
      <c r="I239" s="15" t="str">
        <f>VLOOKUP(A239,[4]Page1_1!$B$2:$D$375,3,FALSE)</f>
        <v>Structures</v>
      </c>
      <c r="J239" s="9" t="s">
        <v>1270</v>
      </c>
    </row>
    <row r="240" spans="1:10" x14ac:dyDescent="0.25">
      <c r="A240" s="3" t="s">
        <v>546</v>
      </c>
      <c r="B240" s="4" t="s">
        <v>987</v>
      </c>
      <c r="C240" s="4" t="s">
        <v>964</v>
      </c>
      <c r="D240" s="5" t="s">
        <v>42</v>
      </c>
      <c r="E240" s="5" t="s">
        <v>12</v>
      </c>
      <c r="F240" s="5" t="s">
        <v>988</v>
      </c>
      <c r="G240" s="291">
        <v>2021</v>
      </c>
      <c r="H240" s="21">
        <f>VLOOKUP(A240,[3]Sheet7!$F$4:$G$377,2,FALSE)</f>
        <v>100</v>
      </c>
      <c r="I240" s="15" t="str">
        <f>VLOOKUP(A240,[4]Page1_1!$B$2:$D$375,3,FALSE)</f>
        <v>Structures</v>
      </c>
      <c r="J240" s="9" t="s">
        <v>1024</v>
      </c>
    </row>
    <row r="241" spans="1:10" x14ac:dyDescent="0.25">
      <c r="A241" s="3" t="s">
        <v>542</v>
      </c>
      <c r="B241" s="4" t="s">
        <v>987</v>
      </c>
      <c r="C241" s="4" t="s">
        <v>964</v>
      </c>
      <c r="D241" s="5" t="s">
        <v>42</v>
      </c>
      <c r="E241" s="5" t="s">
        <v>12</v>
      </c>
      <c r="F241" s="5" t="s">
        <v>995</v>
      </c>
      <c r="G241" s="291">
        <v>2021</v>
      </c>
      <c r="H241" s="21">
        <f>VLOOKUP(A241,[3]Sheet7!$F$4:$G$377,2,FALSE)</f>
        <v>40</v>
      </c>
      <c r="I241" s="15" t="str">
        <f>VLOOKUP(A241,[4]Page1_1!$B$2:$D$375,3,FALSE)</f>
        <v>Structures</v>
      </c>
      <c r="J241" s="9" t="s">
        <v>1025</v>
      </c>
    </row>
    <row r="242" spans="1:10" x14ac:dyDescent="0.25">
      <c r="A242" s="3" t="s">
        <v>537</v>
      </c>
      <c r="B242" s="4" t="s">
        <v>987</v>
      </c>
      <c r="C242" s="4" t="s">
        <v>964</v>
      </c>
      <c r="D242" s="5" t="s">
        <v>42</v>
      </c>
      <c r="E242" s="5" t="s">
        <v>12</v>
      </c>
      <c r="F242" s="5" t="s">
        <v>970</v>
      </c>
      <c r="G242" s="291">
        <v>2021</v>
      </c>
      <c r="H242" s="21">
        <f>VLOOKUP(A242,[3]Sheet7!$F$4:$G$377,2,FALSE)</f>
        <v>50</v>
      </c>
      <c r="I242" s="15" t="str">
        <f>VLOOKUP(A242,[4]Page1_1!$B$2:$D$375,3,FALSE)</f>
        <v>Structures</v>
      </c>
      <c r="J242" s="9" t="s">
        <v>1023</v>
      </c>
    </row>
    <row r="243" spans="1:10" x14ac:dyDescent="0.25">
      <c r="A243" s="3" t="s">
        <v>536</v>
      </c>
      <c r="B243" s="4" t="s">
        <v>977</v>
      </c>
      <c r="C243" s="4" t="s">
        <v>964</v>
      </c>
      <c r="D243" s="5" t="s">
        <v>42</v>
      </c>
      <c r="E243" s="5" t="s">
        <v>12</v>
      </c>
      <c r="F243" s="5" t="s">
        <v>986</v>
      </c>
      <c r="G243" s="291">
        <v>2024</v>
      </c>
      <c r="H243" s="21">
        <f>VLOOKUP(A243,[3]Sheet7!$F$4:$G$377,2,FALSE)</f>
        <v>150</v>
      </c>
      <c r="I243" s="15" t="str">
        <f>VLOOKUP(A243,[4]Page1_1!$B$2:$D$375,3,FALSE)</f>
        <v>Structures</v>
      </c>
      <c r="J243" s="9" t="s">
        <v>1271</v>
      </c>
    </row>
    <row r="244" spans="1:10" x14ac:dyDescent="0.25">
      <c r="A244" s="3" t="s">
        <v>533</v>
      </c>
      <c r="B244" s="4" t="s">
        <v>987</v>
      </c>
      <c r="C244" s="4" t="s">
        <v>964</v>
      </c>
      <c r="D244" s="5" t="s">
        <v>42</v>
      </c>
      <c r="E244" s="5" t="s">
        <v>12</v>
      </c>
      <c r="F244" s="5" t="s">
        <v>970</v>
      </c>
      <c r="G244" s="291">
        <v>2021</v>
      </c>
      <c r="H244" s="21">
        <f>VLOOKUP(A244,[3]Sheet7!$F$4:$G$377,2,FALSE)</f>
        <v>100</v>
      </c>
      <c r="I244" s="15" t="str">
        <f>VLOOKUP(A244,[4]Page1_1!$B$2:$D$375,3,FALSE)</f>
        <v>Structures</v>
      </c>
      <c r="J244" s="9" t="s">
        <v>1026</v>
      </c>
    </row>
    <row r="245" spans="1:10" x14ac:dyDescent="0.25">
      <c r="A245" s="3" t="s">
        <v>531</v>
      </c>
      <c r="B245" s="4" t="s">
        <v>987</v>
      </c>
      <c r="C245" s="4" t="s">
        <v>964</v>
      </c>
      <c r="D245" s="5" t="s">
        <v>42</v>
      </c>
      <c r="E245" s="5" t="s">
        <v>12</v>
      </c>
      <c r="F245" s="5" t="s">
        <v>976</v>
      </c>
      <c r="G245" s="291">
        <v>2021</v>
      </c>
      <c r="H245" s="21">
        <f>VLOOKUP(A245,[3]Sheet7!$F$4:$G$377,2,FALSE)</f>
        <v>150</v>
      </c>
      <c r="I245" s="15" t="str">
        <f>VLOOKUP(A245,[4]Page1_1!$B$2:$D$375,3,FALSE)</f>
        <v>Structures</v>
      </c>
      <c r="J245" s="9" t="s">
        <v>1027</v>
      </c>
    </row>
    <row r="246" spans="1:10" x14ac:dyDescent="0.25">
      <c r="A246" s="3" t="s">
        <v>530</v>
      </c>
      <c r="B246" s="4" t="s">
        <v>987</v>
      </c>
      <c r="C246" s="4" t="s">
        <v>964</v>
      </c>
      <c r="D246" s="5" t="s">
        <v>42</v>
      </c>
      <c r="E246" s="5" t="s">
        <v>12</v>
      </c>
      <c r="F246" s="5" t="s">
        <v>989</v>
      </c>
      <c r="G246" s="291">
        <v>2021</v>
      </c>
      <c r="H246" s="21">
        <f>VLOOKUP(A246,[3]Sheet7!$F$4:$G$377,2,FALSE)</f>
        <v>110</v>
      </c>
      <c r="I246" s="15" t="str">
        <f>VLOOKUP(A246,[4]Page1_1!$B$2:$D$375,3,FALSE)</f>
        <v>Structures</v>
      </c>
      <c r="J246" s="9" t="s">
        <v>1028</v>
      </c>
    </row>
    <row r="247" spans="1:10" x14ac:dyDescent="0.25">
      <c r="A247" s="3" t="s">
        <v>527</v>
      </c>
      <c r="B247" s="4" t="s">
        <v>987</v>
      </c>
      <c r="C247" s="4" t="s">
        <v>964</v>
      </c>
      <c r="D247" s="5" t="s">
        <v>42</v>
      </c>
      <c r="E247" s="5" t="s">
        <v>12</v>
      </c>
      <c r="F247" s="5" t="s">
        <v>970</v>
      </c>
      <c r="G247" s="291">
        <v>2021</v>
      </c>
      <c r="H247" s="21">
        <f>VLOOKUP(A247,[3]Sheet7!$F$4:$G$377,2,FALSE)</f>
        <v>50</v>
      </c>
      <c r="I247" s="15" t="str">
        <f>VLOOKUP(A247,[4]Page1_1!$B$2:$D$375,3,FALSE)</f>
        <v>Structures</v>
      </c>
      <c r="J247" s="9" t="s">
        <v>1023</v>
      </c>
    </row>
    <row r="248" spans="1:10" x14ac:dyDescent="0.25">
      <c r="A248" s="3" t="s">
        <v>522</v>
      </c>
      <c r="B248" s="4" t="s">
        <v>977</v>
      </c>
      <c r="C248" s="4" t="s">
        <v>964</v>
      </c>
      <c r="D248" s="5" t="s">
        <v>42</v>
      </c>
      <c r="E248" s="5" t="s">
        <v>12</v>
      </c>
      <c r="F248" s="5" t="s">
        <v>1005</v>
      </c>
      <c r="G248" s="291">
        <v>2019</v>
      </c>
      <c r="H248" s="21">
        <f>VLOOKUP(A248,[3]Sheet7!$F$4:$G$377,2,FALSE)</f>
        <v>100</v>
      </c>
      <c r="I248" s="15" t="str">
        <f>VLOOKUP(A248,[4]Page1_1!$B$2:$D$375,3,FALSE)</f>
        <v xml:space="preserve">No description for:SIDEWALK &amp; </v>
      </c>
      <c r="J248" s="7" t="s">
        <v>1278</v>
      </c>
    </row>
    <row r="249" spans="1:10" x14ac:dyDescent="0.25">
      <c r="A249" s="3" t="s">
        <v>520</v>
      </c>
      <c r="B249" s="4" t="s">
        <v>818</v>
      </c>
      <c r="C249" s="4" t="s">
        <v>964</v>
      </c>
      <c r="D249" s="5" t="s">
        <v>25</v>
      </c>
      <c r="E249" s="5" t="s">
        <v>12</v>
      </c>
      <c r="F249" s="5" t="s">
        <v>995</v>
      </c>
      <c r="G249" s="291">
        <v>2021</v>
      </c>
      <c r="H249" s="21">
        <f>VLOOKUP(A249,[3]Sheet7!$F$4:$G$377,2,FALSE)</f>
        <v>1000</v>
      </c>
      <c r="I249" s="15" t="str">
        <f>VLOOKUP(A249,[4]Page1_1!$B$2:$D$375,3,FALSE)</f>
        <v>Water Systems Rehab</v>
      </c>
      <c r="J249" s="7" t="s">
        <v>1087</v>
      </c>
    </row>
    <row r="250" spans="1:10" x14ac:dyDescent="0.25">
      <c r="A250" s="3" t="s">
        <v>518</v>
      </c>
      <c r="B250" s="4" t="s">
        <v>818</v>
      </c>
      <c r="C250" s="4" t="s">
        <v>964</v>
      </c>
      <c r="D250" s="5" t="s">
        <v>25</v>
      </c>
      <c r="E250" s="5" t="s">
        <v>12</v>
      </c>
      <c r="F250" s="5" t="s">
        <v>976</v>
      </c>
      <c r="G250" s="291">
        <v>2019</v>
      </c>
      <c r="H250" s="21">
        <f>VLOOKUP(A250,[3]Sheet7!$F$4:$G$377,2,FALSE)</f>
        <v>1000</v>
      </c>
      <c r="I250" s="15" t="str">
        <f>VLOOKUP(A250,[4]Page1_1!$B$2:$D$375,3,FALSE)</f>
        <v>Water Systems Rehab</v>
      </c>
      <c r="J250" s="7" t="s">
        <v>1088</v>
      </c>
    </row>
    <row r="251" spans="1:10" x14ac:dyDescent="0.25">
      <c r="A251" s="3" t="s">
        <v>517</v>
      </c>
      <c r="B251" s="4" t="s">
        <v>818</v>
      </c>
      <c r="C251" s="4" t="s">
        <v>964</v>
      </c>
      <c r="D251" s="5" t="s">
        <v>25</v>
      </c>
      <c r="E251" s="5" t="s">
        <v>12</v>
      </c>
      <c r="F251" s="5" t="s">
        <v>1005</v>
      </c>
      <c r="G251" s="291">
        <v>2020</v>
      </c>
      <c r="H251" s="21">
        <f>VLOOKUP(A251,[3]Sheet7!$F$4:$G$377,2,FALSE)</f>
        <v>150</v>
      </c>
      <c r="I251" s="15" t="str">
        <f>VLOOKUP(A251,[4]Page1_1!$B$2:$D$375,3,FALSE)</f>
        <v>Water Systems Rehab</v>
      </c>
      <c r="J251" s="7" t="s">
        <v>1089</v>
      </c>
    </row>
    <row r="252" spans="1:10" x14ac:dyDescent="0.25">
      <c r="A252" s="3" t="s">
        <v>516</v>
      </c>
      <c r="B252" s="4" t="s">
        <v>818</v>
      </c>
      <c r="C252" s="4" t="s">
        <v>964</v>
      </c>
      <c r="D252" s="5" t="s">
        <v>25</v>
      </c>
      <c r="E252" s="5" t="s">
        <v>12</v>
      </c>
      <c r="F252" s="5" t="s">
        <v>976</v>
      </c>
      <c r="G252" s="291">
        <v>2020</v>
      </c>
      <c r="H252" s="21">
        <f>VLOOKUP(A252,[3]Sheet7!$F$4:$G$377,2,FALSE)</f>
        <v>100</v>
      </c>
      <c r="I252" s="15" t="str">
        <f>VLOOKUP(A252,[4]Page1_1!$B$2:$D$375,3,FALSE)</f>
        <v>Water Systems Rehab</v>
      </c>
      <c r="J252" s="9" t="s">
        <v>1090</v>
      </c>
    </row>
    <row r="253" spans="1:10" x14ac:dyDescent="0.25">
      <c r="A253" s="3" t="s">
        <v>515</v>
      </c>
      <c r="B253" s="4" t="s">
        <v>818</v>
      </c>
      <c r="C253" s="4" t="s">
        <v>964</v>
      </c>
      <c r="D253" s="5" t="s">
        <v>275</v>
      </c>
      <c r="E253" s="5" t="s">
        <v>12</v>
      </c>
      <c r="F253" s="5" t="s">
        <v>992</v>
      </c>
      <c r="G253" s="291">
        <v>2026</v>
      </c>
      <c r="H253" s="21">
        <f>VLOOKUP(A253,[3]Sheet7!$F$4:$G$377,2,FALSE)</f>
        <v>2000</v>
      </c>
      <c r="I253" s="15" t="str">
        <f>VLOOKUP(A253,[4]Page1_1!$B$2:$D$375,3,FALSE)</f>
        <v>Stormwater Collection Rehab</v>
      </c>
      <c r="J253" s="9" t="s">
        <v>1129</v>
      </c>
    </row>
    <row r="254" spans="1:10" x14ac:dyDescent="0.25">
      <c r="A254" s="3" t="s">
        <v>514</v>
      </c>
      <c r="B254" s="4" t="s">
        <v>818</v>
      </c>
      <c r="C254" s="4" t="s">
        <v>964</v>
      </c>
      <c r="D254" s="5" t="s">
        <v>275</v>
      </c>
      <c r="E254" s="5" t="s">
        <v>12</v>
      </c>
      <c r="F254" s="5" t="s">
        <v>1005</v>
      </c>
      <c r="G254" s="291">
        <v>2022</v>
      </c>
      <c r="H254" s="21">
        <f>VLOOKUP(A254,[3]Sheet7!$F$4:$G$377,2,FALSE)</f>
        <v>2000</v>
      </c>
      <c r="I254" s="15" t="str">
        <f>VLOOKUP(A254,[4]Page1_1!$B$2:$D$375,3,FALSE)</f>
        <v>Stormwater Collection Rehab</v>
      </c>
      <c r="J254" s="9" t="s">
        <v>1128</v>
      </c>
    </row>
    <row r="255" spans="1:10" x14ac:dyDescent="0.25">
      <c r="A255" s="3" t="s">
        <v>513</v>
      </c>
      <c r="B255" s="4" t="s">
        <v>818</v>
      </c>
      <c r="C255" s="4" t="s">
        <v>964</v>
      </c>
      <c r="D255" s="5" t="s">
        <v>25</v>
      </c>
      <c r="E255" s="5" t="s">
        <v>12</v>
      </c>
      <c r="F255" s="5" t="s">
        <v>975</v>
      </c>
      <c r="G255" s="291">
        <v>2020</v>
      </c>
      <c r="H255" s="21">
        <f>VLOOKUP(A255,[3]Sheet7!$F$4:$G$377,2,FALSE)</f>
        <v>150</v>
      </c>
      <c r="I255" s="15" t="str">
        <f>VLOOKUP(A255,[4]Page1_1!$B$2:$D$375,3,FALSE)</f>
        <v>Individual</v>
      </c>
      <c r="J255" s="7" t="s">
        <v>1081</v>
      </c>
    </row>
    <row r="256" spans="1:10" x14ac:dyDescent="0.25">
      <c r="A256" s="3" t="s">
        <v>512</v>
      </c>
      <c r="B256" s="4" t="s">
        <v>818</v>
      </c>
      <c r="C256" s="4" t="s">
        <v>964</v>
      </c>
      <c r="D256" s="5" t="s">
        <v>25</v>
      </c>
      <c r="E256" s="5" t="s">
        <v>12</v>
      </c>
      <c r="F256" s="5" t="s">
        <v>975</v>
      </c>
      <c r="G256" s="291">
        <v>2020</v>
      </c>
      <c r="H256" s="21">
        <f>VLOOKUP(A256,[3]Sheet7!$F$4:$G$377,2,FALSE)</f>
        <v>250</v>
      </c>
      <c r="I256" s="15" t="str">
        <f>VLOOKUP(A256,[4]Page1_1!$B$2:$D$375,3,FALSE)</f>
        <v>Individual</v>
      </c>
      <c r="J256" s="7" t="s">
        <v>1082</v>
      </c>
    </row>
    <row r="257" spans="1:10" x14ac:dyDescent="0.25">
      <c r="A257" s="3" t="s">
        <v>511</v>
      </c>
      <c r="B257" s="4" t="s">
        <v>818</v>
      </c>
      <c r="C257" s="4" t="s">
        <v>964</v>
      </c>
      <c r="D257" s="5" t="s">
        <v>25</v>
      </c>
      <c r="E257" s="5" t="s">
        <v>13</v>
      </c>
      <c r="F257" s="5" t="s">
        <v>975</v>
      </c>
      <c r="G257" s="291">
        <v>2020</v>
      </c>
      <c r="H257" s="21">
        <f>VLOOKUP(A257,[3]Sheet7!$F$4:$G$377,2,FALSE)</f>
        <v>200</v>
      </c>
      <c r="I257" s="15" t="str">
        <f>VLOOKUP(A257,[4]Page1_1!$B$2:$D$375,3,FALSE)</f>
        <v>Individual</v>
      </c>
      <c r="J257" s="7" t="s">
        <v>1083</v>
      </c>
    </row>
    <row r="258" spans="1:10" x14ac:dyDescent="0.25">
      <c r="A258" s="3" t="s">
        <v>510</v>
      </c>
      <c r="B258" s="4" t="s">
        <v>818</v>
      </c>
      <c r="C258" s="4" t="s">
        <v>964</v>
      </c>
      <c r="D258" s="5" t="s">
        <v>25</v>
      </c>
      <c r="E258" s="5" t="s">
        <v>13</v>
      </c>
      <c r="F258" s="5" t="s">
        <v>975</v>
      </c>
      <c r="G258" s="291">
        <v>2020</v>
      </c>
      <c r="H258" s="21">
        <f>VLOOKUP(A258,[3]Sheet7!$F$4:$G$377,2,FALSE)</f>
        <v>250</v>
      </c>
      <c r="I258" s="15" t="str">
        <f>VLOOKUP(A258,[4]Page1_1!$B$2:$D$375,3,FALSE)</f>
        <v>Individual</v>
      </c>
      <c r="J258" s="9" t="s">
        <v>1084</v>
      </c>
    </row>
    <row r="259" spans="1:10" x14ac:dyDescent="0.25">
      <c r="A259" s="3" t="s">
        <v>509</v>
      </c>
      <c r="B259" s="4" t="s">
        <v>818</v>
      </c>
      <c r="C259" s="4" t="s">
        <v>964</v>
      </c>
      <c r="D259" s="5" t="s">
        <v>23</v>
      </c>
      <c r="E259" s="5" t="s">
        <v>13</v>
      </c>
      <c r="F259" s="5" t="s">
        <v>975</v>
      </c>
      <c r="G259" s="291">
        <v>2020</v>
      </c>
      <c r="H259" s="21">
        <f>VLOOKUP(A259,[3]Sheet7!$F$4:$G$377,2,FALSE)</f>
        <v>286</v>
      </c>
      <c r="I259" s="15" t="str">
        <f>VLOOKUP(A259,[4]Page1_1!$B$2:$D$375,3,FALSE)</f>
        <v>Individual</v>
      </c>
      <c r="J259" s="9" t="s">
        <v>1163</v>
      </c>
    </row>
    <row r="260" spans="1:10" x14ac:dyDescent="0.25">
      <c r="A260" s="3" t="s">
        <v>508</v>
      </c>
      <c r="B260" s="4" t="s">
        <v>818</v>
      </c>
      <c r="C260" s="4" t="s">
        <v>964</v>
      </c>
      <c r="D260" s="5" t="s">
        <v>275</v>
      </c>
      <c r="E260" s="5" t="s">
        <v>972</v>
      </c>
      <c r="F260" s="5" t="s">
        <v>975</v>
      </c>
      <c r="G260" s="291">
        <v>2020</v>
      </c>
      <c r="H260" s="21">
        <f>VLOOKUP(A260,[3]Sheet7!$F$4:$G$377,2,FALSE)</f>
        <v>2810</v>
      </c>
      <c r="I260" s="15" t="str">
        <f>VLOOKUP(A260,[4]Page1_1!$B$2:$D$375,3,FALSE)</f>
        <v>Individual</v>
      </c>
      <c r="J260" s="9" t="s">
        <v>1137</v>
      </c>
    </row>
    <row r="261" spans="1:10" x14ac:dyDescent="0.25">
      <c r="A261" s="3" t="s">
        <v>769</v>
      </c>
      <c r="B261" s="4" t="s">
        <v>967</v>
      </c>
      <c r="C261" s="4" t="s">
        <v>982</v>
      </c>
      <c r="D261" s="5" t="s">
        <v>17</v>
      </c>
      <c r="E261" s="5" t="s">
        <v>12</v>
      </c>
      <c r="F261" s="5" t="s">
        <v>975</v>
      </c>
      <c r="G261" s="291">
        <v>2019</v>
      </c>
      <c r="H261" s="21">
        <f>VLOOKUP(A261,[3]Sheet7!$F$4:$G$377,2,FALSE)</f>
        <v>650</v>
      </c>
      <c r="I261" s="15" t="str">
        <f>VLOOKUP(A261,[4]Page1_1!$B$2:$D$375,3,FALSE)</f>
        <v>Individual</v>
      </c>
      <c r="J261" s="9" t="s">
        <v>1044</v>
      </c>
    </row>
    <row r="262" spans="1:10" x14ac:dyDescent="0.25">
      <c r="A262" s="3" t="s">
        <v>768</v>
      </c>
      <c r="B262" s="4" t="s">
        <v>967</v>
      </c>
      <c r="C262" s="4" t="s">
        <v>982</v>
      </c>
      <c r="D262" s="5" t="s">
        <v>17</v>
      </c>
      <c r="E262" s="5" t="s">
        <v>12</v>
      </c>
      <c r="F262" s="5" t="s">
        <v>975</v>
      </c>
      <c r="G262" s="291">
        <v>2019</v>
      </c>
      <c r="H262" s="21">
        <f>VLOOKUP(A262,[3]Sheet7!$F$4:$G$377,2,FALSE)</f>
        <v>93</v>
      </c>
      <c r="I262" s="15" t="str">
        <f>VLOOKUP(A262,[4]Page1_1!$B$2:$D$375,3,FALSE)</f>
        <v>Individual</v>
      </c>
      <c r="J262" s="7" t="s">
        <v>1045</v>
      </c>
    </row>
    <row r="263" spans="1:10" x14ac:dyDescent="0.25">
      <c r="A263" s="3" t="s">
        <v>767</v>
      </c>
      <c r="B263" s="4" t="s">
        <v>967</v>
      </c>
      <c r="C263" s="4" t="s">
        <v>982</v>
      </c>
      <c r="D263" s="5" t="s">
        <v>17</v>
      </c>
      <c r="E263" s="5" t="s">
        <v>13</v>
      </c>
      <c r="F263" s="5" t="s">
        <v>975</v>
      </c>
      <c r="G263" s="291">
        <v>2018</v>
      </c>
      <c r="H263" s="21">
        <f>VLOOKUP(A263,[3]Sheet7!$F$4:$G$377,2,FALSE)</f>
        <v>460</v>
      </c>
      <c r="I263" s="15" t="str">
        <f>VLOOKUP(A263,[4]Page1_1!$B$2:$D$375,3,FALSE)</f>
        <v>Individual</v>
      </c>
      <c r="J263" s="7" t="s">
        <v>1046</v>
      </c>
    </row>
    <row r="264" spans="1:10" x14ac:dyDescent="0.25">
      <c r="A264" s="3" t="s">
        <v>796</v>
      </c>
      <c r="B264" s="4" t="s">
        <v>997</v>
      </c>
      <c r="C264" s="4" t="s">
        <v>1006</v>
      </c>
      <c r="D264" s="5" t="s">
        <v>52</v>
      </c>
      <c r="E264" s="5" t="s">
        <v>12</v>
      </c>
      <c r="F264" s="5" t="s">
        <v>975</v>
      </c>
      <c r="G264" s="291">
        <v>2017</v>
      </c>
      <c r="H264" s="21">
        <f>VLOOKUP(A264,[3]Sheet7!$F$4:$G$377,2,FALSE)</f>
        <v>40</v>
      </c>
      <c r="I264" s="15" t="str">
        <f>VLOOKUP(A264,[4]Page1_1!$B$2:$D$375,3,FALSE)</f>
        <v>Individual</v>
      </c>
      <c r="J264" s="7" t="s">
        <v>1178</v>
      </c>
    </row>
    <row r="265" spans="1:10" x14ac:dyDescent="0.25">
      <c r="A265" s="3" t="s">
        <v>720</v>
      </c>
      <c r="B265" s="4" t="s">
        <v>967</v>
      </c>
      <c r="C265" s="4" t="s">
        <v>968</v>
      </c>
      <c r="D265" s="5" t="s">
        <v>49</v>
      </c>
      <c r="E265" s="5" t="s">
        <v>972</v>
      </c>
      <c r="F265" s="5" t="s">
        <v>975</v>
      </c>
      <c r="G265" s="291">
        <v>2018</v>
      </c>
      <c r="H265" s="21">
        <f>VLOOKUP(A265,[3]Sheet7!$F$4:$G$377,2,FALSE)</f>
        <v>2000</v>
      </c>
      <c r="I265" s="15" t="str">
        <f>VLOOKUP(A265,[4]Page1_1!$B$2:$D$375,3,FALSE)</f>
        <v>Individual</v>
      </c>
      <c r="J265" s="9" t="s">
        <v>1055</v>
      </c>
    </row>
    <row r="266" spans="1:10" x14ac:dyDescent="0.25">
      <c r="A266" s="3" t="s">
        <v>719</v>
      </c>
      <c r="B266" s="4" t="s">
        <v>967</v>
      </c>
      <c r="C266" s="4" t="s">
        <v>968</v>
      </c>
      <c r="D266" s="5" t="s">
        <v>49</v>
      </c>
      <c r="E266" s="5" t="s">
        <v>12</v>
      </c>
      <c r="F266" s="5" t="s">
        <v>975</v>
      </c>
      <c r="G266" s="291">
        <v>2018</v>
      </c>
      <c r="H266" s="21">
        <f>VLOOKUP(A266,[3]Sheet7!$F$4:$G$377,2,FALSE)</f>
        <v>230</v>
      </c>
      <c r="I266" s="15" t="str">
        <f>VLOOKUP(A266,[4]Page1_1!$B$2:$D$375,3,FALSE)</f>
        <v>Individual</v>
      </c>
      <c r="J266" s="7" t="s">
        <v>1049</v>
      </c>
    </row>
    <row r="267" spans="1:10" x14ac:dyDescent="0.25">
      <c r="A267" s="3" t="s">
        <v>1013</v>
      </c>
      <c r="B267" s="4" t="s">
        <v>987</v>
      </c>
      <c r="C267" s="4" t="s">
        <v>964</v>
      </c>
      <c r="D267" s="5" t="s">
        <v>42</v>
      </c>
      <c r="E267" s="5" t="s">
        <v>12</v>
      </c>
      <c r="F267" s="5" t="s">
        <v>970</v>
      </c>
      <c r="G267" s="291">
        <v>2021</v>
      </c>
      <c r="H267" s="21">
        <v>50</v>
      </c>
      <c r="I267" s="15" t="str">
        <f>VLOOKUP(A267,[4]Page1_1!$B$2:$D$375,3,FALSE)</f>
        <v>Structures</v>
      </c>
      <c r="J267" s="7" t="s">
        <v>1029</v>
      </c>
    </row>
    <row r="268" spans="1:10" x14ac:dyDescent="0.25">
      <c r="A268" s="3" t="s">
        <v>718</v>
      </c>
      <c r="B268" s="4" t="s">
        <v>967</v>
      </c>
      <c r="C268" s="4" t="s">
        <v>968</v>
      </c>
      <c r="D268" s="5" t="s">
        <v>49</v>
      </c>
      <c r="E268" s="5" t="s">
        <v>12</v>
      </c>
      <c r="F268" s="5" t="s">
        <v>975</v>
      </c>
      <c r="G268" s="291">
        <v>2018</v>
      </c>
      <c r="H268" s="21">
        <f>VLOOKUP(A268,[3]Sheet7!$F$4:$G$377,2,FALSE)</f>
        <v>355</v>
      </c>
      <c r="I268" s="15" t="str">
        <f>VLOOKUP(A268,[4]Page1_1!$B$2:$D$375,3,FALSE)</f>
        <v>Individual</v>
      </c>
      <c r="J268" s="7" t="s">
        <v>1050</v>
      </c>
    </row>
    <row r="269" spans="1:10" x14ac:dyDescent="0.25">
      <c r="A269" s="3" t="s">
        <v>717</v>
      </c>
      <c r="B269" s="4" t="s">
        <v>967</v>
      </c>
      <c r="C269" s="4" t="s">
        <v>968</v>
      </c>
      <c r="D269" s="5" t="s">
        <v>49</v>
      </c>
      <c r="E269" s="5" t="s">
        <v>972</v>
      </c>
      <c r="F269" s="5" t="s">
        <v>975</v>
      </c>
      <c r="G269" s="291">
        <v>2018</v>
      </c>
      <c r="H269" s="21">
        <f>VLOOKUP(A269,[3]Sheet7!$F$4:$G$377,2,FALSE)</f>
        <v>730</v>
      </c>
      <c r="I269" s="15" t="str">
        <f>VLOOKUP(A269,[4]Page1_1!$B$2:$D$375,3,FALSE)</f>
        <v>Individual</v>
      </c>
      <c r="J269" s="7" t="s">
        <v>1056</v>
      </c>
    </row>
    <row r="270" spans="1:10" x14ac:dyDescent="0.25">
      <c r="A270" s="3" t="s">
        <v>716</v>
      </c>
      <c r="B270" s="4" t="s">
        <v>967</v>
      </c>
      <c r="C270" s="4" t="s">
        <v>968</v>
      </c>
      <c r="D270" s="5" t="s">
        <v>49</v>
      </c>
      <c r="E270" s="5" t="s">
        <v>972</v>
      </c>
      <c r="F270" s="5" t="s">
        <v>975</v>
      </c>
      <c r="G270" s="291">
        <v>2018</v>
      </c>
      <c r="H270" s="21">
        <f>VLOOKUP(A270,[3]Sheet7!$F$4:$G$377,2,FALSE)</f>
        <v>300</v>
      </c>
      <c r="I270" s="15" t="str">
        <f>VLOOKUP(A270,[4]Page1_1!$B$2:$D$375,3,FALSE)</f>
        <v>Individual</v>
      </c>
      <c r="J270" s="7" t="s">
        <v>1065</v>
      </c>
    </row>
    <row r="271" spans="1:10" x14ac:dyDescent="0.25">
      <c r="A271" s="3" t="s">
        <v>715</v>
      </c>
      <c r="B271" s="4" t="s">
        <v>967</v>
      </c>
      <c r="C271" s="4" t="s">
        <v>968</v>
      </c>
      <c r="D271" s="5" t="s">
        <v>49</v>
      </c>
      <c r="E271" s="5" t="s">
        <v>12</v>
      </c>
      <c r="F271" s="5" t="s">
        <v>1005</v>
      </c>
      <c r="G271" s="291">
        <v>2018</v>
      </c>
      <c r="H271" s="21">
        <f>VLOOKUP(A271,[3]Sheet7!$F$4:$G$377,2,FALSE)</f>
        <v>60</v>
      </c>
      <c r="I271" s="15" t="str">
        <f>VLOOKUP(A271,[4]Page1_1!$B$2:$D$375,3,FALSE)</f>
        <v>Individual</v>
      </c>
      <c r="J271" s="7" t="s">
        <v>1051</v>
      </c>
    </row>
    <row r="272" spans="1:10" x14ac:dyDescent="0.25">
      <c r="A272" s="3" t="s">
        <v>714</v>
      </c>
      <c r="B272" s="4" t="s">
        <v>967</v>
      </c>
      <c r="C272" s="4" t="s">
        <v>968</v>
      </c>
      <c r="D272" s="5" t="s">
        <v>49</v>
      </c>
      <c r="E272" s="5" t="s">
        <v>12</v>
      </c>
      <c r="F272" s="5" t="s">
        <v>975</v>
      </c>
      <c r="G272" s="291">
        <v>2018</v>
      </c>
      <c r="H272" s="21">
        <f>VLOOKUP(A272,[3]Sheet7!$F$4:$G$377,2,FALSE)</f>
        <v>75</v>
      </c>
      <c r="I272" s="15" t="str">
        <f>VLOOKUP(A272,[4]Page1_1!$B$2:$D$375,3,FALSE)</f>
        <v>Individual</v>
      </c>
      <c r="J272" s="7" t="s">
        <v>1052</v>
      </c>
    </row>
    <row r="273" spans="1:10" x14ac:dyDescent="0.25">
      <c r="A273" s="3" t="s">
        <v>408</v>
      </c>
      <c r="B273" s="4" t="s">
        <v>818</v>
      </c>
      <c r="C273" s="4" t="s">
        <v>981</v>
      </c>
      <c r="D273" s="5" t="s">
        <v>25</v>
      </c>
      <c r="E273" s="5" t="s">
        <v>12</v>
      </c>
      <c r="F273" s="5" t="s">
        <v>975</v>
      </c>
      <c r="G273" s="291">
        <v>2020</v>
      </c>
      <c r="H273" s="21">
        <f>VLOOKUP(A273,[3]Sheet7!$F$4:$G$377,2,FALSE)</f>
        <v>250</v>
      </c>
      <c r="I273" s="15" t="str">
        <f>VLOOKUP(A273,[4]Page1_1!$B$2:$D$375,3,FALSE)</f>
        <v>Water Systems General-Renewal</v>
      </c>
      <c r="J273" s="9" t="s">
        <v>1103</v>
      </c>
    </row>
    <row r="274" spans="1:10" x14ac:dyDescent="0.25">
      <c r="A274" s="3" t="s">
        <v>336</v>
      </c>
      <c r="B274" s="4" t="s">
        <v>977</v>
      </c>
      <c r="C274" s="4" t="s">
        <v>978</v>
      </c>
      <c r="D274" s="5" t="s">
        <v>42</v>
      </c>
      <c r="E274" s="5" t="s">
        <v>12</v>
      </c>
      <c r="F274" s="5" t="s">
        <v>975</v>
      </c>
      <c r="G274" s="291">
        <v>2020</v>
      </c>
      <c r="H274" s="21">
        <f>VLOOKUP(A274,[3]Sheet7!$F$4:$G$377,2,FALSE)</f>
        <v>180</v>
      </c>
      <c r="I274" s="15" t="str">
        <f>VLOOKUP(A274,[4]Page1_1!$B$2:$D$375,3,FALSE)</f>
        <v>Pedestrian Accessibility</v>
      </c>
      <c r="J274" s="9" t="s">
        <v>1283</v>
      </c>
    </row>
    <row r="275" spans="1:10" x14ac:dyDescent="0.25">
      <c r="A275" s="3" t="s">
        <v>506</v>
      </c>
      <c r="B275" s="4" t="s">
        <v>977</v>
      </c>
      <c r="C275" s="4" t="s">
        <v>964</v>
      </c>
      <c r="D275" s="5" t="s">
        <v>983</v>
      </c>
      <c r="E275" s="5" t="s">
        <v>12</v>
      </c>
      <c r="F275" s="5" t="s">
        <v>1000</v>
      </c>
      <c r="G275" s="291">
        <v>2021</v>
      </c>
      <c r="H275" s="21">
        <f>VLOOKUP(A275,[3]Sheet7!$F$4:$G$377,2,FALSE)</f>
        <v>910</v>
      </c>
      <c r="I275" s="15" t="str">
        <f>VLOOKUP(A275,[4]Page1_1!$B$2:$D$375,3,FALSE)</f>
        <v>Int Roads Water &amp; Sewer</v>
      </c>
      <c r="J275" s="9" t="s">
        <v>1224</v>
      </c>
    </row>
    <row r="276" spans="1:10" x14ac:dyDescent="0.25">
      <c r="A276" s="3" t="s">
        <v>780</v>
      </c>
      <c r="B276" s="4" t="s">
        <v>997</v>
      </c>
      <c r="C276" s="4" t="s">
        <v>994</v>
      </c>
      <c r="D276" s="5" t="s">
        <v>28</v>
      </c>
      <c r="E276" s="5" t="s">
        <v>12</v>
      </c>
      <c r="F276" s="5" t="s">
        <v>975</v>
      </c>
      <c r="G276" s="291">
        <v>2020</v>
      </c>
      <c r="H276" s="21">
        <f>VLOOKUP(A276,[3]Sheet7!$F$4:$G$377,2,FALSE)</f>
        <v>4998</v>
      </c>
      <c r="I276" s="15" t="str">
        <f>VLOOKUP(A276,[4]Page1_1!$B$2:$D$375,3,FALSE)</f>
        <v>Individual</v>
      </c>
      <c r="J276" s="9" t="s">
        <v>1180</v>
      </c>
    </row>
    <row r="277" spans="1:10" x14ac:dyDescent="0.25">
      <c r="A277" s="3" t="s">
        <v>407</v>
      </c>
      <c r="B277" s="4" t="s">
        <v>818</v>
      </c>
      <c r="C277" s="4" t="s">
        <v>981</v>
      </c>
      <c r="D277" s="5" t="s">
        <v>23</v>
      </c>
      <c r="E277" s="5" t="s">
        <v>972</v>
      </c>
      <c r="F277" s="5" t="s">
        <v>975</v>
      </c>
      <c r="G277" s="291">
        <v>2018</v>
      </c>
      <c r="H277" s="21">
        <f>VLOOKUP(A277,[3]Sheet7!$F$4:$G$377,2,FALSE)</f>
        <v>200</v>
      </c>
      <c r="I277" s="15" t="str">
        <f>VLOOKUP(A277,[4]Page1_1!$B$2:$D$375,3,FALSE)</f>
        <v>Wastewater Treatment</v>
      </c>
      <c r="J277" s="9" t="s">
        <v>1139</v>
      </c>
    </row>
    <row r="278" spans="1:10" x14ac:dyDescent="0.25">
      <c r="A278" s="3" t="s">
        <v>332</v>
      </c>
      <c r="B278" s="4" t="s">
        <v>35</v>
      </c>
      <c r="C278" s="4" t="s">
        <v>978</v>
      </c>
      <c r="D278" s="5" t="s">
        <v>34</v>
      </c>
      <c r="E278" s="5" t="s">
        <v>12</v>
      </c>
      <c r="F278" s="5" t="s">
        <v>975</v>
      </c>
      <c r="G278" s="291">
        <v>2020</v>
      </c>
      <c r="H278" s="21">
        <f>VLOOKUP(A278,[3]Sheet7!$F$4:$G$377,2,FALSE)</f>
        <v>3250</v>
      </c>
      <c r="I278" s="15" t="str">
        <f>VLOOKUP(A278,[4]Page1_1!$B$2:$D$375,3,FALSE)</f>
        <v>Individual</v>
      </c>
      <c r="J278" s="9" t="s">
        <v>1193</v>
      </c>
    </row>
    <row r="279" spans="1:10" x14ac:dyDescent="0.25">
      <c r="A279" s="3" t="s">
        <v>331</v>
      </c>
      <c r="B279" s="4" t="s">
        <v>35</v>
      </c>
      <c r="C279" s="4" t="s">
        <v>978</v>
      </c>
      <c r="D279" s="5" t="s">
        <v>34</v>
      </c>
      <c r="E279" s="5" t="s">
        <v>12</v>
      </c>
      <c r="F279" s="5" t="s">
        <v>975</v>
      </c>
      <c r="G279" s="291">
        <v>2020</v>
      </c>
      <c r="H279" s="21">
        <f>VLOOKUP(A279,[3]Sheet7!$F$4:$G$377,2,FALSE)</f>
        <v>4000</v>
      </c>
      <c r="I279" s="15" t="str">
        <f>VLOOKUP(A279,[4]Page1_1!$B$2:$D$375,3,FALSE)</f>
        <v>Individual</v>
      </c>
      <c r="J279" s="9" t="s">
        <v>1194</v>
      </c>
    </row>
    <row r="280" spans="1:10" x14ac:dyDescent="0.25">
      <c r="A280" s="3" t="s">
        <v>330</v>
      </c>
      <c r="B280" s="4" t="s">
        <v>35</v>
      </c>
      <c r="C280" s="4" t="s">
        <v>978</v>
      </c>
      <c r="D280" s="5" t="s">
        <v>34</v>
      </c>
      <c r="E280" s="5" t="s">
        <v>12</v>
      </c>
      <c r="F280" s="5" t="s">
        <v>975</v>
      </c>
      <c r="G280" s="291">
        <v>2020</v>
      </c>
      <c r="H280" s="21">
        <f>VLOOKUP(A280,[3]Sheet7!$F$4:$G$377,2,FALSE)</f>
        <v>500</v>
      </c>
      <c r="I280" s="15" t="str">
        <f>VLOOKUP(A280,[4]Page1_1!$B$2:$D$375,3,FALSE)</f>
        <v>Individual</v>
      </c>
      <c r="J280" s="9" t="s">
        <v>1195</v>
      </c>
    </row>
    <row r="281" spans="1:10" x14ac:dyDescent="0.25">
      <c r="A281" s="3" t="s">
        <v>329</v>
      </c>
      <c r="B281" s="4" t="s">
        <v>35</v>
      </c>
      <c r="C281" s="4" t="s">
        <v>978</v>
      </c>
      <c r="D281" s="5" t="s">
        <v>34</v>
      </c>
      <c r="E281" s="5" t="s">
        <v>12</v>
      </c>
      <c r="F281" s="5" t="s">
        <v>975</v>
      </c>
      <c r="G281" s="291">
        <v>2020</v>
      </c>
      <c r="H281" s="21">
        <f>VLOOKUP(A281,[3]Sheet7!$F$4:$G$377,2,FALSE)</f>
        <v>1000</v>
      </c>
      <c r="I281" s="15" t="str">
        <f>VLOOKUP(A281,[4]Page1_1!$B$2:$D$375,3,FALSE)</f>
        <v>Individual</v>
      </c>
      <c r="J281" s="9" t="s">
        <v>1196</v>
      </c>
    </row>
    <row r="282" spans="1:10" hidden="1" x14ac:dyDescent="0.25">
      <c r="A282" s="3" t="s">
        <v>757</v>
      </c>
      <c r="B282" s="4" t="s">
        <v>63</v>
      </c>
      <c r="C282" s="4" t="s">
        <v>174</v>
      </c>
      <c r="D282" s="5" t="s">
        <v>63</v>
      </c>
      <c r="E282" s="5" t="s">
        <v>12</v>
      </c>
      <c r="F282" s="5" t="s">
        <v>975</v>
      </c>
      <c r="G282" s="291">
        <v>2017</v>
      </c>
      <c r="H282" s="21">
        <f>VLOOKUP(A282,[3]Sheet7!$F$4:$G$377,2,FALSE)</f>
        <v>1657</v>
      </c>
      <c r="I282" s="15" t="str">
        <f>VLOOKUP(A282,[4]Page1_1!$B$2:$D$375,3,FALSE)</f>
        <v>Individual</v>
      </c>
      <c r="J282" s="9"/>
    </row>
    <row r="283" spans="1:10" hidden="1" x14ac:dyDescent="0.25">
      <c r="A283" s="3" t="s">
        <v>1014</v>
      </c>
      <c r="B283" s="4" t="s">
        <v>63</v>
      </c>
      <c r="C283" s="4" t="s">
        <v>174</v>
      </c>
      <c r="D283" s="5" t="s">
        <v>63</v>
      </c>
      <c r="E283" s="5" t="s">
        <v>12</v>
      </c>
      <c r="F283" s="5" t="s">
        <v>975</v>
      </c>
      <c r="G283" s="291">
        <v>2017</v>
      </c>
      <c r="H283" s="21">
        <v>600</v>
      </c>
      <c r="I283" s="15" t="str">
        <f>VLOOKUP(A283,[4]Page1_1!$B$2:$D$375,3,FALSE)</f>
        <v>Individual</v>
      </c>
      <c r="J283" s="9"/>
    </row>
    <row r="284" spans="1:10" hidden="1" x14ac:dyDescent="0.25">
      <c r="A284" s="3" t="s">
        <v>755</v>
      </c>
      <c r="B284" s="4" t="s">
        <v>63</v>
      </c>
      <c r="C284" s="4" t="s">
        <v>174</v>
      </c>
      <c r="D284" s="5" t="s">
        <v>63</v>
      </c>
      <c r="E284" s="5" t="s">
        <v>972</v>
      </c>
      <c r="F284" s="5" t="s">
        <v>975</v>
      </c>
      <c r="G284" s="291">
        <v>2020</v>
      </c>
      <c r="H284" s="21">
        <f>VLOOKUP(A284,[3]Sheet7!$F$4:$G$377,2,FALSE)</f>
        <v>6830</v>
      </c>
      <c r="I284" s="15" t="str">
        <f>VLOOKUP(A284,[4]Page1_1!$B$2:$D$375,3,FALSE)</f>
        <v>Individual</v>
      </c>
      <c r="J284" s="9"/>
    </row>
    <row r="285" spans="1:10" hidden="1" x14ac:dyDescent="0.25">
      <c r="A285" s="3" t="s">
        <v>754</v>
      </c>
      <c r="B285" s="4" t="s">
        <v>63</v>
      </c>
      <c r="C285" s="4" t="s">
        <v>174</v>
      </c>
      <c r="D285" s="5" t="s">
        <v>63</v>
      </c>
      <c r="E285" s="5" t="s">
        <v>12</v>
      </c>
      <c r="F285" s="5" t="s">
        <v>975</v>
      </c>
      <c r="G285" s="291">
        <v>2017</v>
      </c>
      <c r="H285" s="21">
        <f>VLOOKUP(A285,[3]Sheet7!$F$4:$G$377,2,FALSE)</f>
        <v>3266</v>
      </c>
      <c r="I285" s="15" t="str">
        <f>VLOOKUP(A285,[4]Page1_1!$B$2:$D$375,3,FALSE)</f>
        <v>Individual</v>
      </c>
      <c r="J285" s="9"/>
    </row>
    <row r="286" spans="1:10" x14ac:dyDescent="0.25">
      <c r="A286" s="3" t="s">
        <v>311</v>
      </c>
      <c r="B286" s="4" t="s">
        <v>35</v>
      </c>
      <c r="C286" s="4" t="s">
        <v>978</v>
      </c>
      <c r="D286" s="5" t="s">
        <v>34</v>
      </c>
      <c r="E286" s="5" t="s">
        <v>12</v>
      </c>
      <c r="F286" s="5" t="s">
        <v>975</v>
      </c>
      <c r="G286" s="291">
        <v>2020</v>
      </c>
      <c r="H286" s="21">
        <f>VLOOKUP(A286,[3]Sheet7!$F$4:$G$377,2,FALSE)</f>
        <v>250</v>
      </c>
      <c r="I286" s="15" t="str">
        <f>VLOOKUP(A286,[4]Page1_1!$B$2:$D$375,3,FALSE)</f>
        <v>Individual</v>
      </c>
      <c r="J286" s="9" t="s">
        <v>1197</v>
      </c>
    </row>
    <row r="287" spans="1:10" x14ac:dyDescent="0.25">
      <c r="A287" s="3" t="s">
        <v>310</v>
      </c>
      <c r="B287" s="4" t="s">
        <v>35</v>
      </c>
      <c r="C287" s="4" t="s">
        <v>978</v>
      </c>
      <c r="D287" s="5" t="s">
        <v>34</v>
      </c>
      <c r="E287" s="5" t="s">
        <v>972</v>
      </c>
      <c r="F287" s="5" t="s">
        <v>975</v>
      </c>
      <c r="G287" s="291">
        <v>2020</v>
      </c>
      <c r="H287" s="21">
        <f>VLOOKUP(A287,[3]Sheet7!$F$4:$G$377,2,FALSE)</f>
        <v>1450</v>
      </c>
      <c r="I287" s="15" t="str">
        <f>VLOOKUP(A287,[4]Page1_1!$B$2:$D$375,3,FALSE)</f>
        <v>Individual</v>
      </c>
      <c r="J287" s="9" t="s">
        <v>1201</v>
      </c>
    </row>
    <row r="288" spans="1:10" x14ac:dyDescent="0.25">
      <c r="A288" s="3" t="s">
        <v>308</v>
      </c>
      <c r="B288" s="4" t="s">
        <v>35</v>
      </c>
      <c r="C288" s="4" t="s">
        <v>978</v>
      </c>
      <c r="D288" s="5" t="s">
        <v>34</v>
      </c>
      <c r="E288" s="5" t="s">
        <v>972</v>
      </c>
      <c r="F288" s="5" t="s">
        <v>975</v>
      </c>
      <c r="G288" s="291">
        <v>2020</v>
      </c>
      <c r="H288" s="21">
        <f>VLOOKUP(A288,[3]Sheet7!$F$4:$G$377,2,FALSE)</f>
        <v>700</v>
      </c>
      <c r="I288" s="15" t="str">
        <f>VLOOKUP(A288,[4]Page1_1!$B$2:$D$375,3,FALSE)</f>
        <v>Individual</v>
      </c>
      <c r="J288" s="9" t="s">
        <v>1202</v>
      </c>
    </row>
    <row r="289" spans="1:10" x14ac:dyDescent="0.25">
      <c r="A289" s="3" t="s">
        <v>307</v>
      </c>
      <c r="B289" s="4" t="s">
        <v>35</v>
      </c>
      <c r="C289" s="4" t="s">
        <v>978</v>
      </c>
      <c r="D289" s="5" t="s">
        <v>34</v>
      </c>
      <c r="E289" s="5" t="s">
        <v>972</v>
      </c>
      <c r="F289" s="5" t="s">
        <v>975</v>
      </c>
      <c r="G289" s="291">
        <v>2020</v>
      </c>
      <c r="H289" s="21">
        <f>VLOOKUP(A289,[3]Sheet7!$F$4:$G$377,2,FALSE)</f>
        <v>1000</v>
      </c>
      <c r="I289" s="15" t="str">
        <f>VLOOKUP(A289,[4]Page1_1!$B$2:$D$375,3,FALSE)</f>
        <v>Individual</v>
      </c>
      <c r="J289" s="9" t="s">
        <v>1203</v>
      </c>
    </row>
    <row r="290" spans="1:10" x14ac:dyDescent="0.25">
      <c r="A290" s="3" t="s">
        <v>306</v>
      </c>
      <c r="B290" s="4" t="s">
        <v>35</v>
      </c>
      <c r="C290" s="4" t="s">
        <v>978</v>
      </c>
      <c r="D290" s="5" t="s">
        <v>34</v>
      </c>
      <c r="E290" s="5" t="s">
        <v>972</v>
      </c>
      <c r="F290" s="5" t="s">
        <v>975</v>
      </c>
      <c r="G290" s="291">
        <v>2020</v>
      </c>
      <c r="H290" s="21">
        <f>VLOOKUP(A290,[3]Sheet7!$F$4:$G$377,2,FALSE)</f>
        <v>1300</v>
      </c>
      <c r="I290" s="15" t="str">
        <f>VLOOKUP(A290,[4]Page1_1!$B$2:$D$375,3,FALSE)</f>
        <v>Individual</v>
      </c>
      <c r="J290" s="9" t="s">
        <v>1204</v>
      </c>
    </row>
    <row r="291" spans="1:10" x14ac:dyDescent="0.25">
      <c r="A291" s="3" t="s">
        <v>304</v>
      </c>
      <c r="B291" s="4" t="s">
        <v>35</v>
      </c>
      <c r="C291" s="4" t="s">
        <v>978</v>
      </c>
      <c r="D291" s="5" t="s">
        <v>34</v>
      </c>
      <c r="E291" s="5" t="s">
        <v>12</v>
      </c>
      <c r="F291" s="5" t="s">
        <v>975</v>
      </c>
      <c r="G291" s="291">
        <v>2020</v>
      </c>
      <c r="H291" s="21">
        <f>VLOOKUP(A291,[3]Sheet7!$F$4:$G$377,2,FALSE)</f>
        <v>6400</v>
      </c>
      <c r="I291" s="15" t="str">
        <f>VLOOKUP(A291,[4]Page1_1!$B$2:$D$375,3,FALSE)</f>
        <v>Individual</v>
      </c>
      <c r="J291" s="9" t="s">
        <v>1198</v>
      </c>
    </row>
    <row r="292" spans="1:10" x14ac:dyDescent="0.25">
      <c r="A292" s="3" t="s">
        <v>302</v>
      </c>
      <c r="B292" s="4" t="s">
        <v>35</v>
      </c>
      <c r="C292" s="4" t="s">
        <v>978</v>
      </c>
      <c r="D292" s="5" t="s">
        <v>34</v>
      </c>
      <c r="E292" s="5" t="s">
        <v>12</v>
      </c>
      <c r="F292" s="5" t="s">
        <v>975</v>
      </c>
      <c r="G292" s="291">
        <v>2020</v>
      </c>
      <c r="H292" s="21">
        <f>VLOOKUP(A292,[3]Sheet7!$F$4:$G$377,2,FALSE)</f>
        <v>1500</v>
      </c>
      <c r="I292" s="15" t="str">
        <f>VLOOKUP(A292,[4]Page1_1!$B$2:$D$375,3,FALSE)</f>
        <v>Individual</v>
      </c>
      <c r="J292" s="9" t="s">
        <v>1199</v>
      </c>
    </row>
    <row r="293" spans="1:10" hidden="1" x14ac:dyDescent="0.25">
      <c r="A293" s="3" t="s">
        <v>753</v>
      </c>
      <c r="B293" s="4" t="s">
        <v>63</v>
      </c>
      <c r="C293" s="4" t="s">
        <v>174</v>
      </c>
      <c r="D293" s="5" t="s">
        <v>63</v>
      </c>
      <c r="E293" s="5" t="s">
        <v>12</v>
      </c>
      <c r="F293" s="5" t="s">
        <v>975</v>
      </c>
      <c r="G293" s="291">
        <v>2018</v>
      </c>
      <c r="H293" s="21">
        <f>VLOOKUP(A293,[3]Sheet7!$F$4:$G$377,2,FALSE)</f>
        <v>2200</v>
      </c>
      <c r="I293" s="15" t="str">
        <f>VLOOKUP(A293,[4]Page1_1!$B$2:$D$375,3,FALSE)</f>
        <v>Individual</v>
      </c>
      <c r="J293" s="9"/>
    </row>
    <row r="294" spans="1:10" hidden="1" x14ac:dyDescent="0.25">
      <c r="A294" s="3" t="s">
        <v>752</v>
      </c>
      <c r="B294" s="4" t="s">
        <v>63</v>
      </c>
      <c r="C294" s="4" t="s">
        <v>174</v>
      </c>
      <c r="D294" s="5" t="s">
        <v>63</v>
      </c>
      <c r="E294" s="5" t="s">
        <v>972</v>
      </c>
      <c r="F294" s="5" t="s">
        <v>975</v>
      </c>
      <c r="G294" s="291">
        <v>2017</v>
      </c>
      <c r="H294" s="21">
        <f>VLOOKUP(A294,[3]Sheet7!$F$4:$G$377,2,FALSE)</f>
        <v>200</v>
      </c>
      <c r="I294" s="15" t="str">
        <f>VLOOKUP(A294,[4]Page1_1!$B$2:$D$375,3,FALSE)</f>
        <v>Individual</v>
      </c>
      <c r="J294" s="9"/>
    </row>
    <row r="295" spans="1:10" hidden="1" x14ac:dyDescent="0.25">
      <c r="A295" s="3" t="s">
        <v>751</v>
      </c>
      <c r="B295" s="4" t="s">
        <v>63</v>
      </c>
      <c r="C295" s="4" t="s">
        <v>174</v>
      </c>
      <c r="D295" s="5" t="s">
        <v>63</v>
      </c>
      <c r="E295" s="5" t="s">
        <v>972</v>
      </c>
      <c r="F295" s="5" t="s">
        <v>975</v>
      </c>
      <c r="G295" s="291">
        <v>2018</v>
      </c>
      <c r="H295" s="21">
        <f>VLOOKUP(A295,[3]Sheet7!$F$4:$G$377,2,FALSE)</f>
        <v>4400</v>
      </c>
      <c r="I295" s="15" t="str">
        <f>VLOOKUP(A295,[4]Page1_1!$B$2:$D$375,3,FALSE)</f>
        <v>Individual</v>
      </c>
      <c r="J295" s="9"/>
    </row>
    <row r="296" spans="1:10" hidden="1" x14ac:dyDescent="0.25">
      <c r="A296" s="3" t="s">
        <v>750</v>
      </c>
      <c r="B296" s="4" t="s">
        <v>63</v>
      </c>
      <c r="C296" s="4" t="s">
        <v>174</v>
      </c>
      <c r="D296" s="5" t="s">
        <v>63</v>
      </c>
      <c r="E296" s="5" t="s">
        <v>972</v>
      </c>
      <c r="F296" s="5" t="s">
        <v>975</v>
      </c>
      <c r="G296" s="291">
        <v>2017</v>
      </c>
      <c r="H296" s="21">
        <f>VLOOKUP(A296,[3]Sheet7!$F$4:$G$377,2,FALSE)</f>
        <v>200</v>
      </c>
      <c r="I296" s="15" t="str">
        <f>VLOOKUP(A296,[4]Page1_1!$B$2:$D$375,3,FALSE)</f>
        <v>Individual</v>
      </c>
      <c r="J296" s="9"/>
    </row>
    <row r="297" spans="1:10" x14ac:dyDescent="0.25">
      <c r="A297" s="3" t="s">
        <v>806</v>
      </c>
      <c r="B297" s="4" t="s">
        <v>818</v>
      </c>
      <c r="C297" s="4" t="s">
        <v>478</v>
      </c>
      <c r="D297" s="5" t="s">
        <v>25</v>
      </c>
      <c r="E297" s="5" t="s">
        <v>12</v>
      </c>
      <c r="F297" s="5" t="s">
        <v>975</v>
      </c>
      <c r="G297" s="291">
        <v>2018</v>
      </c>
      <c r="H297" s="21">
        <v>3100</v>
      </c>
      <c r="I297" s="15" t="s">
        <v>1015</v>
      </c>
      <c r="J297" s="9" t="s">
        <v>1073</v>
      </c>
    </row>
    <row r="298" spans="1:10" x14ac:dyDescent="0.25">
      <c r="A298" s="3" t="s">
        <v>496</v>
      </c>
      <c r="B298" s="4" t="s">
        <v>818</v>
      </c>
      <c r="C298" s="4" t="s">
        <v>964</v>
      </c>
      <c r="D298" s="5" t="s">
        <v>51</v>
      </c>
      <c r="E298" s="5" t="s">
        <v>12</v>
      </c>
      <c r="F298" s="5" t="s">
        <v>975</v>
      </c>
      <c r="G298" s="291">
        <v>2019</v>
      </c>
      <c r="H298" s="21">
        <f>VLOOKUP(A298,[3]Sheet7!$F$4:$G$377,2,FALSE)</f>
        <v>500</v>
      </c>
      <c r="I298" s="15" t="str">
        <f>VLOOKUP(A298,[4]Page1_1!$B$2:$D$375,3,FALSE)</f>
        <v>Int Rate - Infrastructure</v>
      </c>
      <c r="J298" s="7" t="s">
        <v>1112</v>
      </c>
    </row>
    <row r="299" spans="1:10" x14ac:dyDescent="0.25">
      <c r="A299" s="3" t="s">
        <v>495</v>
      </c>
      <c r="B299" s="4" t="s">
        <v>818</v>
      </c>
      <c r="C299" s="4" t="s">
        <v>964</v>
      </c>
      <c r="D299" s="5" t="s">
        <v>51</v>
      </c>
      <c r="E299" s="5" t="s">
        <v>12</v>
      </c>
      <c r="F299" s="5" t="s">
        <v>975</v>
      </c>
      <c r="G299" s="291">
        <v>2019</v>
      </c>
      <c r="H299" s="21">
        <f>VLOOKUP(A299,[3]Sheet7!$F$4:$G$377,2,FALSE)</f>
        <v>500</v>
      </c>
      <c r="I299" s="15" t="str">
        <f>VLOOKUP(A299,[4]Page1_1!$B$2:$D$375,3,FALSE)</f>
        <v>Int Rate - Infrastructure</v>
      </c>
      <c r="J299" s="9" t="s">
        <v>1113</v>
      </c>
    </row>
    <row r="300" spans="1:10" x14ac:dyDescent="0.25">
      <c r="A300" s="3" t="s">
        <v>494</v>
      </c>
      <c r="B300" s="4" t="s">
        <v>818</v>
      </c>
      <c r="C300" s="4" t="s">
        <v>964</v>
      </c>
      <c r="D300" s="5" t="s">
        <v>51</v>
      </c>
      <c r="E300" s="5" t="s">
        <v>12</v>
      </c>
      <c r="F300" s="5" t="s">
        <v>975</v>
      </c>
      <c r="G300" s="291">
        <v>2019</v>
      </c>
      <c r="H300" s="21">
        <f>VLOOKUP(A300,[3]Sheet7!$F$4:$G$377,2,FALSE)</f>
        <v>1500</v>
      </c>
      <c r="I300" s="15" t="str">
        <f>VLOOKUP(A300,[4]Page1_1!$B$2:$D$375,3,FALSE)</f>
        <v>Int Rate - Infrastructure</v>
      </c>
      <c r="J300" s="9" t="s">
        <v>1114</v>
      </c>
    </row>
    <row r="301" spans="1:10" x14ac:dyDescent="0.25">
      <c r="A301" s="3" t="s">
        <v>493</v>
      </c>
      <c r="B301" s="4" t="s">
        <v>818</v>
      </c>
      <c r="C301" s="4" t="s">
        <v>964</v>
      </c>
      <c r="D301" s="5" t="s">
        <v>275</v>
      </c>
      <c r="E301" s="5" t="s">
        <v>12</v>
      </c>
      <c r="F301" s="5" t="s">
        <v>975</v>
      </c>
      <c r="G301" s="291">
        <v>2019</v>
      </c>
      <c r="H301" s="21">
        <f>VLOOKUP(A301,[3]Sheet7!$F$4:$G$377,2,FALSE)</f>
        <v>8250</v>
      </c>
      <c r="I301" s="15" t="str">
        <f>VLOOKUP(A301,[4]Page1_1!$B$2:$D$375,3,FALSE)</f>
        <v>Strucures-Rate</v>
      </c>
      <c r="J301" s="9" t="s">
        <v>1122</v>
      </c>
    </row>
    <row r="302" spans="1:10" x14ac:dyDescent="0.25">
      <c r="A302" s="3" t="s">
        <v>492</v>
      </c>
      <c r="B302" s="4" t="s">
        <v>818</v>
      </c>
      <c r="C302" s="4" t="s">
        <v>964</v>
      </c>
      <c r="D302" s="5" t="s">
        <v>275</v>
      </c>
      <c r="E302" s="5" t="s">
        <v>12</v>
      </c>
      <c r="F302" s="5" t="s">
        <v>975</v>
      </c>
      <c r="G302" s="291">
        <v>2019</v>
      </c>
      <c r="H302" s="21">
        <f>VLOOKUP(A302,[3]Sheet7!$F$4:$G$377,2,FALSE)</f>
        <v>1500</v>
      </c>
      <c r="I302" s="15" t="str">
        <f>VLOOKUP(A302,[4]Page1_1!$B$2:$D$375,3,FALSE)</f>
        <v>Strucures-Rate</v>
      </c>
      <c r="J302" s="9" t="s">
        <v>1123</v>
      </c>
    </row>
    <row r="303" spans="1:10" x14ac:dyDescent="0.25">
      <c r="A303" s="3" t="s">
        <v>491</v>
      </c>
      <c r="B303" s="4" t="s">
        <v>818</v>
      </c>
      <c r="C303" s="4" t="s">
        <v>964</v>
      </c>
      <c r="D303" s="5" t="s">
        <v>275</v>
      </c>
      <c r="E303" s="5" t="s">
        <v>12</v>
      </c>
      <c r="F303" s="5" t="s">
        <v>1005</v>
      </c>
      <c r="G303" s="291">
        <v>2019</v>
      </c>
      <c r="H303" s="21">
        <f>VLOOKUP(A303,[3]Sheet7!$F$4:$G$377,2,FALSE)</f>
        <v>300</v>
      </c>
      <c r="I303" s="15" t="str">
        <f>VLOOKUP(A303,[4]Page1_1!$B$2:$D$375,3,FALSE)</f>
        <v>Stormwater Collection Rehab</v>
      </c>
      <c r="J303" s="9" t="s">
        <v>1131</v>
      </c>
    </row>
    <row r="304" spans="1:10" x14ac:dyDescent="0.25">
      <c r="A304" s="3" t="s">
        <v>490</v>
      </c>
      <c r="B304" s="4" t="s">
        <v>818</v>
      </c>
      <c r="C304" s="4" t="s">
        <v>964</v>
      </c>
      <c r="D304" s="5" t="s">
        <v>275</v>
      </c>
      <c r="E304" s="5" t="s">
        <v>12</v>
      </c>
      <c r="F304" s="5" t="s">
        <v>1001</v>
      </c>
      <c r="G304" s="291">
        <v>2019</v>
      </c>
      <c r="H304" s="21">
        <f>VLOOKUP(A304,[3]Sheet7!$F$4:$G$377,2,FALSE)</f>
        <v>400</v>
      </c>
      <c r="I304" s="15" t="str">
        <f>VLOOKUP(A304,[4]Page1_1!$B$2:$D$375,3,FALSE)</f>
        <v>Stormwater Collection Rehab</v>
      </c>
      <c r="J304" s="9" t="s">
        <v>1132</v>
      </c>
    </row>
    <row r="305" spans="1:10" x14ac:dyDescent="0.25">
      <c r="A305" s="3" t="s">
        <v>489</v>
      </c>
      <c r="B305" s="4" t="s">
        <v>818</v>
      </c>
      <c r="C305" s="4" t="s">
        <v>964</v>
      </c>
      <c r="D305" s="5" t="s">
        <v>23</v>
      </c>
      <c r="E305" s="5" t="s">
        <v>12</v>
      </c>
      <c r="F305" s="5" t="s">
        <v>1008</v>
      </c>
      <c r="G305" s="291">
        <v>2019</v>
      </c>
      <c r="H305" s="21">
        <f>VLOOKUP(A305,[3]Sheet7!$F$4:$G$377,2,FALSE)</f>
        <v>500</v>
      </c>
      <c r="I305" s="15" t="str">
        <f>VLOOKUP(A305,[4]Page1_1!$B$2:$D$375,3,FALSE)</f>
        <v>Wet Weather Program - Rate</v>
      </c>
      <c r="J305" s="9" t="s">
        <v>1166</v>
      </c>
    </row>
    <row r="306" spans="1:10" x14ac:dyDescent="0.25">
      <c r="A306" s="3" t="s">
        <v>488</v>
      </c>
      <c r="B306" s="4" t="s">
        <v>818</v>
      </c>
      <c r="C306" s="4" t="s">
        <v>964</v>
      </c>
      <c r="D306" s="5" t="s">
        <v>23</v>
      </c>
      <c r="E306" s="5" t="s">
        <v>12</v>
      </c>
      <c r="F306" s="5" t="s">
        <v>1000</v>
      </c>
      <c r="G306" s="291">
        <v>2019</v>
      </c>
      <c r="H306" s="21">
        <f>VLOOKUP(A306,[3]Sheet7!$F$4:$G$377,2,FALSE)</f>
        <v>1600</v>
      </c>
      <c r="I306" s="15" t="str">
        <f>VLOOKUP(A306,[4]Page1_1!$B$2:$D$375,3,FALSE)</f>
        <v>Wet Weather Program - Rate</v>
      </c>
      <c r="J306" s="9" t="s">
        <v>1167</v>
      </c>
    </row>
    <row r="307" spans="1:10" x14ac:dyDescent="0.25">
      <c r="A307" s="3" t="s">
        <v>487</v>
      </c>
      <c r="B307" s="4" t="s">
        <v>818</v>
      </c>
      <c r="C307" s="4" t="s">
        <v>964</v>
      </c>
      <c r="D307" s="5" t="s">
        <v>23</v>
      </c>
      <c r="E307" s="5" t="s">
        <v>12</v>
      </c>
      <c r="F307" s="5" t="s">
        <v>975</v>
      </c>
      <c r="G307" s="291">
        <v>2019</v>
      </c>
      <c r="H307" s="21">
        <f>VLOOKUP(A307,[3]Sheet7!$F$4:$G$377,2,FALSE)</f>
        <v>250</v>
      </c>
      <c r="I307" s="15" t="str">
        <f>VLOOKUP(A307,[4]Page1_1!$B$2:$D$375,3,FALSE)</f>
        <v>Wet Weather Program - Rate</v>
      </c>
      <c r="J307" s="9" t="s">
        <v>1168</v>
      </c>
    </row>
    <row r="308" spans="1:10" x14ac:dyDescent="0.25">
      <c r="A308" s="3" t="s">
        <v>486</v>
      </c>
      <c r="B308" s="4" t="s">
        <v>818</v>
      </c>
      <c r="C308" s="4" t="s">
        <v>964</v>
      </c>
      <c r="D308" s="5" t="s">
        <v>23</v>
      </c>
      <c r="E308" s="5" t="s">
        <v>12</v>
      </c>
      <c r="F308" s="5" t="s">
        <v>1000</v>
      </c>
      <c r="G308" s="291">
        <v>2019</v>
      </c>
      <c r="H308" s="21">
        <f>VLOOKUP(A308,[3]Sheet7!$F$4:$G$377,2,FALSE)</f>
        <v>2600</v>
      </c>
      <c r="I308" s="15" t="str">
        <f>VLOOKUP(A308,[4]Page1_1!$B$2:$D$375,3,FALSE)</f>
        <v>Wet Weather Program - Rate</v>
      </c>
      <c r="J308" s="9" t="s">
        <v>1169</v>
      </c>
    </row>
    <row r="309" spans="1:10" x14ac:dyDescent="0.25">
      <c r="A309" s="3" t="s">
        <v>485</v>
      </c>
      <c r="B309" s="4" t="s">
        <v>818</v>
      </c>
      <c r="C309" s="4" t="s">
        <v>964</v>
      </c>
      <c r="D309" s="5" t="s">
        <v>23</v>
      </c>
      <c r="E309" s="5" t="s">
        <v>12</v>
      </c>
      <c r="F309" s="5" t="s">
        <v>1008</v>
      </c>
      <c r="G309" s="291">
        <v>2019</v>
      </c>
      <c r="H309" s="21">
        <f>VLOOKUP(A309,[3]Sheet7!$F$4:$G$377,2,FALSE)</f>
        <v>1750</v>
      </c>
      <c r="I309" s="15" t="str">
        <f>VLOOKUP(A309,[4]Page1_1!$B$2:$D$375,3,FALSE)</f>
        <v>Wet Weather Program - Rate</v>
      </c>
      <c r="J309" s="9" t="s">
        <v>1170</v>
      </c>
    </row>
    <row r="310" spans="1:10" x14ac:dyDescent="0.25">
      <c r="A310" s="3" t="s">
        <v>484</v>
      </c>
      <c r="B310" s="4" t="s">
        <v>818</v>
      </c>
      <c r="C310" s="4" t="s">
        <v>964</v>
      </c>
      <c r="D310" s="5" t="s">
        <v>23</v>
      </c>
      <c r="E310" s="5" t="s">
        <v>12</v>
      </c>
      <c r="F310" s="5" t="s">
        <v>1000</v>
      </c>
      <c r="G310" s="291">
        <v>2019</v>
      </c>
      <c r="H310" s="21">
        <f>VLOOKUP(A310,[3]Sheet7!$F$4:$G$377,2,FALSE)</f>
        <v>3200</v>
      </c>
      <c r="I310" s="15" t="str">
        <f>VLOOKUP(A310,[4]Page1_1!$B$2:$D$375,3,FALSE)</f>
        <v>Wet Weather Program - Rate</v>
      </c>
      <c r="J310" s="9" t="s">
        <v>1171</v>
      </c>
    </row>
    <row r="311" spans="1:10" x14ac:dyDescent="0.25">
      <c r="A311" s="3" t="s">
        <v>483</v>
      </c>
      <c r="B311" s="4" t="s">
        <v>818</v>
      </c>
      <c r="C311" s="4" t="s">
        <v>964</v>
      </c>
      <c r="D311" s="5" t="s">
        <v>275</v>
      </c>
      <c r="E311" s="5" t="s">
        <v>12</v>
      </c>
      <c r="F311" s="5" t="s">
        <v>975</v>
      </c>
      <c r="G311" s="291">
        <v>2020</v>
      </c>
      <c r="H311" s="21">
        <f>VLOOKUP(A311,[3]Sheet7!$F$4:$G$377,2,FALSE)</f>
        <v>118</v>
      </c>
      <c r="I311" s="15" t="str">
        <f>VLOOKUP(A311,[4]Page1_1!$B$2:$D$375,3,FALSE)</f>
        <v>Individual</v>
      </c>
      <c r="J311" s="9" t="s">
        <v>1133</v>
      </c>
    </row>
    <row r="312" spans="1:10" x14ac:dyDescent="0.25">
      <c r="A312" s="3" t="s">
        <v>482</v>
      </c>
      <c r="B312" s="4" t="s">
        <v>818</v>
      </c>
      <c r="C312" s="4" t="s">
        <v>964</v>
      </c>
      <c r="D312" s="5" t="s">
        <v>275</v>
      </c>
      <c r="E312" s="5" t="s">
        <v>12</v>
      </c>
      <c r="F312" s="5" t="s">
        <v>975</v>
      </c>
      <c r="G312" s="291">
        <v>2020</v>
      </c>
      <c r="H312" s="21">
        <f>VLOOKUP(A312,[3]Sheet7!$F$4:$G$377,2,FALSE)</f>
        <v>72</v>
      </c>
      <c r="I312" s="15" t="str">
        <f>VLOOKUP(A312,[4]Page1_1!$B$2:$D$375,3,FALSE)</f>
        <v>Individual</v>
      </c>
      <c r="J312" s="9" t="s">
        <v>1134</v>
      </c>
    </row>
    <row r="313" spans="1:10" x14ac:dyDescent="0.25">
      <c r="A313" s="3" t="s">
        <v>403</v>
      </c>
      <c r="B313" s="4" t="s">
        <v>977</v>
      </c>
      <c r="C313" s="4" t="s">
        <v>981</v>
      </c>
      <c r="D313" s="5" t="s">
        <v>42</v>
      </c>
      <c r="E313" s="5" t="s">
        <v>12</v>
      </c>
      <c r="F313" s="5" t="s">
        <v>975</v>
      </c>
      <c r="G313" s="291">
        <v>2018</v>
      </c>
      <c r="H313" s="21">
        <f>VLOOKUP(A313,[3]Sheet7!$F$4:$G$377,2,FALSE)</f>
        <v>10950</v>
      </c>
      <c r="I313" s="15" t="str">
        <f>VLOOKUP(A313,[4]Page1_1!$B$2:$D$375,3,FALSE)</f>
        <v>Individual</v>
      </c>
      <c r="J313" s="9" t="s">
        <v>1245</v>
      </c>
    </row>
    <row r="314" spans="1:10" x14ac:dyDescent="0.25">
      <c r="A314" s="3" t="s">
        <v>402</v>
      </c>
      <c r="B314" s="4" t="s">
        <v>818</v>
      </c>
      <c r="C314" s="4" t="s">
        <v>981</v>
      </c>
      <c r="D314" s="5" t="s">
        <v>275</v>
      </c>
      <c r="E314" s="5" t="s">
        <v>12</v>
      </c>
      <c r="F314" s="5" t="s">
        <v>1007</v>
      </c>
      <c r="G314" s="291">
        <v>2017</v>
      </c>
      <c r="H314" s="21">
        <f>VLOOKUP(A314,[3]Sheet7!$F$4:$G$377,2,FALSE)</f>
        <v>100</v>
      </c>
      <c r="I314" s="15" t="str">
        <f>VLOOKUP(A314,[4]Page1_1!$B$2:$D$375,3,FALSE)</f>
        <v>Stormwater Management Faciliti</v>
      </c>
      <c r="J314" s="9" t="s">
        <v>1119</v>
      </c>
    </row>
    <row r="315" spans="1:10" x14ac:dyDescent="0.25">
      <c r="A315" s="3" t="s">
        <v>401</v>
      </c>
      <c r="B315" s="4" t="s">
        <v>818</v>
      </c>
      <c r="C315" s="4" t="s">
        <v>981</v>
      </c>
      <c r="D315" s="5" t="s">
        <v>275</v>
      </c>
      <c r="E315" s="5" t="s">
        <v>12</v>
      </c>
      <c r="F315" s="5" t="s">
        <v>1005</v>
      </c>
      <c r="G315" s="291">
        <v>2017</v>
      </c>
      <c r="H315" s="21">
        <f>VLOOKUP(A315,[3]Sheet7!$F$4:$G$377,2,FALSE)</f>
        <v>250</v>
      </c>
      <c r="I315" s="15" t="str">
        <f>VLOOKUP(A315,[4]Page1_1!$B$2:$D$375,3,FALSE)</f>
        <v>Stormwater Management Faciliti</v>
      </c>
      <c r="J315" s="9" t="s">
        <v>1120</v>
      </c>
    </row>
    <row r="316" spans="1:10" x14ac:dyDescent="0.25">
      <c r="A316" s="3" t="s">
        <v>400</v>
      </c>
      <c r="B316" s="4" t="s">
        <v>818</v>
      </c>
      <c r="C316" s="4" t="s">
        <v>981</v>
      </c>
      <c r="D316" s="5" t="s">
        <v>275</v>
      </c>
      <c r="E316" s="5" t="s">
        <v>12</v>
      </c>
      <c r="F316" s="5" t="s">
        <v>969</v>
      </c>
      <c r="G316" s="291">
        <v>2017</v>
      </c>
      <c r="H316" s="21">
        <f>VLOOKUP(A316,[3]Sheet7!$F$4:$G$377,2,FALSE)</f>
        <v>100</v>
      </c>
      <c r="I316" s="15" t="str">
        <f>VLOOKUP(A316,[4]Page1_1!$B$2:$D$375,3,FALSE)</f>
        <v>Stormwater Management Faciliti</v>
      </c>
      <c r="J316" s="9" t="s">
        <v>1120</v>
      </c>
    </row>
    <row r="317" spans="1:10" x14ac:dyDescent="0.25">
      <c r="A317" s="3" t="s">
        <v>399</v>
      </c>
      <c r="B317" s="4" t="s">
        <v>818</v>
      </c>
      <c r="C317" s="4" t="s">
        <v>981</v>
      </c>
      <c r="D317" s="5" t="s">
        <v>275</v>
      </c>
      <c r="E317" s="5" t="s">
        <v>12</v>
      </c>
      <c r="F317" s="5" t="s">
        <v>969</v>
      </c>
      <c r="G317" s="291">
        <v>2017</v>
      </c>
      <c r="H317" s="21">
        <f>VLOOKUP(A317,[3]Sheet7!$F$4:$G$377,2,FALSE)</f>
        <v>50</v>
      </c>
      <c r="I317" s="15" t="str">
        <f>VLOOKUP(A317,[4]Page1_1!$B$2:$D$375,3,FALSE)</f>
        <v>Stormwater Management Faciliti</v>
      </c>
      <c r="J317" s="9" t="s">
        <v>1119</v>
      </c>
    </row>
    <row r="318" spans="1:10" x14ac:dyDescent="0.25">
      <c r="A318" s="3" t="s">
        <v>398</v>
      </c>
      <c r="B318" s="4" t="s">
        <v>818</v>
      </c>
      <c r="C318" s="4" t="s">
        <v>981</v>
      </c>
      <c r="D318" s="5" t="s">
        <v>23</v>
      </c>
      <c r="E318" s="5" t="s">
        <v>12</v>
      </c>
      <c r="F318" s="5" t="s">
        <v>975</v>
      </c>
      <c r="G318" s="291">
        <v>2017</v>
      </c>
      <c r="H318" s="21">
        <f>VLOOKUP(A318,[3]Sheet7!$F$4:$G$377,2,FALSE)</f>
        <v>1000</v>
      </c>
      <c r="I318" s="15" t="str">
        <f>VLOOKUP(A318,[4]Page1_1!$B$2:$D$375,3,FALSE)</f>
        <v>Wastewater Collection Pump Stn</v>
      </c>
      <c r="J318" s="9" t="s">
        <v>1095</v>
      </c>
    </row>
    <row r="319" spans="1:10" x14ac:dyDescent="0.25">
      <c r="A319" s="3" t="s">
        <v>397</v>
      </c>
      <c r="B319" s="4" t="s">
        <v>818</v>
      </c>
      <c r="C319" s="4" t="s">
        <v>981</v>
      </c>
      <c r="D319" s="5" t="s">
        <v>23</v>
      </c>
      <c r="E319" s="5" t="s">
        <v>12</v>
      </c>
      <c r="F319" s="5" t="s">
        <v>998</v>
      </c>
      <c r="G319" s="291">
        <v>2017</v>
      </c>
      <c r="H319" s="21">
        <f>VLOOKUP(A319,[3]Sheet7!$F$4:$G$377,2,FALSE)</f>
        <v>1250</v>
      </c>
      <c r="I319" s="15" t="str">
        <f>VLOOKUP(A319,[4]Page1_1!$B$2:$D$375,3,FALSE)</f>
        <v>Wastewater Treatment</v>
      </c>
      <c r="J319" s="9" t="s">
        <v>1095</v>
      </c>
    </row>
    <row r="320" spans="1:10" x14ac:dyDescent="0.25">
      <c r="A320" s="11" t="s">
        <v>396</v>
      </c>
      <c r="B320" s="4" t="s">
        <v>818</v>
      </c>
      <c r="C320" s="12" t="s">
        <v>981</v>
      </c>
      <c r="D320" s="13" t="s">
        <v>23</v>
      </c>
      <c r="E320" s="13" t="s">
        <v>12</v>
      </c>
      <c r="F320" s="13" t="s">
        <v>998</v>
      </c>
      <c r="G320" s="291">
        <v>2019</v>
      </c>
      <c r="H320" s="21">
        <f>VLOOKUP(A320,[3]Sheet7!$F$4:$G$377,2,FALSE)</f>
        <v>20000</v>
      </c>
      <c r="I320" s="15" t="str">
        <f>VLOOKUP(A320,[4]Page1_1!$B$2:$D$375,3,FALSE)</f>
        <v>Wastewater Treatment</v>
      </c>
      <c r="J320" s="14" t="s">
        <v>1146</v>
      </c>
    </row>
    <row r="321" spans="1:10" x14ac:dyDescent="0.25">
      <c r="A321" s="1" t="s">
        <v>395</v>
      </c>
      <c r="B321" s="4" t="s">
        <v>818</v>
      </c>
      <c r="C321" s="1" t="s">
        <v>981</v>
      </c>
      <c r="D321" s="1" t="s">
        <v>25</v>
      </c>
      <c r="E321" s="1" t="s">
        <v>12</v>
      </c>
      <c r="F321" s="1" t="s">
        <v>975</v>
      </c>
      <c r="G321" s="291">
        <v>2017</v>
      </c>
      <c r="H321" s="21">
        <f>VLOOKUP(A321,[3]Sheet7!$F$4:$G$377,2,FALSE)</f>
        <v>800</v>
      </c>
      <c r="I321" s="15" t="str">
        <f>VLOOKUP(A321,[4]Page1_1!$B$2:$D$375,3,FALSE)</f>
        <v>Water Treatment - Renewal</v>
      </c>
      <c r="J321" s="1" t="s">
        <v>1095</v>
      </c>
    </row>
    <row r="322" spans="1:10" x14ac:dyDescent="0.25">
      <c r="A322" s="1" t="s">
        <v>394</v>
      </c>
      <c r="B322" s="4" t="s">
        <v>818</v>
      </c>
      <c r="C322" s="1" t="s">
        <v>981</v>
      </c>
      <c r="D322" s="1" t="s">
        <v>25</v>
      </c>
      <c r="E322" s="1" t="s">
        <v>12</v>
      </c>
      <c r="F322" s="1" t="s">
        <v>986</v>
      </c>
      <c r="G322" s="291">
        <v>2017</v>
      </c>
      <c r="H322" s="21">
        <f>VLOOKUP(A322,[3]Sheet7!$F$4:$G$377,2,FALSE)</f>
        <v>1000</v>
      </c>
      <c r="I322" s="15" t="str">
        <f>VLOOKUP(A322,[4]Page1_1!$B$2:$D$375,3,FALSE)</f>
        <v>Water Treatment - Renewal</v>
      </c>
      <c r="J322" s="1" t="s">
        <v>1096</v>
      </c>
    </row>
    <row r="323" spans="1:10" x14ac:dyDescent="0.25">
      <c r="A323" s="1" t="s">
        <v>393</v>
      </c>
      <c r="B323" s="4" t="s">
        <v>818</v>
      </c>
      <c r="C323" s="1" t="s">
        <v>981</v>
      </c>
      <c r="D323" s="1" t="s">
        <v>25</v>
      </c>
      <c r="E323" s="1" t="s">
        <v>12</v>
      </c>
      <c r="F323" s="1" t="s">
        <v>986</v>
      </c>
      <c r="G323" s="291">
        <v>2019</v>
      </c>
      <c r="H323" s="21">
        <f>VLOOKUP(A323,[3]Sheet7!$F$4:$G$377,2,FALSE)</f>
        <v>1900</v>
      </c>
      <c r="I323" s="15" t="str">
        <f>VLOOKUP(A323,[4]Page1_1!$B$2:$D$375,3,FALSE)</f>
        <v>Water Treatment - Renewal</v>
      </c>
      <c r="J323" s="1" t="s">
        <v>1097</v>
      </c>
    </row>
    <row r="324" spans="1:10" x14ac:dyDescent="0.25">
      <c r="A324" s="1" t="s">
        <v>392</v>
      </c>
      <c r="B324" s="4" t="s">
        <v>818</v>
      </c>
      <c r="C324" s="1" t="s">
        <v>981</v>
      </c>
      <c r="D324" s="1" t="s">
        <v>25</v>
      </c>
      <c r="E324" s="1" t="s">
        <v>12</v>
      </c>
      <c r="F324" s="1" t="s">
        <v>975</v>
      </c>
      <c r="G324" s="291">
        <v>2017</v>
      </c>
      <c r="H324" s="21">
        <f>VLOOKUP(A324,[3]Sheet7!$F$4:$G$377,2,FALSE)</f>
        <v>300</v>
      </c>
      <c r="I324" s="15" t="str">
        <f>VLOOKUP(A324,[4]Page1_1!$B$2:$D$375,3,FALSE)</f>
        <v>Water Pumping Stations</v>
      </c>
      <c r="J324" s="1" t="s">
        <v>1095</v>
      </c>
    </row>
    <row r="325" spans="1:10" x14ac:dyDescent="0.25">
      <c r="A325" s="1" t="s">
        <v>391</v>
      </c>
      <c r="B325" s="4" t="s">
        <v>818</v>
      </c>
      <c r="C325" s="1" t="s">
        <v>981</v>
      </c>
      <c r="D325" s="1" t="s">
        <v>25</v>
      </c>
      <c r="E325" s="1" t="s">
        <v>12</v>
      </c>
      <c r="F325" s="1" t="s">
        <v>984</v>
      </c>
      <c r="G325" s="291">
        <v>2017</v>
      </c>
      <c r="H325" s="21">
        <f>VLOOKUP(A325,[3]Sheet7!$F$4:$G$377,2,FALSE)</f>
        <v>800</v>
      </c>
      <c r="I325" s="15" t="str">
        <f>VLOOKUP(A325,[4]Page1_1!$B$2:$D$375,3,FALSE)</f>
        <v>Water Pumping Stations</v>
      </c>
      <c r="J325" s="1" t="s">
        <v>1098</v>
      </c>
    </row>
    <row r="326" spans="1:10" x14ac:dyDescent="0.25">
      <c r="A326" s="1" t="s">
        <v>390</v>
      </c>
      <c r="B326" s="4" t="s">
        <v>818</v>
      </c>
      <c r="C326" s="1" t="s">
        <v>981</v>
      </c>
      <c r="D326" s="1" t="s">
        <v>25</v>
      </c>
      <c r="E326" s="1" t="s">
        <v>12</v>
      </c>
      <c r="F326" s="1" t="s">
        <v>988</v>
      </c>
      <c r="G326" s="291">
        <v>2017</v>
      </c>
      <c r="H326" s="21">
        <f>VLOOKUP(A326,[3]Sheet7!$F$4:$G$377,2,FALSE)</f>
        <v>1500</v>
      </c>
      <c r="I326" s="15" t="str">
        <f>VLOOKUP(A326,[4]Page1_1!$B$2:$D$375,3,FALSE)</f>
        <v>Water Communal Well System</v>
      </c>
      <c r="J326" s="1" t="s">
        <v>1099</v>
      </c>
    </row>
    <row r="327" spans="1:10" x14ac:dyDescent="0.25">
      <c r="G327" s="294"/>
    </row>
    <row r="328" spans="1:10" x14ac:dyDescent="0.25">
      <c r="G328" s="294"/>
    </row>
  </sheetData>
  <autoFilter ref="A7:J326">
    <filterColumn colId="1">
      <filters>
        <filter val="Agriculture &amp; Rural Affairs"/>
        <filter val="Community &amp; Protective Service"/>
        <filter val="Environment and Climate Protection Committee-Rate"/>
        <filter val="Environment-Tax"/>
        <filter val="Finance &amp; Economic Development"/>
        <filter val="Ottawa Public Library"/>
        <filter val="Planning"/>
        <filter val="Transit Commission"/>
        <filter val="Transportation"/>
      </filters>
    </filterColumn>
  </autoFilter>
  <pageMargins left="0.7" right="0.7" top="0.75" bottom="0.75" header="0.3" footer="0.3"/>
  <pageSetup scale="43" orientation="portrait" r:id="rId1"/>
  <rowBreaks count="1" manualBreakCount="1">
    <brk id="22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2"/>
  <sheetViews>
    <sheetView topLeftCell="A2" workbookViewId="0">
      <selection activeCell="B13" sqref="B13"/>
    </sheetView>
  </sheetViews>
  <sheetFormatPr defaultColWidth="9.109375" defaultRowHeight="15" x14ac:dyDescent="0.25"/>
  <cols>
    <col min="1" max="1" width="42.109375" style="1" customWidth="1"/>
    <col min="2" max="10" width="10.6640625" style="1" customWidth="1"/>
    <col min="11" max="11" width="13" style="1" customWidth="1"/>
    <col min="12" max="16384" width="9.109375" style="1"/>
  </cols>
  <sheetData>
    <row r="1" spans="1:10" s="128" customFormat="1" ht="4.5" hidden="1" customHeight="1" x14ac:dyDescent="0.25">
      <c r="A1" s="128" t="s">
        <v>815</v>
      </c>
      <c r="B1" s="129"/>
      <c r="C1" s="129"/>
      <c r="D1" s="129"/>
      <c r="E1" s="129"/>
      <c r="F1" s="129"/>
    </row>
    <row r="2" spans="1:10" s="128" customFormat="1" ht="15.6" x14ac:dyDescent="0.3">
      <c r="A2" s="208" t="s">
        <v>81</v>
      </c>
      <c r="B2" s="129"/>
      <c r="C2" s="129"/>
      <c r="D2" s="129"/>
      <c r="E2" s="129"/>
      <c r="F2" s="129"/>
    </row>
    <row r="3" spans="1:10" s="128" customFormat="1" ht="15.6" x14ac:dyDescent="0.3">
      <c r="A3" s="208" t="s">
        <v>811</v>
      </c>
      <c r="B3" s="129"/>
      <c r="C3" s="129"/>
      <c r="D3" s="129"/>
      <c r="E3" s="129"/>
      <c r="F3" s="129"/>
    </row>
    <row r="4" spans="1:10" s="128" customFormat="1" ht="19.5" customHeight="1" x14ac:dyDescent="0.3">
      <c r="A4" s="208" t="s">
        <v>263</v>
      </c>
      <c r="B4" s="129"/>
      <c r="C4" s="129"/>
      <c r="D4" s="129"/>
      <c r="E4" s="129"/>
      <c r="F4" s="129"/>
    </row>
    <row r="5" spans="1:10" s="128" customFormat="1" ht="16.5" customHeight="1" x14ac:dyDescent="0.25">
      <c r="A5" s="128" t="s">
        <v>177</v>
      </c>
      <c r="B5" s="129"/>
      <c r="C5" s="129"/>
      <c r="D5" s="129"/>
      <c r="E5" s="129"/>
      <c r="F5" s="129"/>
    </row>
    <row r="6" spans="1:10" s="321" customFormat="1" x14ac:dyDescent="0.25">
      <c r="A6" s="322"/>
      <c r="B6" s="322"/>
      <c r="C6" s="357" t="s">
        <v>812</v>
      </c>
      <c r="D6" s="357"/>
      <c r="E6" s="322"/>
      <c r="F6" s="322"/>
      <c r="G6" s="358" t="s">
        <v>813</v>
      </c>
      <c r="H6" s="358"/>
      <c r="I6" s="358"/>
      <c r="J6" s="322"/>
    </row>
    <row r="7" spans="1:10" ht="81" customHeight="1" x14ac:dyDescent="0.25">
      <c r="A7" s="323" t="s">
        <v>1307</v>
      </c>
      <c r="B7" s="324" t="s">
        <v>67</v>
      </c>
      <c r="C7" s="325" t="s">
        <v>186</v>
      </c>
      <c r="D7" s="325" t="s">
        <v>100</v>
      </c>
      <c r="E7" s="324" t="s">
        <v>70</v>
      </c>
      <c r="F7" s="324" t="s">
        <v>814</v>
      </c>
      <c r="G7" s="325" t="s">
        <v>183</v>
      </c>
      <c r="H7" s="325" t="s">
        <v>184</v>
      </c>
      <c r="I7" s="325" t="s">
        <v>185</v>
      </c>
      <c r="J7" s="323" t="s">
        <v>65</v>
      </c>
    </row>
    <row r="8" spans="1:10" x14ac:dyDescent="0.25">
      <c r="A8" s="210" t="s">
        <v>12</v>
      </c>
      <c r="B8" s="211"/>
      <c r="C8" s="211"/>
      <c r="D8" s="211"/>
      <c r="E8" s="211"/>
      <c r="F8" s="211"/>
      <c r="G8" s="211"/>
      <c r="H8" s="211"/>
      <c r="I8" s="211"/>
      <c r="J8" s="212"/>
    </row>
    <row r="9" spans="1:10" x14ac:dyDescent="0.25">
      <c r="A9" s="213" t="s">
        <v>384</v>
      </c>
      <c r="B9" s="214">
        <v>0</v>
      </c>
      <c r="C9" s="214">
        <v>0</v>
      </c>
      <c r="D9" s="214">
        <v>0</v>
      </c>
      <c r="E9" s="214">
        <v>0</v>
      </c>
      <c r="F9" s="214">
        <v>0</v>
      </c>
      <c r="G9" s="214">
        <v>0</v>
      </c>
      <c r="H9" s="214">
        <v>0</v>
      </c>
      <c r="I9" s="214">
        <v>0</v>
      </c>
      <c r="J9" s="215">
        <v>0</v>
      </c>
    </row>
    <row r="10" spans="1:10" x14ac:dyDescent="0.25">
      <c r="A10" s="213" t="s">
        <v>711</v>
      </c>
      <c r="B10" s="214">
        <v>0</v>
      </c>
      <c r="C10" s="214">
        <v>0</v>
      </c>
      <c r="D10" s="214">
        <v>2211</v>
      </c>
      <c r="E10" s="214">
        <v>0</v>
      </c>
      <c r="F10" s="214">
        <v>829</v>
      </c>
      <c r="G10" s="214">
        <v>0</v>
      </c>
      <c r="H10" s="214">
        <v>0</v>
      </c>
      <c r="I10" s="214">
        <v>0</v>
      </c>
      <c r="J10" s="215">
        <v>3040</v>
      </c>
    </row>
    <row r="11" spans="1:10" x14ac:dyDescent="0.25">
      <c r="A11" s="213" t="s">
        <v>212</v>
      </c>
      <c r="B11" s="214">
        <v>0</v>
      </c>
      <c r="C11" s="214">
        <v>0</v>
      </c>
      <c r="D11" s="214">
        <v>0</v>
      </c>
      <c r="E11" s="214">
        <v>0</v>
      </c>
      <c r="F11" s="214">
        <v>0</v>
      </c>
      <c r="G11" s="214">
        <v>0</v>
      </c>
      <c r="H11" s="214">
        <v>0</v>
      </c>
      <c r="I11" s="214">
        <v>0</v>
      </c>
      <c r="J11" s="215">
        <v>0</v>
      </c>
    </row>
    <row r="12" spans="1:10" x14ac:dyDescent="0.25">
      <c r="A12" s="213" t="s">
        <v>730</v>
      </c>
      <c r="B12" s="214">
        <v>0</v>
      </c>
      <c r="C12" s="214">
        <v>0</v>
      </c>
      <c r="D12" s="214">
        <v>0</v>
      </c>
      <c r="E12" s="214">
        <v>0</v>
      </c>
      <c r="F12" s="214">
        <v>0</v>
      </c>
      <c r="G12" s="214">
        <v>0</v>
      </c>
      <c r="H12" s="214">
        <v>0</v>
      </c>
      <c r="I12" s="214">
        <v>0</v>
      </c>
      <c r="J12" s="215">
        <v>0</v>
      </c>
    </row>
    <row r="13" spans="1:10" x14ac:dyDescent="0.25">
      <c r="A13" s="213" t="s">
        <v>708</v>
      </c>
      <c r="B13" s="214">
        <v>0</v>
      </c>
      <c r="C13" s="214">
        <v>0</v>
      </c>
      <c r="D13" s="214">
        <v>900</v>
      </c>
      <c r="E13" s="214">
        <v>0</v>
      </c>
      <c r="F13" s="214">
        <v>0</v>
      </c>
      <c r="G13" s="214">
        <v>0</v>
      </c>
      <c r="H13" s="214">
        <v>0</v>
      </c>
      <c r="I13" s="214">
        <v>0</v>
      </c>
      <c r="J13" s="215">
        <v>900</v>
      </c>
    </row>
    <row r="14" spans="1:10" x14ac:dyDescent="0.25">
      <c r="A14" s="213" t="s">
        <v>729</v>
      </c>
      <c r="B14" s="214">
        <v>0</v>
      </c>
      <c r="C14" s="214">
        <v>0</v>
      </c>
      <c r="D14" s="214">
        <v>0</v>
      </c>
      <c r="E14" s="214">
        <v>0</v>
      </c>
      <c r="F14" s="214">
        <v>0</v>
      </c>
      <c r="G14" s="214">
        <v>0</v>
      </c>
      <c r="H14" s="214">
        <v>0</v>
      </c>
      <c r="I14" s="214">
        <v>0</v>
      </c>
      <c r="J14" s="215">
        <v>0</v>
      </c>
    </row>
    <row r="15" spans="1:10" x14ac:dyDescent="0.25">
      <c r="A15" s="213" t="s">
        <v>745</v>
      </c>
      <c r="B15" s="214">
        <v>0</v>
      </c>
      <c r="C15" s="214">
        <v>0</v>
      </c>
      <c r="D15" s="214">
        <v>0</v>
      </c>
      <c r="E15" s="214">
        <v>0</v>
      </c>
      <c r="F15" s="214">
        <v>0</v>
      </c>
      <c r="G15" s="214">
        <v>0</v>
      </c>
      <c r="H15" s="214">
        <v>0</v>
      </c>
      <c r="I15" s="214">
        <v>0</v>
      </c>
      <c r="J15" s="215">
        <v>0</v>
      </c>
    </row>
    <row r="16" spans="1:10" x14ac:dyDescent="0.25">
      <c r="A16" s="213" t="s">
        <v>728</v>
      </c>
      <c r="B16" s="214">
        <v>0</v>
      </c>
      <c r="C16" s="214">
        <v>0</v>
      </c>
      <c r="D16" s="214">
        <v>0</v>
      </c>
      <c r="E16" s="214">
        <v>0</v>
      </c>
      <c r="F16" s="214">
        <v>0</v>
      </c>
      <c r="G16" s="214">
        <v>0</v>
      </c>
      <c r="H16" s="214">
        <v>0</v>
      </c>
      <c r="I16" s="214">
        <v>0</v>
      </c>
      <c r="J16" s="215">
        <v>0</v>
      </c>
    </row>
    <row r="17" spans="1:10" x14ac:dyDescent="0.25">
      <c r="A17" s="213" t="s">
        <v>477</v>
      </c>
      <c r="B17" s="214">
        <v>0</v>
      </c>
      <c r="C17" s="214">
        <v>0</v>
      </c>
      <c r="D17" s="214">
        <v>0</v>
      </c>
      <c r="E17" s="214">
        <v>0</v>
      </c>
      <c r="F17" s="214">
        <v>0</v>
      </c>
      <c r="G17" s="214">
        <v>0</v>
      </c>
      <c r="H17" s="214">
        <v>0</v>
      </c>
      <c r="I17" s="214">
        <v>0</v>
      </c>
      <c r="J17" s="215">
        <v>0</v>
      </c>
    </row>
    <row r="18" spans="1:10" x14ac:dyDescent="0.25">
      <c r="A18" s="213" t="s">
        <v>702</v>
      </c>
      <c r="B18" s="214">
        <v>0</v>
      </c>
      <c r="C18" s="214">
        <v>0</v>
      </c>
      <c r="D18" s="214">
        <v>0</v>
      </c>
      <c r="E18" s="214">
        <v>0</v>
      </c>
      <c r="F18" s="214">
        <v>45</v>
      </c>
      <c r="G18" s="214">
        <v>0</v>
      </c>
      <c r="H18" s="214">
        <v>0</v>
      </c>
      <c r="I18" s="214">
        <v>0</v>
      </c>
      <c r="J18" s="215">
        <v>45</v>
      </c>
    </row>
    <row r="19" spans="1:10" x14ac:dyDescent="0.25">
      <c r="A19" s="213" t="s">
        <v>230</v>
      </c>
      <c r="B19" s="214">
        <v>0</v>
      </c>
      <c r="C19" s="214">
        <v>0</v>
      </c>
      <c r="D19" s="214">
        <v>50</v>
      </c>
      <c r="E19" s="214">
        <v>0</v>
      </c>
      <c r="F19" s="214">
        <v>48</v>
      </c>
      <c r="G19" s="214">
        <v>0</v>
      </c>
      <c r="H19" s="214">
        <v>200</v>
      </c>
      <c r="I19" s="214">
        <v>0</v>
      </c>
      <c r="J19" s="215">
        <v>298</v>
      </c>
    </row>
    <row r="20" spans="1:10" x14ac:dyDescent="0.25">
      <c r="A20" s="213" t="s">
        <v>700</v>
      </c>
      <c r="B20" s="214">
        <v>0</v>
      </c>
      <c r="C20" s="214">
        <v>0</v>
      </c>
      <c r="D20" s="214">
        <v>0</v>
      </c>
      <c r="E20" s="214">
        <v>0</v>
      </c>
      <c r="F20" s="214">
        <v>0</v>
      </c>
      <c r="G20" s="214">
        <v>0</v>
      </c>
      <c r="H20" s="214">
        <v>0</v>
      </c>
      <c r="I20" s="214">
        <v>0</v>
      </c>
      <c r="J20" s="215">
        <v>0</v>
      </c>
    </row>
    <row r="21" spans="1:10" x14ac:dyDescent="0.25">
      <c r="A21" s="213" t="s">
        <v>383</v>
      </c>
      <c r="B21" s="214">
        <v>0</v>
      </c>
      <c r="C21" s="214">
        <v>59</v>
      </c>
      <c r="D21" s="214">
        <v>0</v>
      </c>
      <c r="E21" s="214">
        <v>0</v>
      </c>
      <c r="F21" s="214">
        <v>111</v>
      </c>
      <c r="G21" s="214">
        <v>500</v>
      </c>
      <c r="H21" s="214">
        <v>0</v>
      </c>
      <c r="I21" s="214">
        <v>0</v>
      </c>
      <c r="J21" s="215">
        <v>670</v>
      </c>
    </row>
    <row r="22" spans="1:10" x14ac:dyDescent="0.25">
      <c r="A22" s="213" t="s">
        <v>382</v>
      </c>
      <c r="B22" s="214">
        <v>0</v>
      </c>
      <c r="C22" s="214">
        <v>0</v>
      </c>
      <c r="D22" s="214">
        <v>0</v>
      </c>
      <c r="E22" s="214">
        <v>0</v>
      </c>
      <c r="F22" s="214">
        <v>0</v>
      </c>
      <c r="G22" s="214">
        <v>0</v>
      </c>
      <c r="H22" s="214">
        <v>0</v>
      </c>
      <c r="I22" s="214">
        <v>0</v>
      </c>
      <c r="J22" s="215">
        <v>0</v>
      </c>
    </row>
    <row r="23" spans="1:10" x14ac:dyDescent="0.25">
      <c r="A23" s="213" t="s">
        <v>698</v>
      </c>
      <c r="B23" s="214">
        <v>0</v>
      </c>
      <c r="C23" s="214">
        <v>0</v>
      </c>
      <c r="D23" s="214">
        <v>0</v>
      </c>
      <c r="E23" s="214">
        <v>0</v>
      </c>
      <c r="F23" s="214">
        <v>0</v>
      </c>
      <c r="G23" s="214">
        <v>0</v>
      </c>
      <c r="H23" s="214">
        <v>0</v>
      </c>
      <c r="I23" s="214">
        <v>0</v>
      </c>
      <c r="J23" s="215">
        <v>0</v>
      </c>
    </row>
    <row r="24" spans="1:10" x14ac:dyDescent="0.25">
      <c r="A24" s="213" t="s">
        <v>697</v>
      </c>
      <c r="B24" s="214">
        <v>0</v>
      </c>
      <c r="C24" s="214">
        <v>0</v>
      </c>
      <c r="D24" s="214">
        <v>0</v>
      </c>
      <c r="E24" s="214">
        <v>0</v>
      </c>
      <c r="F24" s="214">
        <v>0</v>
      </c>
      <c r="G24" s="214">
        <v>0</v>
      </c>
      <c r="H24" s="214">
        <v>0</v>
      </c>
      <c r="I24" s="214">
        <v>0</v>
      </c>
      <c r="J24" s="215">
        <v>0</v>
      </c>
    </row>
    <row r="25" spans="1:10" x14ac:dyDescent="0.25">
      <c r="A25" s="213" t="s">
        <v>210</v>
      </c>
      <c r="B25" s="214">
        <v>0</v>
      </c>
      <c r="C25" s="214">
        <v>0</v>
      </c>
      <c r="D25" s="214">
        <v>0</v>
      </c>
      <c r="E25" s="214">
        <v>0</v>
      </c>
      <c r="F25" s="214">
        <v>0</v>
      </c>
      <c r="G25" s="214">
        <v>0</v>
      </c>
      <c r="H25" s="214">
        <v>0</v>
      </c>
      <c r="I25" s="214">
        <v>0</v>
      </c>
      <c r="J25" s="215">
        <v>0</v>
      </c>
    </row>
    <row r="26" spans="1:10" x14ac:dyDescent="0.25">
      <c r="A26" s="213" t="s">
        <v>696</v>
      </c>
      <c r="B26" s="214">
        <v>0</v>
      </c>
      <c r="C26" s="214">
        <v>0</v>
      </c>
      <c r="D26" s="214">
        <v>0</v>
      </c>
      <c r="E26" s="214">
        <v>0</v>
      </c>
      <c r="F26" s="214">
        <v>0</v>
      </c>
      <c r="G26" s="214">
        <v>0</v>
      </c>
      <c r="H26" s="214">
        <v>0</v>
      </c>
      <c r="I26" s="214">
        <v>0</v>
      </c>
      <c r="J26" s="215">
        <v>0</v>
      </c>
    </row>
    <row r="27" spans="1:10" x14ac:dyDescent="0.25">
      <c r="A27" s="213" t="s">
        <v>695</v>
      </c>
      <c r="B27" s="214">
        <v>0</v>
      </c>
      <c r="C27" s="214">
        <v>0</v>
      </c>
      <c r="D27" s="214">
        <v>0</v>
      </c>
      <c r="E27" s="214">
        <v>0</v>
      </c>
      <c r="F27" s="214">
        <v>0</v>
      </c>
      <c r="G27" s="214">
        <v>0</v>
      </c>
      <c r="H27" s="214">
        <v>0</v>
      </c>
      <c r="I27" s="214">
        <v>0</v>
      </c>
      <c r="J27" s="215">
        <v>0</v>
      </c>
    </row>
    <row r="28" spans="1:10" x14ac:dyDescent="0.25">
      <c r="A28" s="213" t="s">
        <v>476</v>
      </c>
      <c r="B28" s="214">
        <v>0</v>
      </c>
      <c r="C28" s="214">
        <v>170</v>
      </c>
      <c r="D28" s="214">
        <v>0</v>
      </c>
      <c r="E28" s="214">
        <v>0</v>
      </c>
      <c r="F28" s="214">
        <v>0</v>
      </c>
      <c r="G28" s="214">
        <v>0</v>
      </c>
      <c r="H28" s="214">
        <v>0</v>
      </c>
      <c r="I28" s="214">
        <v>0</v>
      </c>
      <c r="J28" s="215">
        <v>170</v>
      </c>
    </row>
    <row r="29" spans="1:10" x14ac:dyDescent="0.25">
      <c r="A29" s="213" t="s">
        <v>475</v>
      </c>
      <c r="B29" s="214">
        <v>0</v>
      </c>
      <c r="C29" s="214">
        <v>0</v>
      </c>
      <c r="D29" s="214">
        <v>0</v>
      </c>
      <c r="E29" s="214">
        <v>0</v>
      </c>
      <c r="F29" s="214">
        <v>0</v>
      </c>
      <c r="G29" s="214">
        <v>0</v>
      </c>
      <c r="H29" s="214">
        <v>0</v>
      </c>
      <c r="I29" s="214">
        <v>0</v>
      </c>
      <c r="J29" s="215">
        <v>0</v>
      </c>
    </row>
    <row r="30" spans="1:10" x14ac:dyDescent="0.25">
      <c r="A30" s="213" t="s">
        <v>260</v>
      </c>
      <c r="B30" s="214">
        <v>0</v>
      </c>
      <c r="C30" s="214">
        <v>250</v>
      </c>
      <c r="D30" s="214">
        <v>0</v>
      </c>
      <c r="E30" s="214">
        <v>0</v>
      </c>
      <c r="F30" s="214">
        <v>0</v>
      </c>
      <c r="G30" s="214">
        <v>0</v>
      </c>
      <c r="H30" s="214">
        <v>0</v>
      </c>
      <c r="I30" s="214">
        <v>0</v>
      </c>
      <c r="J30" s="215">
        <v>250</v>
      </c>
    </row>
    <row r="31" spans="1:10" x14ac:dyDescent="0.25">
      <c r="A31" s="213" t="s">
        <v>379</v>
      </c>
      <c r="B31" s="214">
        <v>0</v>
      </c>
      <c r="C31" s="214">
        <v>0</v>
      </c>
      <c r="D31" s="214">
        <v>0</v>
      </c>
      <c r="E31" s="214">
        <v>0</v>
      </c>
      <c r="F31" s="214">
        <v>0</v>
      </c>
      <c r="G31" s="214">
        <v>0</v>
      </c>
      <c r="H31" s="214">
        <v>0</v>
      </c>
      <c r="I31" s="214">
        <v>0</v>
      </c>
      <c r="J31" s="215">
        <v>0</v>
      </c>
    </row>
    <row r="32" spans="1:10" x14ac:dyDescent="0.25">
      <c r="A32" s="213" t="s">
        <v>473</v>
      </c>
      <c r="B32" s="214">
        <v>0</v>
      </c>
      <c r="C32" s="214">
        <v>0</v>
      </c>
      <c r="D32" s="214">
        <v>0</v>
      </c>
      <c r="E32" s="214">
        <v>0</v>
      </c>
      <c r="F32" s="214">
        <v>0</v>
      </c>
      <c r="G32" s="214">
        <v>0</v>
      </c>
      <c r="H32" s="214">
        <v>0</v>
      </c>
      <c r="I32" s="214">
        <v>0</v>
      </c>
      <c r="J32" s="215">
        <v>0</v>
      </c>
    </row>
    <row r="33" spans="1:10" x14ac:dyDescent="0.25">
      <c r="A33" s="213" t="s">
        <v>472</v>
      </c>
      <c r="B33" s="214">
        <v>0</v>
      </c>
      <c r="C33" s="214">
        <v>0</v>
      </c>
      <c r="D33" s="214">
        <v>0</v>
      </c>
      <c r="E33" s="214">
        <v>0</v>
      </c>
      <c r="F33" s="214">
        <v>0</v>
      </c>
      <c r="G33" s="214">
        <v>0</v>
      </c>
      <c r="H33" s="214">
        <v>0</v>
      </c>
      <c r="I33" s="214">
        <v>0</v>
      </c>
      <c r="J33" s="215">
        <v>0</v>
      </c>
    </row>
    <row r="34" spans="1:10" x14ac:dyDescent="0.25">
      <c r="A34" s="213" t="s">
        <v>471</v>
      </c>
      <c r="B34" s="214">
        <v>0</v>
      </c>
      <c r="C34" s="214">
        <v>0</v>
      </c>
      <c r="D34" s="214">
        <v>0</v>
      </c>
      <c r="E34" s="214">
        <v>0</v>
      </c>
      <c r="F34" s="214">
        <v>0</v>
      </c>
      <c r="G34" s="214">
        <v>0</v>
      </c>
      <c r="H34" s="214">
        <v>0</v>
      </c>
      <c r="I34" s="214">
        <v>0</v>
      </c>
      <c r="J34" s="215">
        <v>0</v>
      </c>
    </row>
    <row r="35" spans="1:10" x14ac:dyDescent="0.25">
      <c r="A35" s="213" t="s">
        <v>470</v>
      </c>
      <c r="B35" s="214">
        <v>0</v>
      </c>
      <c r="C35" s="214">
        <v>0</v>
      </c>
      <c r="D35" s="214">
        <v>0</v>
      </c>
      <c r="E35" s="214">
        <v>0</v>
      </c>
      <c r="F35" s="214">
        <v>0</v>
      </c>
      <c r="G35" s="214">
        <v>0</v>
      </c>
      <c r="H35" s="214">
        <v>0</v>
      </c>
      <c r="I35" s="214">
        <v>0</v>
      </c>
      <c r="J35" s="215">
        <v>0</v>
      </c>
    </row>
    <row r="36" spans="1:10" x14ac:dyDescent="0.25">
      <c r="A36" s="213" t="s">
        <v>469</v>
      </c>
      <c r="B36" s="214">
        <v>0</v>
      </c>
      <c r="C36" s="214">
        <v>0</v>
      </c>
      <c r="D36" s="214">
        <v>0</v>
      </c>
      <c r="E36" s="214">
        <v>0</v>
      </c>
      <c r="F36" s="214">
        <v>0</v>
      </c>
      <c r="G36" s="214">
        <v>0</v>
      </c>
      <c r="H36" s="214">
        <v>0</v>
      </c>
      <c r="I36" s="214">
        <v>0</v>
      </c>
      <c r="J36" s="215">
        <v>0</v>
      </c>
    </row>
    <row r="37" spans="1:10" x14ac:dyDescent="0.25">
      <c r="A37" s="213" t="s">
        <v>468</v>
      </c>
      <c r="B37" s="214">
        <v>0</v>
      </c>
      <c r="C37" s="214">
        <v>0</v>
      </c>
      <c r="D37" s="214">
        <v>0</v>
      </c>
      <c r="E37" s="214">
        <v>0</v>
      </c>
      <c r="F37" s="214">
        <v>0</v>
      </c>
      <c r="G37" s="214">
        <v>0</v>
      </c>
      <c r="H37" s="214">
        <v>0</v>
      </c>
      <c r="I37" s="214">
        <v>0</v>
      </c>
      <c r="J37" s="215">
        <v>0</v>
      </c>
    </row>
    <row r="38" spans="1:10" x14ac:dyDescent="0.25">
      <c r="A38" s="213" t="s">
        <v>467</v>
      </c>
      <c r="B38" s="214">
        <v>2325</v>
      </c>
      <c r="C38" s="214">
        <v>0</v>
      </c>
      <c r="D38" s="214">
        <v>1075</v>
      </c>
      <c r="E38" s="214">
        <v>0</v>
      </c>
      <c r="F38" s="214">
        <v>0</v>
      </c>
      <c r="G38" s="214">
        <v>0</v>
      </c>
      <c r="H38" s="214">
        <v>0</v>
      </c>
      <c r="I38" s="214">
        <v>0</v>
      </c>
      <c r="J38" s="215">
        <v>3400</v>
      </c>
    </row>
    <row r="39" spans="1:10" x14ac:dyDescent="0.25">
      <c r="A39" s="213" t="s">
        <v>466</v>
      </c>
      <c r="B39" s="214">
        <v>0</v>
      </c>
      <c r="C39" s="214">
        <v>0</v>
      </c>
      <c r="D39" s="214">
        <v>9075</v>
      </c>
      <c r="E39" s="214">
        <v>0</v>
      </c>
      <c r="F39" s="214">
        <v>0</v>
      </c>
      <c r="G39" s="214">
        <v>0</v>
      </c>
      <c r="H39" s="214">
        <v>25</v>
      </c>
      <c r="I39" s="214">
        <v>0</v>
      </c>
      <c r="J39" s="215">
        <v>9100</v>
      </c>
    </row>
    <row r="40" spans="1:10" x14ac:dyDescent="0.25">
      <c r="A40" s="213" t="s">
        <v>465</v>
      </c>
      <c r="B40" s="214">
        <v>0</v>
      </c>
      <c r="C40" s="214">
        <v>0</v>
      </c>
      <c r="D40" s="214">
        <v>0</v>
      </c>
      <c r="E40" s="214">
        <v>0</v>
      </c>
      <c r="F40" s="214">
        <v>0</v>
      </c>
      <c r="G40" s="214">
        <v>0</v>
      </c>
      <c r="H40" s="214">
        <v>0</v>
      </c>
      <c r="I40" s="214">
        <v>0</v>
      </c>
      <c r="J40" s="215">
        <v>0</v>
      </c>
    </row>
    <row r="41" spans="1:10" x14ac:dyDescent="0.25">
      <c r="A41" s="213" t="s">
        <v>693</v>
      </c>
      <c r="B41" s="214">
        <v>0</v>
      </c>
      <c r="C41" s="214">
        <v>30</v>
      </c>
      <c r="D41" s="214">
        <v>1328</v>
      </c>
      <c r="E41" s="214">
        <v>0</v>
      </c>
      <c r="F41" s="214">
        <v>17</v>
      </c>
      <c r="G41" s="214">
        <v>800</v>
      </c>
      <c r="H41" s="214">
        <v>1025</v>
      </c>
      <c r="I41" s="214">
        <v>0</v>
      </c>
      <c r="J41" s="215">
        <v>3200</v>
      </c>
    </row>
    <row r="42" spans="1:10" x14ac:dyDescent="0.25">
      <c r="A42" s="213" t="s">
        <v>692</v>
      </c>
      <c r="B42" s="214">
        <v>0</v>
      </c>
      <c r="C42" s="214">
        <v>0</v>
      </c>
      <c r="D42" s="214">
        <v>0</v>
      </c>
      <c r="E42" s="214">
        <v>0</v>
      </c>
      <c r="F42" s="214">
        <v>0</v>
      </c>
      <c r="G42" s="214">
        <v>0</v>
      </c>
      <c r="H42" s="214">
        <v>0</v>
      </c>
      <c r="I42" s="214">
        <v>0</v>
      </c>
      <c r="J42" s="215">
        <v>0</v>
      </c>
    </row>
    <row r="43" spans="1:10" x14ac:dyDescent="0.25">
      <c r="A43" s="213" t="s">
        <v>691</v>
      </c>
      <c r="B43" s="214">
        <v>0</v>
      </c>
      <c r="C43" s="214">
        <v>320</v>
      </c>
      <c r="D43" s="214">
        <v>1318</v>
      </c>
      <c r="E43" s="214">
        <v>0</v>
      </c>
      <c r="F43" s="214">
        <v>37</v>
      </c>
      <c r="G43" s="214">
        <v>500</v>
      </c>
      <c r="H43" s="214">
        <v>1025</v>
      </c>
      <c r="I43" s="214">
        <v>0</v>
      </c>
      <c r="J43" s="215">
        <v>3200</v>
      </c>
    </row>
    <row r="44" spans="1:10" x14ac:dyDescent="0.25">
      <c r="A44" s="213" t="s">
        <v>205</v>
      </c>
      <c r="B44" s="214">
        <v>0</v>
      </c>
      <c r="C44" s="214">
        <v>0</v>
      </c>
      <c r="D44" s="214">
        <v>0</v>
      </c>
      <c r="E44" s="214">
        <v>0</v>
      </c>
      <c r="F44" s="214">
        <v>0</v>
      </c>
      <c r="G44" s="214">
        <v>0</v>
      </c>
      <c r="H44" s="214">
        <v>0</v>
      </c>
      <c r="I44" s="214">
        <v>0</v>
      </c>
      <c r="J44" s="215">
        <v>0</v>
      </c>
    </row>
    <row r="45" spans="1:10" x14ac:dyDescent="0.25">
      <c r="A45" s="213" t="s">
        <v>690</v>
      </c>
      <c r="B45" s="214">
        <v>7090</v>
      </c>
      <c r="C45" s="214">
        <v>2755</v>
      </c>
      <c r="D45" s="214">
        <v>4630</v>
      </c>
      <c r="E45" s="214">
        <v>0</v>
      </c>
      <c r="F45" s="214">
        <v>0</v>
      </c>
      <c r="G45" s="214">
        <v>200</v>
      </c>
      <c r="H45" s="214">
        <v>5525</v>
      </c>
      <c r="I45" s="214">
        <v>0</v>
      </c>
      <c r="J45" s="215">
        <v>20200</v>
      </c>
    </row>
    <row r="46" spans="1:10" x14ac:dyDescent="0.25">
      <c r="A46" s="213" t="s">
        <v>204</v>
      </c>
      <c r="B46" s="214">
        <v>0</v>
      </c>
      <c r="C46" s="214">
        <v>0</v>
      </c>
      <c r="D46" s="214">
        <v>0</v>
      </c>
      <c r="E46" s="214">
        <v>0</v>
      </c>
      <c r="F46" s="214">
        <v>0</v>
      </c>
      <c r="G46" s="214">
        <v>0</v>
      </c>
      <c r="H46" s="214">
        <v>0</v>
      </c>
      <c r="I46" s="214">
        <v>0</v>
      </c>
      <c r="J46" s="215">
        <v>0</v>
      </c>
    </row>
    <row r="47" spans="1:10" x14ac:dyDescent="0.25">
      <c r="A47" s="213" t="s">
        <v>689</v>
      </c>
      <c r="B47" s="214">
        <v>3380</v>
      </c>
      <c r="C47" s="214">
        <v>420</v>
      </c>
      <c r="D47" s="214">
        <v>2486</v>
      </c>
      <c r="E47" s="214">
        <v>0</v>
      </c>
      <c r="F47" s="214">
        <v>69</v>
      </c>
      <c r="G47" s="214">
        <v>900</v>
      </c>
      <c r="H47" s="214">
        <v>2245</v>
      </c>
      <c r="I47" s="214">
        <v>0</v>
      </c>
      <c r="J47" s="215">
        <v>9500</v>
      </c>
    </row>
    <row r="48" spans="1:10" x14ac:dyDescent="0.25">
      <c r="A48" s="213" t="s">
        <v>377</v>
      </c>
      <c r="B48" s="214">
        <v>0</v>
      </c>
      <c r="C48" s="214">
        <v>0</v>
      </c>
      <c r="D48" s="214">
        <v>0</v>
      </c>
      <c r="E48" s="214">
        <v>0</v>
      </c>
      <c r="F48" s="214">
        <v>0</v>
      </c>
      <c r="G48" s="214">
        <v>0</v>
      </c>
      <c r="H48" s="214">
        <v>0</v>
      </c>
      <c r="I48" s="214">
        <v>0</v>
      </c>
      <c r="J48" s="215">
        <v>0</v>
      </c>
    </row>
    <row r="49" spans="1:10" x14ac:dyDescent="0.25">
      <c r="A49" s="213" t="s">
        <v>376</v>
      </c>
      <c r="B49" s="214">
        <v>0</v>
      </c>
      <c r="C49" s="214">
        <v>0</v>
      </c>
      <c r="D49" s="214">
        <v>0</v>
      </c>
      <c r="E49" s="214">
        <v>0</v>
      </c>
      <c r="F49" s="214">
        <v>0</v>
      </c>
      <c r="G49" s="214">
        <v>0</v>
      </c>
      <c r="H49" s="214">
        <v>0</v>
      </c>
      <c r="I49" s="214">
        <v>0</v>
      </c>
      <c r="J49" s="215">
        <v>0</v>
      </c>
    </row>
    <row r="50" spans="1:10" x14ac:dyDescent="0.25">
      <c r="A50" s="213" t="s">
        <v>259</v>
      </c>
      <c r="B50" s="214">
        <v>0</v>
      </c>
      <c r="C50" s="214">
        <v>100</v>
      </c>
      <c r="D50" s="214">
        <v>0</v>
      </c>
      <c r="E50" s="214">
        <v>0</v>
      </c>
      <c r="F50" s="214">
        <v>0</v>
      </c>
      <c r="G50" s="214">
        <v>0</v>
      </c>
      <c r="H50" s="214">
        <v>0</v>
      </c>
      <c r="I50" s="214">
        <v>0</v>
      </c>
      <c r="J50" s="215">
        <v>100</v>
      </c>
    </row>
    <row r="51" spans="1:10" x14ac:dyDescent="0.25">
      <c r="A51" s="213" t="s">
        <v>687</v>
      </c>
      <c r="B51" s="214">
        <v>0</v>
      </c>
      <c r="C51" s="214">
        <v>0</v>
      </c>
      <c r="D51" s="214">
        <v>0</v>
      </c>
      <c r="E51" s="214">
        <v>0</v>
      </c>
      <c r="F51" s="214">
        <v>0</v>
      </c>
      <c r="G51" s="214">
        <v>0</v>
      </c>
      <c r="H51" s="214">
        <v>0</v>
      </c>
      <c r="I51" s="214">
        <v>0</v>
      </c>
      <c r="J51" s="215">
        <v>0</v>
      </c>
    </row>
    <row r="52" spans="1:10" x14ac:dyDescent="0.25">
      <c r="A52" s="213" t="s">
        <v>686</v>
      </c>
      <c r="B52" s="214">
        <v>0</v>
      </c>
      <c r="C52" s="214">
        <v>0</v>
      </c>
      <c r="D52" s="214">
        <v>0</v>
      </c>
      <c r="E52" s="214">
        <v>0</v>
      </c>
      <c r="F52" s="214">
        <v>0</v>
      </c>
      <c r="G52" s="214">
        <v>0</v>
      </c>
      <c r="H52" s="214">
        <v>0</v>
      </c>
      <c r="I52" s="214">
        <v>0</v>
      </c>
      <c r="J52" s="215">
        <v>0</v>
      </c>
    </row>
    <row r="53" spans="1:10" x14ac:dyDescent="0.25">
      <c r="A53" s="213" t="s">
        <v>220</v>
      </c>
      <c r="B53" s="214">
        <v>0</v>
      </c>
      <c r="C53" s="214">
        <v>0</v>
      </c>
      <c r="D53" s="214">
        <v>0</v>
      </c>
      <c r="E53" s="214">
        <v>0</v>
      </c>
      <c r="F53" s="214">
        <v>0</v>
      </c>
      <c r="G53" s="214">
        <v>0</v>
      </c>
      <c r="H53" s="214">
        <v>0</v>
      </c>
      <c r="I53" s="214">
        <v>0</v>
      </c>
      <c r="J53" s="215">
        <v>0</v>
      </c>
    </row>
    <row r="54" spans="1:10" x14ac:dyDescent="0.25">
      <c r="A54" s="213" t="s">
        <v>685</v>
      </c>
      <c r="B54" s="214">
        <v>0</v>
      </c>
      <c r="C54" s="214">
        <v>25</v>
      </c>
      <c r="D54" s="214">
        <v>0</v>
      </c>
      <c r="E54" s="214">
        <v>0</v>
      </c>
      <c r="F54" s="214">
        <v>0</v>
      </c>
      <c r="G54" s="214">
        <v>75</v>
      </c>
      <c r="H54" s="214">
        <v>0</v>
      </c>
      <c r="I54" s="214">
        <v>0</v>
      </c>
      <c r="J54" s="215">
        <v>100</v>
      </c>
    </row>
    <row r="55" spans="1:10" x14ac:dyDescent="0.25">
      <c r="A55" s="213" t="s">
        <v>684</v>
      </c>
      <c r="B55" s="214">
        <v>0</v>
      </c>
      <c r="C55" s="214">
        <v>200</v>
      </c>
      <c r="D55" s="214">
        <v>0</v>
      </c>
      <c r="E55" s="214">
        <v>0</v>
      </c>
      <c r="F55" s="214">
        <v>0</v>
      </c>
      <c r="G55" s="214">
        <v>2000</v>
      </c>
      <c r="H55" s="214">
        <v>0</v>
      </c>
      <c r="I55" s="214">
        <v>0</v>
      </c>
      <c r="J55" s="215">
        <v>2200</v>
      </c>
    </row>
    <row r="56" spans="1:10" x14ac:dyDescent="0.25">
      <c r="A56" s="213" t="s">
        <v>683</v>
      </c>
      <c r="B56" s="214">
        <v>0</v>
      </c>
      <c r="C56" s="214">
        <v>650</v>
      </c>
      <c r="D56" s="214">
        <v>0</v>
      </c>
      <c r="E56" s="214">
        <v>0</v>
      </c>
      <c r="F56" s="214">
        <v>0</v>
      </c>
      <c r="G56" s="214">
        <v>4000</v>
      </c>
      <c r="H56" s="214">
        <v>0</v>
      </c>
      <c r="I56" s="214">
        <v>0</v>
      </c>
      <c r="J56" s="215">
        <v>4650</v>
      </c>
    </row>
    <row r="57" spans="1:10" x14ac:dyDescent="0.25">
      <c r="A57" s="213" t="s">
        <v>219</v>
      </c>
      <c r="B57" s="214">
        <v>0</v>
      </c>
      <c r="C57" s="214">
        <v>170</v>
      </c>
      <c r="D57" s="214">
        <v>0</v>
      </c>
      <c r="E57" s="214">
        <v>0</v>
      </c>
      <c r="F57" s="214">
        <v>0</v>
      </c>
      <c r="G57" s="214">
        <v>200</v>
      </c>
      <c r="H57" s="214">
        <v>0</v>
      </c>
      <c r="I57" s="214">
        <v>0</v>
      </c>
      <c r="J57" s="215">
        <v>370</v>
      </c>
    </row>
    <row r="58" spans="1:10" x14ac:dyDescent="0.25">
      <c r="A58" s="213" t="s">
        <v>209</v>
      </c>
      <c r="B58" s="214">
        <v>0</v>
      </c>
      <c r="C58" s="214">
        <v>0</v>
      </c>
      <c r="D58" s="214">
        <v>0</v>
      </c>
      <c r="E58" s="214">
        <v>0</v>
      </c>
      <c r="F58" s="214">
        <v>0</v>
      </c>
      <c r="G58" s="214">
        <v>0</v>
      </c>
      <c r="H58" s="214">
        <v>0</v>
      </c>
      <c r="I58" s="214">
        <v>0</v>
      </c>
      <c r="J58" s="215">
        <v>0</v>
      </c>
    </row>
    <row r="59" spans="1:10" x14ac:dyDescent="0.25">
      <c r="A59" s="213" t="s">
        <v>680</v>
      </c>
      <c r="B59" s="214">
        <v>0</v>
      </c>
      <c r="C59" s="214">
        <v>0</v>
      </c>
      <c r="D59" s="214">
        <v>0</v>
      </c>
      <c r="E59" s="214">
        <v>0</v>
      </c>
      <c r="F59" s="214">
        <v>0</v>
      </c>
      <c r="G59" s="214">
        <v>0</v>
      </c>
      <c r="H59" s="214">
        <v>0</v>
      </c>
      <c r="I59" s="214">
        <v>0</v>
      </c>
      <c r="J59" s="215">
        <v>0</v>
      </c>
    </row>
    <row r="60" spans="1:10" x14ac:dyDescent="0.25">
      <c r="A60" s="213" t="s">
        <v>679</v>
      </c>
      <c r="B60" s="214">
        <v>0</v>
      </c>
      <c r="C60" s="214">
        <v>0</v>
      </c>
      <c r="D60" s="214">
        <v>0</v>
      </c>
      <c r="E60" s="214">
        <v>0</v>
      </c>
      <c r="F60" s="214">
        <v>0</v>
      </c>
      <c r="G60" s="214">
        <v>0</v>
      </c>
      <c r="H60" s="214">
        <v>0</v>
      </c>
      <c r="I60" s="214">
        <v>0</v>
      </c>
      <c r="J60" s="215">
        <v>0</v>
      </c>
    </row>
    <row r="61" spans="1:10" x14ac:dyDescent="0.25">
      <c r="A61" s="213" t="s">
        <v>678</v>
      </c>
      <c r="B61" s="214">
        <v>0</v>
      </c>
      <c r="C61" s="214">
        <v>0</v>
      </c>
      <c r="D61" s="214">
        <v>0</v>
      </c>
      <c r="E61" s="214">
        <v>0</v>
      </c>
      <c r="F61" s="214">
        <v>0</v>
      </c>
      <c r="G61" s="214">
        <v>0</v>
      </c>
      <c r="H61" s="214">
        <v>0</v>
      </c>
      <c r="I61" s="214">
        <v>0</v>
      </c>
      <c r="J61" s="215">
        <v>0</v>
      </c>
    </row>
    <row r="62" spans="1:10" x14ac:dyDescent="0.25">
      <c r="A62" s="213" t="s">
        <v>677</v>
      </c>
      <c r="B62" s="214">
        <v>0</v>
      </c>
      <c r="C62" s="214">
        <v>0</v>
      </c>
      <c r="D62" s="214">
        <v>0</v>
      </c>
      <c r="E62" s="214">
        <v>0</v>
      </c>
      <c r="F62" s="214">
        <v>0</v>
      </c>
      <c r="G62" s="214">
        <v>0</v>
      </c>
      <c r="H62" s="214">
        <v>0</v>
      </c>
      <c r="I62" s="214">
        <v>0</v>
      </c>
      <c r="J62" s="215">
        <v>0</v>
      </c>
    </row>
    <row r="63" spans="1:10" x14ac:dyDescent="0.25">
      <c r="A63" s="213" t="s">
        <v>244</v>
      </c>
      <c r="B63" s="214">
        <v>0</v>
      </c>
      <c r="C63" s="214">
        <v>1500</v>
      </c>
      <c r="D63" s="214">
        <v>0</v>
      </c>
      <c r="E63" s="214">
        <v>0</v>
      </c>
      <c r="F63" s="214">
        <v>0</v>
      </c>
      <c r="G63" s="214">
        <v>0</v>
      </c>
      <c r="H63" s="214">
        <v>0</v>
      </c>
      <c r="I63" s="214">
        <v>0</v>
      </c>
      <c r="J63" s="215">
        <v>1500</v>
      </c>
    </row>
    <row r="64" spans="1:10" x14ac:dyDescent="0.25">
      <c r="A64" s="213" t="s">
        <v>461</v>
      </c>
      <c r="B64" s="214">
        <v>0</v>
      </c>
      <c r="C64" s="214">
        <v>0</v>
      </c>
      <c r="D64" s="214">
        <v>0</v>
      </c>
      <c r="E64" s="214">
        <v>0</v>
      </c>
      <c r="F64" s="214">
        <v>0</v>
      </c>
      <c r="G64" s="214">
        <v>0</v>
      </c>
      <c r="H64" s="214">
        <v>0</v>
      </c>
      <c r="I64" s="214">
        <v>0</v>
      </c>
      <c r="J64" s="215">
        <v>0</v>
      </c>
    </row>
    <row r="65" spans="1:10" x14ac:dyDescent="0.25">
      <c r="A65" s="213" t="s">
        <v>460</v>
      </c>
      <c r="B65" s="214">
        <v>0</v>
      </c>
      <c r="C65" s="214">
        <v>0</v>
      </c>
      <c r="D65" s="214">
        <v>0</v>
      </c>
      <c r="E65" s="214">
        <v>0</v>
      </c>
      <c r="F65" s="214">
        <v>0</v>
      </c>
      <c r="G65" s="214">
        <v>0</v>
      </c>
      <c r="H65" s="214">
        <v>0</v>
      </c>
      <c r="I65" s="214">
        <v>0</v>
      </c>
      <c r="J65" s="215">
        <v>0</v>
      </c>
    </row>
    <row r="66" spans="1:10" x14ac:dyDescent="0.25">
      <c r="A66" s="213" t="s">
        <v>459</v>
      </c>
      <c r="B66" s="214">
        <v>0</v>
      </c>
      <c r="C66" s="214">
        <v>0</v>
      </c>
      <c r="D66" s="214">
        <v>0</v>
      </c>
      <c r="E66" s="214">
        <v>0</v>
      </c>
      <c r="F66" s="214">
        <v>0</v>
      </c>
      <c r="G66" s="214">
        <v>0</v>
      </c>
      <c r="H66" s="214">
        <v>0</v>
      </c>
      <c r="I66" s="214">
        <v>0</v>
      </c>
      <c r="J66" s="215">
        <v>0</v>
      </c>
    </row>
    <row r="67" spans="1:10" x14ac:dyDescent="0.25">
      <c r="A67" s="213" t="s">
        <v>458</v>
      </c>
      <c r="B67" s="214">
        <v>0</v>
      </c>
      <c r="C67" s="214">
        <v>0</v>
      </c>
      <c r="D67" s="214">
        <v>0</v>
      </c>
      <c r="E67" s="214">
        <v>0</v>
      </c>
      <c r="F67" s="214">
        <v>0</v>
      </c>
      <c r="G67" s="214">
        <v>0</v>
      </c>
      <c r="H67" s="214">
        <v>0</v>
      </c>
      <c r="I67" s="214">
        <v>0</v>
      </c>
      <c r="J67" s="215">
        <v>0</v>
      </c>
    </row>
    <row r="68" spans="1:10" x14ac:dyDescent="0.25">
      <c r="A68" s="213" t="s">
        <v>198</v>
      </c>
      <c r="B68" s="214">
        <v>0</v>
      </c>
      <c r="C68" s="214">
        <v>0</v>
      </c>
      <c r="D68" s="214">
        <v>0</v>
      </c>
      <c r="E68" s="214">
        <v>2000</v>
      </c>
      <c r="F68" s="214">
        <v>0</v>
      </c>
      <c r="G68" s="214">
        <v>1000</v>
      </c>
      <c r="H68" s="214">
        <v>0</v>
      </c>
      <c r="I68" s="214">
        <v>0</v>
      </c>
      <c r="J68" s="215">
        <v>3000</v>
      </c>
    </row>
    <row r="69" spans="1:10" x14ac:dyDescent="0.25">
      <c r="A69" s="213" t="s">
        <v>670</v>
      </c>
      <c r="B69" s="214">
        <v>0</v>
      </c>
      <c r="C69" s="214">
        <v>0</v>
      </c>
      <c r="D69" s="214">
        <v>0</v>
      </c>
      <c r="E69" s="214">
        <v>0</v>
      </c>
      <c r="F69" s="214">
        <v>0</v>
      </c>
      <c r="G69" s="214">
        <v>0</v>
      </c>
      <c r="H69" s="214">
        <v>0</v>
      </c>
      <c r="I69" s="214">
        <v>0</v>
      </c>
      <c r="J69" s="215">
        <v>0</v>
      </c>
    </row>
    <row r="70" spans="1:10" x14ac:dyDescent="0.25">
      <c r="A70" s="213" t="s">
        <v>457</v>
      </c>
      <c r="B70" s="214">
        <v>0</v>
      </c>
      <c r="C70" s="214">
        <v>0</v>
      </c>
      <c r="D70" s="214">
        <v>240</v>
      </c>
      <c r="E70" s="214">
        <v>0</v>
      </c>
      <c r="F70" s="214">
        <v>0</v>
      </c>
      <c r="G70" s="214">
        <v>0</v>
      </c>
      <c r="H70" s="214">
        <v>0</v>
      </c>
      <c r="I70" s="214">
        <v>0</v>
      </c>
      <c r="J70" s="215">
        <v>240</v>
      </c>
    </row>
    <row r="71" spans="1:10" x14ac:dyDescent="0.25">
      <c r="A71" s="213" t="s">
        <v>456</v>
      </c>
      <c r="B71" s="214">
        <v>0</v>
      </c>
      <c r="C71" s="214">
        <v>0</v>
      </c>
      <c r="D71" s="214">
        <v>0</v>
      </c>
      <c r="E71" s="214">
        <v>0</v>
      </c>
      <c r="F71" s="214">
        <v>0</v>
      </c>
      <c r="G71" s="214">
        <v>0</v>
      </c>
      <c r="H71" s="214">
        <v>0</v>
      </c>
      <c r="I71" s="214">
        <v>0</v>
      </c>
      <c r="J71" s="215">
        <v>0</v>
      </c>
    </row>
    <row r="72" spans="1:10" x14ac:dyDescent="0.25">
      <c r="A72" s="213" t="s">
        <v>455</v>
      </c>
      <c r="B72" s="214">
        <v>0</v>
      </c>
      <c r="C72" s="214">
        <v>0</v>
      </c>
      <c r="D72" s="214">
        <v>250</v>
      </c>
      <c r="E72" s="214">
        <v>0</v>
      </c>
      <c r="F72" s="214">
        <v>0</v>
      </c>
      <c r="G72" s="214">
        <v>0</v>
      </c>
      <c r="H72" s="214">
        <v>0</v>
      </c>
      <c r="I72" s="214">
        <v>0</v>
      </c>
      <c r="J72" s="215">
        <v>250</v>
      </c>
    </row>
    <row r="73" spans="1:10" x14ac:dyDescent="0.25">
      <c r="A73" s="213" t="s">
        <v>454</v>
      </c>
      <c r="B73" s="214">
        <v>0</v>
      </c>
      <c r="C73" s="214">
        <v>0</v>
      </c>
      <c r="D73" s="214">
        <v>1245</v>
      </c>
      <c r="E73" s="214">
        <v>0</v>
      </c>
      <c r="F73" s="214">
        <v>0</v>
      </c>
      <c r="G73" s="214">
        <v>0</v>
      </c>
      <c r="H73" s="214">
        <v>25</v>
      </c>
      <c r="I73" s="214">
        <v>0</v>
      </c>
      <c r="J73" s="215">
        <v>1270</v>
      </c>
    </row>
    <row r="74" spans="1:10" x14ac:dyDescent="0.25">
      <c r="A74" s="213" t="s">
        <v>453</v>
      </c>
      <c r="B74" s="214">
        <v>0</v>
      </c>
      <c r="C74" s="214">
        <v>0</v>
      </c>
      <c r="D74" s="214">
        <v>2350</v>
      </c>
      <c r="E74" s="214">
        <v>0</v>
      </c>
      <c r="F74" s="214">
        <v>0</v>
      </c>
      <c r="G74" s="214">
        <v>0</v>
      </c>
      <c r="H74" s="214">
        <v>0</v>
      </c>
      <c r="I74" s="214">
        <v>0</v>
      </c>
      <c r="J74" s="215">
        <v>2350</v>
      </c>
    </row>
    <row r="75" spans="1:10" x14ac:dyDescent="0.25">
      <c r="A75" s="213" t="s">
        <v>451</v>
      </c>
      <c r="B75" s="214">
        <v>0</v>
      </c>
      <c r="C75" s="214">
        <v>0</v>
      </c>
      <c r="D75" s="214">
        <v>0</v>
      </c>
      <c r="E75" s="214">
        <v>0</v>
      </c>
      <c r="F75" s="214">
        <v>0</v>
      </c>
      <c r="G75" s="214">
        <v>0</v>
      </c>
      <c r="H75" s="214">
        <v>0</v>
      </c>
      <c r="I75" s="214">
        <v>0</v>
      </c>
      <c r="J75" s="215">
        <v>0</v>
      </c>
    </row>
    <row r="76" spans="1:10" x14ac:dyDescent="0.25">
      <c r="A76" s="213" t="s">
        <v>790</v>
      </c>
      <c r="B76" s="214">
        <v>0</v>
      </c>
      <c r="C76" s="214">
        <v>435</v>
      </c>
      <c r="D76" s="214">
        <v>0</v>
      </c>
      <c r="E76" s="214">
        <v>0</v>
      </c>
      <c r="F76" s="214">
        <v>0</v>
      </c>
      <c r="G76" s="214">
        <v>0</v>
      </c>
      <c r="H76" s="214">
        <v>0</v>
      </c>
      <c r="I76" s="214">
        <v>0</v>
      </c>
      <c r="J76" s="215">
        <v>435</v>
      </c>
    </row>
    <row r="77" spans="1:10" x14ac:dyDescent="0.25">
      <c r="A77" s="213" t="s">
        <v>450</v>
      </c>
      <c r="B77" s="214">
        <v>0</v>
      </c>
      <c r="C77" s="214">
        <v>0</v>
      </c>
      <c r="D77" s="214">
        <v>2000</v>
      </c>
      <c r="E77" s="214">
        <v>0</v>
      </c>
      <c r="F77" s="214">
        <v>0</v>
      </c>
      <c r="G77" s="214">
        <v>0</v>
      </c>
      <c r="H77" s="214">
        <v>10000</v>
      </c>
      <c r="I77" s="214">
        <v>0</v>
      </c>
      <c r="J77" s="215">
        <v>12000</v>
      </c>
    </row>
    <row r="78" spans="1:10" x14ac:dyDescent="0.25">
      <c r="A78" s="213" t="s">
        <v>667</v>
      </c>
      <c r="B78" s="214">
        <v>0</v>
      </c>
      <c r="C78" s="214">
        <v>0</v>
      </c>
      <c r="D78" s="214">
        <v>0</v>
      </c>
      <c r="E78" s="214">
        <v>0</v>
      </c>
      <c r="F78" s="214">
        <v>0</v>
      </c>
      <c r="G78" s="214">
        <v>0</v>
      </c>
      <c r="H78" s="214">
        <v>0</v>
      </c>
      <c r="I78" s="214">
        <v>0</v>
      </c>
      <c r="J78" s="215">
        <v>0</v>
      </c>
    </row>
    <row r="79" spans="1:10" x14ac:dyDescent="0.25">
      <c r="A79" s="213" t="s">
        <v>666</v>
      </c>
      <c r="B79" s="214">
        <v>6170</v>
      </c>
      <c r="C79" s="214">
        <v>170</v>
      </c>
      <c r="D79" s="214">
        <v>1705</v>
      </c>
      <c r="E79" s="214">
        <v>0</v>
      </c>
      <c r="F79" s="214">
        <v>0</v>
      </c>
      <c r="G79" s="214">
        <v>230</v>
      </c>
      <c r="H79" s="214">
        <v>325</v>
      </c>
      <c r="I79" s="214">
        <v>0</v>
      </c>
      <c r="J79" s="215">
        <v>8600</v>
      </c>
    </row>
    <row r="80" spans="1:10" x14ac:dyDescent="0.25">
      <c r="A80" s="213" t="s">
        <v>208</v>
      </c>
      <c r="B80" s="214">
        <v>0</v>
      </c>
      <c r="C80" s="214">
        <v>3205</v>
      </c>
      <c r="D80" s="214">
        <v>7770</v>
      </c>
      <c r="E80" s="214">
        <v>0</v>
      </c>
      <c r="F80" s="214">
        <v>0</v>
      </c>
      <c r="G80" s="214">
        <v>200</v>
      </c>
      <c r="H80" s="214">
        <v>10025</v>
      </c>
      <c r="I80" s="214">
        <v>0</v>
      </c>
      <c r="J80" s="215">
        <v>21200</v>
      </c>
    </row>
    <row r="81" spans="1:10" x14ac:dyDescent="0.25">
      <c r="A81" s="213" t="s">
        <v>665</v>
      </c>
      <c r="B81" s="214">
        <v>770</v>
      </c>
      <c r="C81" s="214">
        <v>0</v>
      </c>
      <c r="D81" s="214">
        <v>10</v>
      </c>
      <c r="E81" s="214">
        <v>0</v>
      </c>
      <c r="F81" s="214">
        <v>0</v>
      </c>
      <c r="G81" s="214">
        <v>0</v>
      </c>
      <c r="H81" s="214">
        <v>0</v>
      </c>
      <c r="I81" s="214">
        <v>0</v>
      </c>
      <c r="J81" s="215">
        <v>780</v>
      </c>
    </row>
    <row r="82" spans="1:10" x14ac:dyDescent="0.25">
      <c r="A82" s="213" t="s">
        <v>449</v>
      </c>
      <c r="B82" s="214">
        <v>0</v>
      </c>
      <c r="C82" s="214">
        <v>0</v>
      </c>
      <c r="D82" s="214">
        <v>0</v>
      </c>
      <c r="E82" s="214">
        <v>0</v>
      </c>
      <c r="F82" s="214">
        <v>0</v>
      </c>
      <c r="G82" s="214">
        <v>0</v>
      </c>
      <c r="H82" s="214">
        <v>0</v>
      </c>
      <c r="I82" s="214">
        <v>0</v>
      </c>
      <c r="J82" s="215">
        <v>0</v>
      </c>
    </row>
    <row r="83" spans="1:10" x14ac:dyDescent="0.25">
      <c r="A83" s="213" t="s">
        <v>726</v>
      </c>
      <c r="B83" s="214">
        <v>0</v>
      </c>
      <c r="C83" s="214">
        <v>0</v>
      </c>
      <c r="D83" s="214">
        <v>0</v>
      </c>
      <c r="E83" s="214">
        <v>0</v>
      </c>
      <c r="F83" s="214">
        <v>0</v>
      </c>
      <c r="G83" s="214">
        <v>0</v>
      </c>
      <c r="H83" s="214">
        <v>0</v>
      </c>
      <c r="I83" s="214">
        <v>0</v>
      </c>
      <c r="J83" s="215">
        <v>0</v>
      </c>
    </row>
    <row r="84" spans="1:10" x14ac:dyDescent="0.25">
      <c r="A84" s="213" t="s">
        <v>725</v>
      </c>
      <c r="B84" s="214">
        <v>0</v>
      </c>
      <c r="C84" s="214">
        <v>0</v>
      </c>
      <c r="D84" s="214">
        <v>0</v>
      </c>
      <c r="E84" s="214">
        <v>0</v>
      </c>
      <c r="F84" s="214">
        <v>0</v>
      </c>
      <c r="G84" s="214">
        <v>0</v>
      </c>
      <c r="H84" s="214">
        <v>0</v>
      </c>
      <c r="I84" s="214">
        <v>0</v>
      </c>
      <c r="J84" s="215">
        <v>0</v>
      </c>
    </row>
    <row r="85" spans="1:10" x14ac:dyDescent="0.25">
      <c r="A85" s="213" t="s">
        <v>180</v>
      </c>
      <c r="B85" s="214">
        <v>0</v>
      </c>
      <c r="C85" s="214">
        <v>0</v>
      </c>
      <c r="D85" s="214">
        <v>0</v>
      </c>
      <c r="E85" s="214">
        <v>0</v>
      </c>
      <c r="F85" s="214">
        <v>0</v>
      </c>
      <c r="G85" s="214">
        <v>0</v>
      </c>
      <c r="H85" s="214">
        <v>0</v>
      </c>
      <c r="I85" s="214">
        <v>0</v>
      </c>
      <c r="J85" s="215">
        <v>0</v>
      </c>
    </row>
    <row r="86" spans="1:10" x14ac:dyDescent="0.25">
      <c r="A86" s="213" t="s">
        <v>258</v>
      </c>
      <c r="B86" s="214">
        <v>0</v>
      </c>
      <c r="C86" s="214">
        <v>0</v>
      </c>
      <c r="D86" s="214">
        <v>0</v>
      </c>
      <c r="E86" s="214">
        <v>0</v>
      </c>
      <c r="F86" s="214">
        <v>0</v>
      </c>
      <c r="G86" s="214">
        <v>0</v>
      </c>
      <c r="H86" s="214">
        <v>0</v>
      </c>
      <c r="I86" s="214">
        <v>0</v>
      </c>
      <c r="J86" s="215">
        <v>0</v>
      </c>
    </row>
    <row r="87" spans="1:10" x14ac:dyDescent="0.25">
      <c r="A87" s="213" t="s">
        <v>257</v>
      </c>
      <c r="B87" s="214">
        <v>0</v>
      </c>
      <c r="C87" s="214">
        <v>0</v>
      </c>
      <c r="D87" s="214">
        <v>0</v>
      </c>
      <c r="E87" s="214">
        <v>0</v>
      </c>
      <c r="F87" s="214">
        <v>0</v>
      </c>
      <c r="G87" s="214">
        <v>0</v>
      </c>
      <c r="H87" s="214">
        <v>0</v>
      </c>
      <c r="I87" s="214">
        <v>0</v>
      </c>
      <c r="J87" s="215">
        <v>0</v>
      </c>
    </row>
    <row r="88" spans="1:10" x14ac:dyDescent="0.25">
      <c r="A88" s="213" t="s">
        <v>368</v>
      </c>
      <c r="B88" s="214">
        <v>0</v>
      </c>
      <c r="C88" s="214">
        <v>0</v>
      </c>
      <c r="D88" s="214">
        <v>0</v>
      </c>
      <c r="E88" s="214">
        <v>0</v>
      </c>
      <c r="F88" s="214">
        <v>0</v>
      </c>
      <c r="G88" s="214">
        <v>0</v>
      </c>
      <c r="H88" s="214">
        <v>0</v>
      </c>
      <c r="I88" s="214">
        <v>0</v>
      </c>
      <c r="J88" s="215">
        <v>0</v>
      </c>
    </row>
    <row r="89" spans="1:10" x14ac:dyDescent="0.25">
      <c r="A89" s="213" t="s">
        <v>256</v>
      </c>
      <c r="B89" s="214">
        <v>0</v>
      </c>
      <c r="C89" s="214">
        <v>350</v>
      </c>
      <c r="D89" s="214">
        <v>0</v>
      </c>
      <c r="E89" s="214">
        <v>0</v>
      </c>
      <c r="F89" s="214">
        <v>0</v>
      </c>
      <c r="G89" s="214">
        <v>0</v>
      </c>
      <c r="H89" s="214">
        <v>0</v>
      </c>
      <c r="I89" s="214">
        <v>0</v>
      </c>
      <c r="J89" s="215">
        <v>350</v>
      </c>
    </row>
    <row r="90" spans="1:10" x14ac:dyDescent="0.25">
      <c r="A90" s="213" t="s">
        <v>759</v>
      </c>
      <c r="B90" s="214">
        <v>0</v>
      </c>
      <c r="C90" s="214">
        <v>0</v>
      </c>
      <c r="D90" s="214">
        <v>0</v>
      </c>
      <c r="E90" s="214">
        <v>0</v>
      </c>
      <c r="F90" s="214">
        <v>0</v>
      </c>
      <c r="G90" s="214">
        <v>0</v>
      </c>
      <c r="H90" s="214">
        <v>0</v>
      </c>
      <c r="I90" s="214">
        <v>0</v>
      </c>
      <c r="J90" s="215">
        <v>0</v>
      </c>
    </row>
    <row r="91" spans="1:10" x14ac:dyDescent="0.25">
      <c r="A91" s="213" t="s">
        <v>242</v>
      </c>
      <c r="B91" s="214">
        <v>0</v>
      </c>
      <c r="C91" s="214">
        <v>500</v>
      </c>
      <c r="D91" s="214">
        <v>0</v>
      </c>
      <c r="E91" s="214">
        <v>0</v>
      </c>
      <c r="F91" s="214">
        <v>0</v>
      </c>
      <c r="G91" s="214">
        <v>0</v>
      </c>
      <c r="H91" s="214">
        <v>0</v>
      </c>
      <c r="I91" s="214">
        <v>0</v>
      </c>
      <c r="J91" s="215">
        <v>500</v>
      </c>
    </row>
    <row r="92" spans="1:10" x14ac:dyDescent="0.25">
      <c r="A92" s="213" t="s">
        <v>447</v>
      </c>
      <c r="B92" s="214">
        <v>0</v>
      </c>
      <c r="C92" s="214">
        <v>0</v>
      </c>
      <c r="D92" s="214">
        <v>0</v>
      </c>
      <c r="E92" s="214">
        <v>0</v>
      </c>
      <c r="F92" s="214">
        <v>0</v>
      </c>
      <c r="G92" s="214">
        <v>0</v>
      </c>
      <c r="H92" s="214">
        <v>0</v>
      </c>
      <c r="I92" s="214">
        <v>0</v>
      </c>
      <c r="J92" s="215">
        <v>0</v>
      </c>
    </row>
    <row r="93" spans="1:10" x14ac:dyDescent="0.25">
      <c r="A93" s="213" t="s">
        <v>777</v>
      </c>
      <c r="B93" s="214">
        <v>0</v>
      </c>
      <c r="C93" s="214">
        <v>0</v>
      </c>
      <c r="D93" s="214">
        <v>0</v>
      </c>
      <c r="E93" s="214">
        <v>0</v>
      </c>
      <c r="F93" s="214">
        <v>0</v>
      </c>
      <c r="G93" s="214">
        <v>0</v>
      </c>
      <c r="H93" s="214">
        <v>0</v>
      </c>
      <c r="I93" s="214">
        <v>0</v>
      </c>
      <c r="J93" s="215">
        <v>0</v>
      </c>
    </row>
    <row r="94" spans="1:10" x14ac:dyDescent="0.25">
      <c r="A94" s="213" t="s">
        <v>33</v>
      </c>
      <c r="B94" s="214">
        <v>0</v>
      </c>
      <c r="C94" s="214">
        <v>0</v>
      </c>
      <c r="D94" s="214">
        <v>0</v>
      </c>
      <c r="E94" s="214">
        <v>0</v>
      </c>
      <c r="F94" s="214">
        <v>0</v>
      </c>
      <c r="G94" s="214">
        <v>0</v>
      </c>
      <c r="H94" s="214">
        <v>0</v>
      </c>
      <c r="I94" s="214">
        <v>0</v>
      </c>
      <c r="J94" s="215">
        <v>0</v>
      </c>
    </row>
    <row r="95" spans="1:10" x14ac:dyDescent="0.25">
      <c r="A95" s="213" t="s">
        <v>789</v>
      </c>
      <c r="B95" s="214">
        <v>0</v>
      </c>
      <c r="C95" s="214">
        <v>3580</v>
      </c>
      <c r="D95" s="214">
        <v>0</v>
      </c>
      <c r="E95" s="214">
        <v>0</v>
      </c>
      <c r="F95" s="214">
        <v>0</v>
      </c>
      <c r="G95" s="214">
        <v>0</v>
      </c>
      <c r="H95" s="214">
        <v>0</v>
      </c>
      <c r="I95" s="214">
        <v>0</v>
      </c>
      <c r="J95" s="215">
        <v>3580</v>
      </c>
    </row>
    <row r="96" spans="1:10" x14ac:dyDescent="0.25">
      <c r="A96" s="213" t="s">
        <v>788</v>
      </c>
      <c r="B96" s="214">
        <v>0</v>
      </c>
      <c r="C96" s="214">
        <v>263</v>
      </c>
      <c r="D96" s="214">
        <v>0</v>
      </c>
      <c r="E96" s="214">
        <v>0</v>
      </c>
      <c r="F96" s="214">
        <v>0</v>
      </c>
      <c r="G96" s="214">
        <v>0</v>
      </c>
      <c r="H96" s="214">
        <v>0</v>
      </c>
      <c r="I96" s="214">
        <v>0</v>
      </c>
      <c r="J96" s="215">
        <v>263</v>
      </c>
    </row>
    <row r="97" spans="1:10" x14ac:dyDescent="0.25">
      <c r="A97" s="213" t="s">
        <v>787</v>
      </c>
      <c r="B97" s="214">
        <v>0</v>
      </c>
      <c r="C97" s="214">
        <v>3320</v>
      </c>
      <c r="D97" s="214">
        <v>0</v>
      </c>
      <c r="E97" s="214">
        <v>0</v>
      </c>
      <c r="F97" s="214">
        <v>0</v>
      </c>
      <c r="G97" s="214">
        <v>0</v>
      </c>
      <c r="H97" s="214">
        <v>0</v>
      </c>
      <c r="I97" s="214">
        <v>0</v>
      </c>
      <c r="J97" s="215">
        <v>3320</v>
      </c>
    </row>
    <row r="98" spans="1:10" x14ac:dyDescent="0.25">
      <c r="A98" s="213" t="s">
        <v>786</v>
      </c>
      <c r="B98" s="214">
        <v>0</v>
      </c>
      <c r="C98" s="214">
        <v>435</v>
      </c>
      <c r="D98" s="214">
        <v>0</v>
      </c>
      <c r="E98" s="214">
        <v>0</v>
      </c>
      <c r="F98" s="214">
        <v>0</v>
      </c>
      <c r="G98" s="214">
        <v>0</v>
      </c>
      <c r="H98" s="214">
        <v>0</v>
      </c>
      <c r="I98" s="214">
        <v>0</v>
      </c>
      <c r="J98" s="215">
        <v>435</v>
      </c>
    </row>
    <row r="99" spans="1:10" x14ac:dyDescent="0.25">
      <c r="A99" s="213" t="s">
        <v>785</v>
      </c>
      <c r="B99" s="214">
        <v>0</v>
      </c>
      <c r="C99" s="214">
        <v>205</v>
      </c>
      <c r="D99" s="214">
        <v>0</v>
      </c>
      <c r="E99" s="214">
        <v>0</v>
      </c>
      <c r="F99" s="214">
        <v>0</v>
      </c>
      <c r="G99" s="214">
        <v>0</v>
      </c>
      <c r="H99" s="214">
        <v>0</v>
      </c>
      <c r="I99" s="214">
        <v>0</v>
      </c>
      <c r="J99" s="215">
        <v>205</v>
      </c>
    </row>
    <row r="100" spans="1:10" x14ac:dyDescent="0.25">
      <c r="A100" s="213" t="s">
        <v>784</v>
      </c>
      <c r="B100" s="214">
        <v>0</v>
      </c>
      <c r="C100" s="214">
        <v>465</v>
      </c>
      <c r="D100" s="214">
        <v>0</v>
      </c>
      <c r="E100" s="214">
        <v>0</v>
      </c>
      <c r="F100" s="214">
        <v>0</v>
      </c>
      <c r="G100" s="214">
        <v>0</v>
      </c>
      <c r="H100" s="214">
        <v>0</v>
      </c>
      <c r="I100" s="214">
        <v>0</v>
      </c>
      <c r="J100" s="215">
        <v>465</v>
      </c>
    </row>
    <row r="101" spans="1:10" x14ac:dyDescent="0.25">
      <c r="A101" s="213" t="s">
        <v>783</v>
      </c>
      <c r="B101" s="214">
        <v>0</v>
      </c>
      <c r="C101" s="214">
        <v>100</v>
      </c>
      <c r="D101" s="214">
        <v>0</v>
      </c>
      <c r="E101" s="214">
        <v>0</v>
      </c>
      <c r="F101" s="214">
        <v>0</v>
      </c>
      <c r="G101" s="214">
        <v>0</v>
      </c>
      <c r="H101" s="214">
        <v>0</v>
      </c>
      <c r="I101" s="214">
        <v>0</v>
      </c>
      <c r="J101" s="215">
        <v>100</v>
      </c>
    </row>
    <row r="102" spans="1:10" x14ac:dyDescent="0.25">
      <c r="A102" s="213" t="s">
        <v>782</v>
      </c>
      <c r="B102" s="214">
        <v>0</v>
      </c>
      <c r="C102" s="214">
        <v>16498</v>
      </c>
      <c r="D102" s="214">
        <v>0</v>
      </c>
      <c r="E102" s="214">
        <v>0</v>
      </c>
      <c r="F102" s="214">
        <v>0</v>
      </c>
      <c r="G102" s="214">
        <v>0</v>
      </c>
      <c r="H102" s="214">
        <v>0</v>
      </c>
      <c r="I102" s="214">
        <v>0</v>
      </c>
      <c r="J102" s="215">
        <v>16498</v>
      </c>
    </row>
    <row r="103" spans="1:10" x14ac:dyDescent="0.25">
      <c r="A103" s="213" t="s">
        <v>446</v>
      </c>
      <c r="B103" s="214">
        <v>0</v>
      </c>
      <c r="C103" s="214">
        <v>0</v>
      </c>
      <c r="D103" s="214">
        <v>0</v>
      </c>
      <c r="E103" s="214">
        <v>0</v>
      </c>
      <c r="F103" s="214">
        <v>0</v>
      </c>
      <c r="G103" s="214">
        <v>0</v>
      </c>
      <c r="H103" s="214">
        <v>0</v>
      </c>
      <c r="I103" s="214">
        <v>0</v>
      </c>
      <c r="J103" s="215">
        <v>0</v>
      </c>
    </row>
    <row r="104" spans="1:10" x14ac:dyDescent="0.25">
      <c r="A104" s="213" t="s">
        <v>445</v>
      </c>
      <c r="B104" s="214">
        <v>0</v>
      </c>
      <c r="C104" s="214">
        <v>0</v>
      </c>
      <c r="D104" s="214">
        <v>1212</v>
      </c>
      <c r="E104" s="214">
        <v>0</v>
      </c>
      <c r="F104" s="214">
        <v>0</v>
      </c>
      <c r="G104" s="214">
        <v>0</v>
      </c>
      <c r="H104" s="214">
        <v>25</v>
      </c>
      <c r="I104" s="214">
        <v>0</v>
      </c>
      <c r="J104" s="215">
        <v>1237</v>
      </c>
    </row>
    <row r="105" spans="1:10" x14ac:dyDescent="0.25">
      <c r="A105" s="213" t="s">
        <v>444</v>
      </c>
      <c r="B105" s="214">
        <v>0</v>
      </c>
      <c r="C105" s="214">
        <v>0</v>
      </c>
      <c r="D105" s="214">
        <v>0</v>
      </c>
      <c r="E105" s="214">
        <v>0</v>
      </c>
      <c r="F105" s="214">
        <v>0</v>
      </c>
      <c r="G105" s="214">
        <v>0</v>
      </c>
      <c r="H105" s="214">
        <v>0</v>
      </c>
      <c r="I105" s="214">
        <v>0</v>
      </c>
      <c r="J105" s="215">
        <v>0</v>
      </c>
    </row>
    <row r="106" spans="1:10" x14ac:dyDescent="0.25">
      <c r="A106" s="213" t="s">
        <v>443</v>
      </c>
      <c r="B106" s="214">
        <v>0</v>
      </c>
      <c r="C106" s="214">
        <v>0</v>
      </c>
      <c r="D106" s="214">
        <v>0</v>
      </c>
      <c r="E106" s="214">
        <v>0</v>
      </c>
      <c r="F106" s="214">
        <v>0</v>
      </c>
      <c r="G106" s="214">
        <v>0</v>
      </c>
      <c r="H106" s="214">
        <v>0</v>
      </c>
      <c r="I106" s="214">
        <v>0</v>
      </c>
      <c r="J106" s="215">
        <v>0</v>
      </c>
    </row>
    <row r="107" spans="1:10" x14ac:dyDescent="0.25">
      <c r="A107" s="213" t="s">
        <v>442</v>
      </c>
      <c r="B107" s="214">
        <v>0</v>
      </c>
      <c r="C107" s="214">
        <v>0</v>
      </c>
      <c r="D107" s="214">
        <v>250</v>
      </c>
      <c r="E107" s="214">
        <v>0</v>
      </c>
      <c r="F107" s="214">
        <v>0</v>
      </c>
      <c r="G107" s="214">
        <v>0</v>
      </c>
      <c r="H107" s="214">
        <v>0</v>
      </c>
      <c r="I107" s="214">
        <v>0</v>
      </c>
      <c r="J107" s="215">
        <v>250</v>
      </c>
    </row>
    <row r="108" spans="1:10" x14ac:dyDescent="0.25">
      <c r="A108" s="213" t="s">
        <v>441</v>
      </c>
      <c r="B108" s="214">
        <v>225</v>
      </c>
      <c r="C108" s="214">
        <v>0</v>
      </c>
      <c r="D108" s="214">
        <v>1000</v>
      </c>
      <c r="E108" s="214">
        <v>0</v>
      </c>
      <c r="F108" s="214">
        <v>0</v>
      </c>
      <c r="G108" s="214">
        <v>0</v>
      </c>
      <c r="H108" s="214">
        <v>25</v>
      </c>
      <c r="I108" s="214">
        <v>0</v>
      </c>
      <c r="J108" s="215">
        <v>1250</v>
      </c>
    </row>
    <row r="109" spans="1:10" x14ac:dyDescent="0.25">
      <c r="A109" s="213" t="s">
        <v>440</v>
      </c>
      <c r="B109" s="214">
        <v>0</v>
      </c>
      <c r="C109" s="214">
        <v>0</v>
      </c>
      <c r="D109" s="214">
        <v>0</v>
      </c>
      <c r="E109" s="214">
        <v>0</v>
      </c>
      <c r="F109" s="214">
        <v>0</v>
      </c>
      <c r="G109" s="214">
        <v>0</v>
      </c>
      <c r="H109" s="214">
        <v>0</v>
      </c>
      <c r="I109" s="214">
        <v>0</v>
      </c>
      <c r="J109" s="215">
        <v>0</v>
      </c>
    </row>
    <row r="110" spans="1:10" x14ac:dyDescent="0.25">
      <c r="A110" s="213" t="s">
        <v>438</v>
      </c>
      <c r="B110" s="214">
        <v>0</v>
      </c>
      <c r="C110" s="214">
        <v>0</v>
      </c>
      <c r="D110" s="214">
        <v>0</v>
      </c>
      <c r="E110" s="214">
        <v>0</v>
      </c>
      <c r="F110" s="214">
        <v>0</v>
      </c>
      <c r="G110" s="214">
        <v>0</v>
      </c>
      <c r="H110" s="214">
        <v>0</v>
      </c>
      <c r="I110" s="214">
        <v>0</v>
      </c>
      <c r="J110" s="215">
        <v>0</v>
      </c>
    </row>
    <row r="111" spans="1:10" x14ac:dyDescent="0.25">
      <c r="A111" s="213" t="s">
        <v>437</v>
      </c>
      <c r="B111" s="214">
        <v>0</v>
      </c>
      <c r="C111" s="214">
        <v>0</v>
      </c>
      <c r="D111" s="214">
        <v>0</v>
      </c>
      <c r="E111" s="214">
        <v>0</v>
      </c>
      <c r="F111" s="214">
        <v>0</v>
      </c>
      <c r="G111" s="214">
        <v>0</v>
      </c>
      <c r="H111" s="214">
        <v>0</v>
      </c>
      <c r="I111" s="214">
        <v>0</v>
      </c>
      <c r="J111" s="215">
        <v>0</v>
      </c>
    </row>
    <row r="112" spans="1:10" x14ac:dyDescent="0.25">
      <c r="A112" s="213" t="s">
        <v>436</v>
      </c>
      <c r="B112" s="214">
        <v>0</v>
      </c>
      <c r="C112" s="214">
        <v>0</v>
      </c>
      <c r="D112" s="214">
        <v>500</v>
      </c>
      <c r="E112" s="214">
        <v>0</v>
      </c>
      <c r="F112" s="214">
        <v>0</v>
      </c>
      <c r="G112" s="214">
        <v>0</v>
      </c>
      <c r="H112" s="214">
        <v>0</v>
      </c>
      <c r="I112" s="214">
        <v>0</v>
      </c>
      <c r="J112" s="215">
        <v>500</v>
      </c>
    </row>
    <row r="113" spans="1:10" x14ac:dyDescent="0.25">
      <c r="A113" s="213" t="s">
        <v>207</v>
      </c>
      <c r="B113" s="214">
        <v>0</v>
      </c>
      <c r="C113" s="214">
        <v>60</v>
      </c>
      <c r="D113" s="214">
        <v>180</v>
      </c>
      <c r="E113" s="214">
        <v>0</v>
      </c>
      <c r="F113" s="214">
        <v>0</v>
      </c>
      <c r="G113" s="214">
        <v>0</v>
      </c>
      <c r="H113" s="214">
        <v>200</v>
      </c>
      <c r="I113" s="214">
        <v>0</v>
      </c>
      <c r="J113" s="215">
        <v>440</v>
      </c>
    </row>
    <row r="114" spans="1:10" x14ac:dyDescent="0.25">
      <c r="A114" s="213" t="s">
        <v>202</v>
      </c>
      <c r="B114" s="214">
        <v>0</v>
      </c>
      <c r="C114" s="214">
        <v>110</v>
      </c>
      <c r="D114" s="214">
        <v>1965</v>
      </c>
      <c r="E114" s="214">
        <v>0</v>
      </c>
      <c r="F114" s="214">
        <v>0</v>
      </c>
      <c r="G114" s="214">
        <v>500</v>
      </c>
      <c r="H114" s="214">
        <v>1525</v>
      </c>
      <c r="I114" s="214">
        <v>0</v>
      </c>
      <c r="J114" s="215">
        <v>4100</v>
      </c>
    </row>
    <row r="115" spans="1:10" x14ac:dyDescent="0.25">
      <c r="A115" s="213" t="s">
        <v>660</v>
      </c>
      <c r="B115" s="214">
        <v>980</v>
      </c>
      <c r="C115" s="214">
        <v>20</v>
      </c>
      <c r="D115" s="214">
        <v>285</v>
      </c>
      <c r="E115" s="214">
        <v>0</v>
      </c>
      <c r="F115" s="214">
        <v>0</v>
      </c>
      <c r="G115" s="214">
        <v>50</v>
      </c>
      <c r="H115" s="214">
        <v>115</v>
      </c>
      <c r="I115" s="214">
        <v>0</v>
      </c>
      <c r="J115" s="215">
        <v>1450</v>
      </c>
    </row>
    <row r="116" spans="1:10" x14ac:dyDescent="0.25">
      <c r="A116" s="213" t="s">
        <v>659</v>
      </c>
      <c r="B116" s="214">
        <v>840</v>
      </c>
      <c r="C116" s="214">
        <v>110</v>
      </c>
      <c r="D116" s="214">
        <v>255</v>
      </c>
      <c r="E116" s="214">
        <v>0</v>
      </c>
      <c r="F116" s="214">
        <v>0</v>
      </c>
      <c r="G116" s="214">
        <v>10</v>
      </c>
      <c r="H116" s="214">
        <v>35</v>
      </c>
      <c r="I116" s="214">
        <v>0</v>
      </c>
      <c r="J116" s="215">
        <v>1250</v>
      </c>
    </row>
    <row r="117" spans="1:10" x14ac:dyDescent="0.25">
      <c r="A117" s="213" t="s">
        <v>201</v>
      </c>
      <c r="B117" s="214">
        <v>0</v>
      </c>
      <c r="C117" s="214">
        <v>110</v>
      </c>
      <c r="D117" s="214">
        <v>862</v>
      </c>
      <c r="E117" s="214">
        <v>0</v>
      </c>
      <c r="F117" s="214">
        <v>3</v>
      </c>
      <c r="G117" s="214">
        <v>300</v>
      </c>
      <c r="H117" s="214">
        <v>125</v>
      </c>
      <c r="I117" s="214">
        <v>0</v>
      </c>
      <c r="J117" s="215">
        <v>1400</v>
      </c>
    </row>
    <row r="118" spans="1:10" x14ac:dyDescent="0.25">
      <c r="A118" s="213" t="s">
        <v>658</v>
      </c>
      <c r="B118" s="214">
        <v>0</v>
      </c>
      <c r="C118" s="214">
        <v>0</v>
      </c>
      <c r="D118" s="214">
        <v>0</v>
      </c>
      <c r="E118" s="214">
        <v>0</v>
      </c>
      <c r="F118" s="214">
        <v>0</v>
      </c>
      <c r="G118" s="214">
        <v>0</v>
      </c>
      <c r="H118" s="214">
        <v>0</v>
      </c>
      <c r="I118" s="214">
        <v>0</v>
      </c>
      <c r="J118" s="215">
        <v>0</v>
      </c>
    </row>
    <row r="119" spans="1:10" x14ac:dyDescent="0.25">
      <c r="A119" s="213" t="s">
        <v>657</v>
      </c>
      <c r="B119" s="214">
        <v>0</v>
      </c>
      <c r="C119" s="214">
        <v>100</v>
      </c>
      <c r="D119" s="214">
        <v>1161</v>
      </c>
      <c r="E119" s="214">
        <v>0</v>
      </c>
      <c r="F119" s="214">
        <v>14</v>
      </c>
      <c r="G119" s="214">
        <v>200</v>
      </c>
      <c r="H119" s="214">
        <v>525</v>
      </c>
      <c r="I119" s="214">
        <v>0</v>
      </c>
      <c r="J119" s="215">
        <v>2000</v>
      </c>
    </row>
    <row r="120" spans="1:10" x14ac:dyDescent="0.25">
      <c r="A120" s="213" t="s">
        <v>656</v>
      </c>
      <c r="B120" s="214">
        <v>510</v>
      </c>
      <c r="C120" s="214">
        <v>120</v>
      </c>
      <c r="D120" s="214">
        <v>135</v>
      </c>
      <c r="E120" s="214">
        <v>0</v>
      </c>
      <c r="F120" s="214">
        <v>5</v>
      </c>
      <c r="G120" s="214">
        <v>0</v>
      </c>
      <c r="H120" s="214">
        <v>0</v>
      </c>
      <c r="I120" s="214">
        <v>0</v>
      </c>
      <c r="J120" s="215">
        <v>770</v>
      </c>
    </row>
    <row r="121" spans="1:10" x14ac:dyDescent="0.25">
      <c r="A121" s="213" t="s">
        <v>655</v>
      </c>
      <c r="B121" s="214">
        <v>0</v>
      </c>
      <c r="C121" s="214">
        <v>40</v>
      </c>
      <c r="D121" s="214">
        <v>458</v>
      </c>
      <c r="E121" s="214">
        <v>0</v>
      </c>
      <c r="F121" s="214">
        <v>7</v>
      </c>
      <c r="G121" s="214">
        <v>100</v>
      </c>
      <c r="H121" s="214">
        <v>325</v>
      </c>
      <c r="I121" s="214">
        <v>0</v>
      </c>
      <c r="J121" s="215">
        <v>930</v>
      </c>
    </row>
    <row r="122" spans="1:10" x14ac:dyDescent="0.25">
      <c r="A122" s="213" t="s">
        <v>654</v>
      </c>
      <c r="B122" s="214">
        <v>0</v>
      </c>
      <c r="C122" s="214">
        <v>0</v>
      </c>
      <c r="D122" s="214">
        <v>0</v>
      </c>
      <c r="E122" s="214">
        <v>0</v>
      </c>
      <c r="F122" s="214">
        <v>0</v>
      </c>
      <c r="G122" s="214">
        <v>0</v>
      </c>
      <c r="H122" s="214">
        <v>0</v>
      </c>
      <c r="I122" s="214">
        <v>0</v>
      </c>
      <c r="J122" s="215">
        <v>0</v>
      </c>
    </row>
    <row r="123" spans="1:10" x14ac:dyDescent="0.25">
      <c r="A123" s="213" t="s">
        <v>653</v>
      </c>
      <c r="B123" s="214">
        <v>0</v>
      </c>
      <c r="C123" s="214">
        <v>100</v>
      </c>
      <c r="D123" s="214">
        <v>0</v>
      </c>
      <c r="E123" s="214">
        <v>0</v>
      </c>
      <c r="F123" s="214">
        <v>0</v>
      </c>
      <c r="G123" s="214">
        <v>0</v>
      </c>
      <c r="H123" s="214">
        <v>0</v>
      </c>
      <c r="I123" s="214">
        <v>0</v>
      </c>
      <c r="J123" s="215">
        <v>100</v>
      </c>
    </row>
    <row r="124" spans="1:10" x14ac:dyDescent="0.25">
      <c r="A124" s="213" t="s">
        <v>652</v>
      </c>
      <c r="B124" s="214">
        <v>0</v>
      </c>
      <c r="C124" s="214">
        <v>100</v>
      </c>
      <c r="D124" s="214">
        <v>0</v>
      </c>
      <c r="E124" s="214">
        <v>0</v>
      </c>
      <c r="F124" s="214">
        <v>0</v>
      </c>
      <c r="G124" s="214">
        <v>0</v>
      </c>
      <c r="H124" s="214">
        <v>0</v>
      </c>
      <c r="I124" s="214">
        <v>0</v>
      </c>
      <c r="J124" s="215">
        <v>100</v>
      </c>
    </row>
    <row r="125" spans="1:10" x14ac:dyDescent="0.25">
      <c r="A125" s="213" t="s">
        <v>216</v>
      </c>
      <c r="B125" s="214">
        <v>0</v>
      </c>
      <c r="C125" s="214">
        <v>1600</v>
      </c>
      <c r="D125" s="214">
        <v>0</v>
      </c>
      <c r="E125" s="214">
        <v>0</v>
      </c>
      <c r="F125" s="214">
        <v>0</v>
      </c>
      <c r="G125" s="214">
        <v>200</v>
      </c>
      <c r="H125" s="214">
        <v>0</v>
      </c>
      <c r="I125" s="214">
        <v>0</v>
      </c>
      <c r="J125" s="215">
        <v>1800</v>
      </c>
    </row>
    <row r="126" spans="1:10" x14ac:dyDescent="0.25">
      <c r="A126" s="213" t="s">
        <v>215</v>
      </c>
      <c r="B126" s="214">
        <v>0</v>
      </c>
      <c r="C126" s="214">
        <v>330</v>
      </c>
      <c r="D126" s="214">
        <v>0</v>
      </c>
      <c r="E126" s="214">
        <v>0</v>
      </c>
      <c r="F126" s="214">
        <v>0</v>
      </c>
      <c r="G126" s="214">
        <v>500</v>
      </c>
      <c r="H126" s="214">
        <v>0</v>
      </c>
      <c r="I126" s="214">
        <v>0</v>
      </c>
      <c r="J126" s="215">
        <v>830</v>
      </c>
    </row>
    <row r="127" spans="1:10" x14ac:dyDescent="0.25">
      <c r="A127" s="213" t="s">
        <v>651</v>
      </c>
      <c r="B127" s="214">
        <v>0</v>
      </c>
      <c r="C127" s="214">
        <v>100</v>
      </c>
      <c r="D127" s="214">
        <v>0</v>
      </c>
      <c r="E127" s="214">
        <v>0</v>
      </c>
      <c r="F127" s="214">
        <v>0</v>
      </c>
      <c r="G127" s="214">
        <v>0</v>
      </c>
      <c r="H127" s="214">
        <v>0</v>
      </c>
      <c r="I127" s="214">
        <v>0</v>
      </c>
      <c r="J127" s="215">
        <v>100</v>
      </c>
    </row>
    <row r="128" spans="1:10" x14ac:dyDescent="0.25">
      <c r="A128" s="213" t="s">
        <v>650</v>
      </c>
      <c r="B128" s="214">
        <v>0</v>
      </c>
      <c r="C128" s="214">
        <v>25</v>
      </c>
      <c r="D128" s="214">
        <v>0</v>
      </c>
      <c r="E128" s="214">
        <v>0</v>
      </c>
      <c r="F128" s="214">
        <v>0</v>
      </c>
      <c r="G128" s="214">
        <v>75</v>
      </c>
      <c r="H128" s="214">
        <v>0</v>
      </c>
      <c r="I128" s="214">
        <v>0</v>
      </c>
      <c r="J128" s="215">
        <v>100</v>
      </c>
    </row>
    <row r="129" spans="1:10" x14ac:dyDescent="0.25">
      <c r="A129" s="213" t="s">
        <v>649</v>
      </c>
      <c r="B129" s="214">
        <v>0</v>
      </c>
      <c r="C129" s="214">
        <v>0</v>
      </c>
      <c r="D129" s="214">
        <v>0</v>
      </c>
      <c r="E129" s="214">
        <v>0</v>
      </c>
      <c r="F129" s="214">
        <v>0</v>
      </c>
      <c r="G129" s="214">
        <v>0</v>
      </c>
      <c r="H129" s="214">
        <v>0</v>
      </c>
      <c r="I129" s="214">
        <v>0</v>
      </c>
      <c r="J129" s="215">
        <v>0</v>
      </c>
    </row>
    <row r="130" spans="1:10" x14ac:dyDescent="0.25">
      <c r="A130" s="213" t="s">
        <v>648</v>
      </c>
      <c r="B130" s="214">
        <v>0</v>
      </c>
      <c r="C130" s="214">
        <v>0</v>
      </c>
      <c r="D130" s="214">
        <v>0</v>
      </c>
      <c r="E130" s="214">
        <v>0</v>
      </c>
      <c r="F130" s="214">
        <v>0</v>
      </c>
      <c r="G130" s="214">
        <v>0</v>
      </c>
      <c r="H130" s="214">
        <v>0</v>
      </c>
      <c r="I130" s="214">
        <v>0</v>
      </c>
      <c r="J130" s="215">
        <v>0</v>
      </c>
    </row>
    <row r="131" spans="1:10" x14ac:dyDescent="0.25">
      <c r="A131" s="213" t="s">
        <v>647</v>
      </c>
      <c r="B131" s="214">
        <v>0</v>
      </c>
      <c r="C131" s="214">
        <v>0</v>
      </c>
      <c r="D131" s="214">
        <v>0</v>
      </c>
      <c r="E131" s="214">
        <v>0</v>
      </c>
      <c r="F131" s="214">
        <v>0</v>
      </c>
      <c r="G131" s="214">
        <v>0</v>
      </c>
      <c r="H131" s="214">
        <v>0</v>
      </c>
      <c r="I131" s="214">
        <v>0</v>
      </c>
      <c r="J131" s="215">
        <v>0</v>
      </c>
    </row>
    <row r="132" spans="1:10" x14ac:dyDescent="0.25">
      <c r="A132" s="213" t="s">
        <v>646</v>
      </c>
      <c r="B132" s="214">
        <v>0</v>
      </c>
      <c r="C132" s="214">
        <v>0</v>
      </c>
      <c r="D132" s="214">
        <v>0</v>
      </c>
      <c r="E132" s="214">
        <v>0</v>
      </c>
      <c r="F132" s="214">
        <v>0</v>
      </c>
      <c r="G132" s="214">
        <v>0</v>
      </c>
      <c r="H132" s="214">
        <v>0</v>
      </c>
      <c r="I132" s="214">
        <v>0</v>
      </c>
      <c r="J132" s="215">
        <v>0</v>
      </c>
    </row>
    <row r="133" spans="1:10" x14ac:dyDescent="0.25">
      <c r="A133" s="213" t="s">
        <v>200</v>
      </c>
      <c r="B133" s="214">
        <v>0</v>
      </c>
      <c r="C133" s="214">
        <v>0</v>
      </c>
      <c r="D133" s="214">
        <v>125</v>
      </c>
      <c r="E133" s="214">
        <v>0</v>
      </c>
      <c r="F133" s="214">
        <v>0</v>
      </c>
      <c r="G133" s="214">
        <v>0</v>
      </c>
      <c r="H133" s="214">
        <v>25</v>
      </c>
      <c r="I133" s="214">
        <v>0</v>
      </c>
      <c r="J133" s="215">
        <v>150</v>
      </c>
    </row>
    <row r="134" spans="1:10" x14ac:dyDescent="0.25">
      <c r="A134" s="213" t="s">
        <v>645</v>
      </c>
      <c r="B134" s="214">
        <v>710</v>
      </c>
      <c r="C134" s="214">
        <v>0</v>
      </c>
      <c r="D134" s="214">
        <v>265</v>
      </c>
      <c r="E134" s="214">
        <v>0</v>
      </c>
      <c r="F134" s="214">
        <v>0</v>
      </c>
      <c r="G134" s="214">
        <v>0</v>
      </c>
      <c r="H134" s="214">
        <v>25</v>
      </c>
      <c r="I134" s="214">
        <v>0</v>
      </c>
      <c r="J134" s="215">
        <v>1000</v>
      </c>
    </row>
    <row r="135" spans="1:10" x14ac:dyDescent="0.25">
      <c r="A135" s="213" t="s">
        <v>644</v>
      </c>
      <c r="B135" s="214">
        <v>1160</v>
      </c>
      <c r="C135" s="214">
        <v>0</v>
      </c>
      <c r="D135" s="214">
        <v>1015</v>
      </c>
      <c r="E135" s="214">
        <v>0</v>
      </c>
      <c r="F135" s="214">
        <v>0</v>
      </c>
      <c r="G135" s="214">
        <v>0</v>
      </c>
      <c r="H135" s="214">
        <v>25</v>
      </c>
      <c r="I135" s="214">
        <v>0</v>
      </c>
      <c r="J135" s="215">
        <v>2200</v>
      </c>
    </row>
    <row r="136" spans="1:10" x14ac:dyDescent="0.25">
      <c r="A136" s="213" t="s">
        <v>643</v>
      </c>
      <c r="B136" s="214">
        <v>0</v>
      </c>
      <c r="C136" s="214">
        <v>0</v>
      </c>
      <c r="D136" s="214">
        <v>0</v>
      </c>
      <c r="E136" s="214">
        <v>0</v>
      </c>
      <c r="F136" s="214">
        <v>0</v>
      </c>
      <c r="G136" s="214">
        <v>0</v>
      </c>
      <c r="H136" s="214">
        <v>0</v>
      </c>
      <c r="I136" s="214">
        <v>0</v>
      </c>
      <c r="J136" s="215">
        <v>0</v>
      </c>
    </row>
    <row r="137" spans="1:10" x14ac:dyDescent="0.25">
      <c r="A137" s="213" t="s">
        <v>739</v>
      </c>
      <c r="B137" s="214">
        <v>0</v>
      </c>
      <c r="C137" s="214">
        <v>0</v>
      </c>
      <c r="D137" s="214">
        <v>0</v>
      </c>
      <c r="E137" s="214">
        <v>0</v>
      </c>
      <c r="F137" s="214">
        <v>0</v>
      </c>
      <c r="G137" s="214">
        <v>0</v>
      </c>
      <c r="H137" s="214">
        <v>0</v>
      </c>
      <c r="I137" s="214">
        <v>0</v>
      </c>
      <c r="J137" s="215">
        <v>0</v>
      </c>
    </row>
    <row r="138" spans="1:10" x14ac:dyDescent="0.25">
      <c r="A138" s="213" t="s">
        <v>196</v>
      </c>
      <c r="B138" s="214">
        <v>0</v>
      </c>
      <c r="C138" s="214">
        <v>0</v>
      </c>
      <c r="D138" s="214">
        <v>0</v>
      </c>
      <c r="E138" s="214">
        <v>0</v>
      </c>
      <c r="F138" s="214">
        <v>0</v>
      </c>
      <c r="G138" s="214">
        <v>0</v>
      </c>
      <c r="H138" s="214">
        <v>0</v>
      </c>
      <c r="I138" s="214">
        <v>0</v>
      </c>
      <c r="J138" s="215">
        <v>0</v>
      </c>
    </row>
    <row r="139" spans="1:10" x14ac:dyDescent="0.25">
      <c r="A139" s="213" t="s">
        <v>195</v>
      </c>
      <c r="B139" s="214">
        <v>0</v>
      </c>
      <c r="C139" s="214">
        <v>0</v>
      </c>
      <c r="D139" s="214">
        <v>0</v>
      </c>
      <c r="E139" s="214">
        <v>0</v>
      </c>
      <c r="F139" s="214">
        <v>0</v>
      </c>
      <c r="G139" s="214">
        <v>0</v>
      </c>
      <c r="H139" s="214">
        <v>0</v>
      </c>
      <c r="I139" s="214">
        <v>0</v>
      </c>
      <c r="J139" s="215">
        <v>0</v>
      </c>
    </row>
    <row r="140" spans="1:10" x14ac:dyDescent="0.25">
      <c r="A140" s="213" t="s">
        <v>194</v>
      </c>
      <c r="B140" s="214">
        <v>0</v>
      </c>
      <c r="C140" s="214">
        <v>0</v>
      </c>
      <c r="D140" s="214">
        <v>0</v>
      </c>
      <c r="E140" s="214">
        <v>0</v>
      </c>
      <c r="F140" s="214">
        <v>0</v>
      </c>
      <c r="G140" s="214">
        <v>0</v>
      </c>
      <c r="H140" s="214">
        <v>0</v>
      </c>
      <c r="I140" s="214">
        <v>0</v>
      </c>
      <c r="J140" s="215">
        <v>0</v>
      </c>
    </row>
    <row r="141" spans="1:10" x14ac:dyDescent="0.25">
      <c r="A141" s="213" t="s">
        <v>248</v>
      </c>
      <c r="B141" s="214">
        <v>0</v>
      </c>
      <c r="C141" s="214">
        <v>0</v>
      </c>
      <c r="D141" s="214">
        <v>435</v>
      </c>
      <c r="E141" s="214">
        <v>0</v>
      </c>
      <c r="F141" s="214">
        <v>0</v>
      </c>
      <c r="G141" s="214">
        <v>0</v>
      </c>
      <c r="H141" s="214">
        <v>0</v>
      </c>
      <c r="I141" s="214">
        <v>0</v>
      </c>
      <c r="J141" s="215">
        <v>435</v>
      </c>
    </row>
    <row r="142" spans="1:10" x14ac:dyDescent="0.25">
      <c r="A142" s="213" t="s">
        <v>247</v>
      </c>
      <c r="B142" s="214">
        <v>0</v>
      </c>
      <c r="C142" s="214">
        <v>0</v>
      </c>
      <c r="D142" s="214">
        <v>450</v>
      </c>
      <c r="E142" s="214">
        <v>0</v>
      </c>
      <c r="F142" s="214">
        <v>0</v>
      </c>
      <c r="G142" s="214">
        <v>0</v>
      </c>
      <c r="H142" s="214">
        <v>0</v>
      </c>
      <c r="I142" s="214">
        <v>0</v>
      </c>
      <c r="J142" s="215">
        <v>450</v>
      </c>
    </row>
    <row r="143" spans="1:10" x14ac:dyDescent="0.25">
      <c r="A143" s="213" t="s">
        <v>236</v>
      </c>
      <c r="B143" s="214">
        <v>0</v>
      </c>
      <c r="C143" s="214">
        <v>0</v>
      </c>
      <c r="D143" s="214">
        <v>0</v>
      </c>
      <c r="E143" s="214">
        <v>0</v>
      </c>
      <c r="F143" s="214">
        <v>0</v>
      </c>
      <c r="G143" s="214">
        <v>0</v>
      </c>
      <c r="H143" s="214">
        <v>0</v>
      </c>
      <c r="I143" s="214">
        <v>0</v>
      </c>
      <c r="J143" s="215">
        <v>0</v>
      </c>
    </row>
    <row r="144" spans="1:10" x14ac:dyDescent="0.25">
      <c r="A144" s="213" t="s">
        <v>640</v>
      </c>
      <c r="B144" s="214">
        <v>0</v>
      </c>
      <c r="C144" s="214">
        <v>120</v>
      </c>
      <c r="D144" s="214">
        <v>135</v>
      </c>
      <c r="E144" s="214">
        <v>0</v>
      </c>
      <c r="F144" s="214">
        <v>0</v>
      </c>
      <c r="G144" s="214">
        <v>200</v>
      </c>
      <c r="H144" s="214">
        <v>225</v>
      </c>
      <c r="I144" s="214">
        <v>0</v>
      </c>
      <c r="J144" s="215">
        <v>680</v>
      </c>
    </row>
    <row r="145" spans="1:10" x14ac:dyDescent="0.25">
      <c r="A145" s="213" t="s">
        <v>806</v>
      </c>
      <c r="B145" s="214">
        <v>0</v>
      </c>
      <c r="C145" s="214">
        <v>0</v>
      </c>
      <c r="D145" s="214">
        <v>3100</v>
      </c>
      <c r="E145" s="214">
        <v>0</v>
      </c>
      <c r="F145" s="214">
        <v>0</v>
      </c>
      <c r="G145" s="214">
        <v>0</v>
      </c>
      <c r="H145" s="214">
        <v>0</v>
      </c>
      <c r="I145" s="214">
        <v>0</v>
      </c>
      <c r="J145" s="215">
        <v>3100</v>
      </c>
    </row>
    <row r="146" spans="1:10" x14ac:dyDescent="0.25">
      <c r="A146" s="213" t="s">
        <v>435</v>
      </c>
      <c r="B146" s="214">
        <v>0</v>
      </c>
      <c r="C146" s="214">
        <v>1730</v>
      </c>
      <c r="D146" s="214">
        <v>0</v>
      </c>
      <c r="E146" s="214">
        <v>0</v>
      </c>
      <c r="F146" s="214">
        <v>0</v>
      </c>
      <c r="G146" s="214">
        <v>0</v>
      </c>
      <c r="H146" s="214">
        <v>0</v>
      </c>
      <c r="I146" s="214">
        <v>0</v>
      </c>
      <c r="J146" s="215">
        <v>1730</v>
      </c>
    </row>
    <row r="147" spans="1:10" x14ac:dyDescent="0.25">
      <c r="A147" s="213" t="s">
        <v>434</v>
      </c>
      <c r="B147" s="214">
        <v>0</v>
      </c>
      <c r="C147" s="214">
        <v>275</v>
      </c>
      <c r="D147" s="214">
        <v>0</v>
      </c>
      <c r="E147" s="214">
        <v>0</v>
      </c>
      <c r="F147" s="214">
        <v>0</v>
      </c>
      <c r="G147" s="214">
        <v>0</v>
      </c>
      <c r="H147" s="214">
        <v>0</v>
      </c>
      <c r="I147" s="214">
        <v>0</v>
      </c>
      <c r="J147" s="215">
        <v>275</v>
      </c>
    </row>
    <row r="148" spans="1:10" x14ac:dyDescent="0.25">
      <c r="A148" s="213" t="s">
        <v>433</v>
      </c>
      <c r="B148" s="214">
        <v>0</v>
      </c>
      <c r="C148" s="214">
        <v>80</v>
      </c>
      <c r="D148" s="214">
        <v>0</v>
      </c>
      <c r="E148" s="214">
        <v>0</v>
      </c>
      <c r="F148" s="214">
        <v>20</v>
      </c>
      <c r="G148" s="214">
        <v>0</v>
      </c>
      <c r="H148" s="214">
        <v>0</v>
      </c>
      <c r="I148" s="214">
        <v>0</v>
      </c>
      <c r="J148" s="215">
        <v>100</v>
      </c>
    </row>
    <row r="149" spans="1:10" x14ac:dyDescent="0.25">
      <c r="A149" s="213" t="s">
        <v>432</v>
      </c>
      <c r="B149" s="214">
        <v>0</v>
      </c>
      <c r="C149" s="214">
        <v>1783</v>
      </c>
      <c r="D149" s="214">
        <v>0</v>
      </c>
      <c r="E149" s="214">
        <v>0</v>
      </c>
      <c r="F149" s="214">
        <v>0</v>
      </c>
      <c r="G149" s="214">
        <v>0</v>
      </c>
      <c r="H149" s="214">
        <v>0</v>
      </c>
      <c r="I149" s="214">
        <v>0</v>
      </c>
      <c r="J149" s="215">
        <v>1783</v>
      </c>
    </row>
    <row r="150" spans="1:10" x14ac:dyDescent="0.25">
      <c r="A150" s="213" t="s">
        <v>362</v>
      </c>
      <c r="B150" s="214">
        <v>0</v>
      </c>
      <c r="C150" s="214">
        <v>2144</v>
      </c>
      <c r="D150" s="214">
        <v>0</v>
      </c>
      <c r="E150" s="214">
        <v>0</v>
      </c>
      <c r="F150" s="214">
        <v>536</v>
      </c>
      <c r="G150" s="214">
        <v>0</v>
      </c>
      <c r="H150" s="214">
        <v>0</v>
      </c>
      <c r="I150" s="214">
        <v>0</v>
      </c>
      <c r="J150" s="215">
        <v>2680</v>
      </c>
    </row>
    <row r="151" spans="1:10" x14ac:dyDescent="0.25">
      <c r="A151" s="213" t="s">
        <v>361</v>
      </c>
      <c r="B151" s="214">
        <v>0</v>
      </c>
      <c r="C151" s="214">
        <v>400</v>
      </c>
      <c r="D151" s="214">
        <v>0</v>
      </c>
      <c r="E151" s="214">
        <v>0</v>
      </c>
      <c r="F151" s="214">
        <v>100</v>
      </c>
      <c r="G151" s="214">
        <v>0</v>
      </c>
      <c r="H151" s="214">
        <v>0</v>
      </c>
      <c r="I151" s="214">
        <v>0</v>
      </c>
      <c r="J151" s="215">
        <v>500</v>
      </c>
    </row>
    <row r="152" spans="1:10" x14ac:dyDescent="0.25">
      <c r="A152" s="213" t="s">
        <v>360</v>
      </c>
      <c r="B152" s="214">
        <v>0</v>
      </c>
      <c r="C152" s="214">
        <v>1498</v>
      </c>
      <c r="D152" s="214">
        <v>0</v>
      </c>
      <c r="E152" s="214">
        <v>0</v>
      </c>
      <c r="F152" s="214">
        <v>0</v>
      </c>
      <c r="G152" s="214">
        <v>0</v>
      </c>
      <c r="H152" s="214">
        <v>0</v>
      </c>
      <c r="I152" s="214">
        <v>0</v>
      </c>
      <c r="J152" s="215">
        <v>1498</v>
      </c>
    </row>
    <row r="153" spans="1:10" x14ac:dyDescent="0.25">
      <c r="A153" s="213" t="s">
        <v>359</v>
      </c>
      <c r="B153" s="214">
        <v>0</v>
      </c>
      <c r="C153" s="214">
        <v>280</v>
      </c>
      <c r="D153" s="214">
        <v>0</v>
      </c>
      <c r="E153" s="214">
        <v>0</v>
      </c>
      <c r="F153" s="214">
        <v>70</v>
      </c>
      <c r="G153" s="214">
        <v>0</v>
      </c>
      <c r="H153" s="214">
        <v>0</v>
      </c>
      <c r="I153" s="214">
        <v>0</v>
      </c>
      <c r="J153" s="215">
        <v>350</v>
      </c>
    </row>
    <row r="154" spans="1:10" x14ac:dyDescent="0.25">
      <c r="A154" s="213" t="s">
        <v>431</v>
      </c>
      <c r="B154" s="214">
        <v>0</v>
      </c>
      <c r="C154" s="214">
        <v>140</v>
      </c>
      <c r="D154" s="214">
        <v>0</v>
      </c>
      <c r="E154" s="214">
        <v>0</v>
      </c>
      <c r="F154" s="214">
        <v>0</v>
      </c>
      <c r="G154" s="214">
        <v>0</v>
      </c>
      <c r="H154" s="214">
        <v>0</v>
      </c>
      <c r="I154" s="214">
        <v>0</v>
      </c>
      <c r="J154" s="215">
        <v>140</v>
      </c>
    </row>
    <row r="155" spans="1:10" x14ac:dyDescent="0.25">
      <c r="A155" s="213" t="s">
        <v>793</v>
      </c>
      <c r="B155" s="214">
        <v>350</v>
      </c>
      <c r="C155" s="214">
        <v>0</v>
      </c>
      <c r="D155" s="214">
        <v>0</v>
      </c>
      <c r="E155" s="214">
        <v>0</v>
      </c>
      <c r="F155" s="214">
        <v>0</v>
      </c>
      <c r="G155" s="214">
        <v>0</v>
      </c>
      <c r="H155" s="214">
        <v>0</v>
      </c>
      <c r="I155" s="214">
        <v>0</v>
      </c>
      <c r="J155" s="215">
        <v>350</v>
      </c>
    </row>
    <row r="156" spans="1:10" x14ac:dyDescent="0.25">
      <c r="A156" s="213" t="s">
        <v>776</v>
      </c>
      <c r="B156" s="214">
        <v>0</v>
      </c>
      <c r="C156" s="214">
        <v>100</v>
      </c>
      <c r="D156" s="214">
        <v>0</v>
      </c>
      <c r="E156" s="214">
        <v>0</v>
      </c>
      <c r="F156" s="214">
        <v>0</v>
      </c>
      <c r="G156" s="214">
        <v>0</v>
      </c>
      <c r="H156" s="214">
        <v>0</v>
      </c>
      <c r="I156" s="214">
        <v>0</v>
      </c>
      <c r="J156" s="215">
        <v>100</v>
      </c>
    </row>
    <row r="157" spans="1:10" x14ac:dyDescent="0.25">
      <c r="A157" s="213" t="s">
        <v>775</v>
      </c>
      <c r="B157" s="214">
        <v>0</v>
      </c>
      <c r="C157" s="214">
        <v>325</v>
      </c>
      <c r="D157" s="214">
        <v>0</v>
      </c>
      <c r="E157" s="214">
        <v>0</v>
      </c>
      <c r="F157" s="214">
        <v>0</v>
      </c>
      <c r="G157" s="214">
        <v>0</v>
      </c>
      <c r="H157" s="214">
        <v>0</v>
      </c>
      <c r="I157" s="214">
        <v>0</v>
      </c>
      <c r="J157" s="215">
        <v>325</v>
      </c>
    </row>
    <row r="158" spans="1:10" x14ac:dyDescent="0.25">
      <c r="A158" s="213" t="s">
        <v>774</v>
      </c>
      <c r="B158" s="214">
        <v>0</v>
      </c>
      <c r="C158" s="214">
        <v>200</v>
      </c>
      <c r="D158" s="214">
        <v>0</v>
      </c>
      <c r="E158" s="214">
        <v>0</v>
      </c>
      <c r="F158" s="214">
        <v>0</v>
      </c>
      <c r="G158" s="214">
        <v>0</v>
      </c>
      <c r="H158" s="214">
        <v>0</v>
      </c>
      <c r="I158" s="214">
        <v>0</v>
      </c>
      <c r="J158" s="215">
        <v>200</v>
      </c>
    </row>
    <row r="159" spans="1:10" x14ac:dyDescent="0.25">
      <c r="A159" s="213" t="s">
        <v>773</v>
      </c>
      <c r="B159" s="214">
        <v>0</v>
      </c>
      <c r="C159" s="214">
        <v>350</v>
      </c>
      <c r="D159" s="214">
        <v>0</v>
      </c>
      <c r="E159" s="214">
        <v>0</v>
      </c>
      <c r="F159" s="214">
        <v>0</v>
      </c>
      <c r="G159" s="214">
        <v>0</v>
      </c>
      <c r="H159" s="214">
        <v>0</v>
      </c>
      <c r="I159" s="214">
        <v>0</v>
      </c>
      <c r="J159" s="215">
        <v>350</v>
      </c>
    </row>
    <row r="160" spans="1:10" x14ac:dyDescent="0.25">
      <c r="A160" s="213" t="s">
        <v>772</v>
      </c>
      <c r="B160" s="214">
        <v>0</v>
      </c>
      <c r="C160" s="214">
        <v>150</v>
      </c>
      <c r="D160" s="214">
        <v>0</v>
      </c>
      <c r="E160" s="214">
        <v>0</v>
      </c>
      <c r="F160" s="214">
        <v>0</v>
      </c>
      <c r="G160" s="214">
        <v>0</v>
      </c>
      <c r="H160" s="214">
        <v>0</v>
      </c>
      <c r="I160" s="214">
        <v>0</v>
      </c>
      <c r="J160" s="215">
        <v>150</v>
      </c>
    </row>
    <row r="161" spans="1:10" x14ac:dyDescent="0.25">
      <c r="A161" s="213" t="s">
        <v>721</v>
      </c>
      <c r="B161" s="214">
        <v>0</v>
      </c>
      <c r="C161" s="214">
        <v>550</v>
      </c>
      <c r="D161" s="214">
        <v>0</v>
      </c>
      <c r="E161" s="214">
        <v>0</v>
      </c>
      <c r="F161" s="214">
        <v>0</v>
      </c>
      <c r="G161" s="214">
        <v>0</v>
      </c>
      <c r="H161" s="214">
        <v>0</v>
      </c>
      <c r="I161" s="214">
        <v>0</v>
      </c>
      <c r="J161" s="215">
        <v>550</v>
      </c>
    </row>
    <row r="162" spans="1:10" x14ac:dyDescent="0.25">
      <c r="A162" s="213" t="s">
        <v>638</v>
      </c>
      <c r="B162" s="214">
        <v>0</v>
      </c>
      <c r="C162" s="214">
        <v>0</v>
      </c>
      <c r="D162" s="214">
        <v>300</v>
      </c>
      <c r="E162" s="214">
        <v>0</v>
      </c>
      <c r="F162" s="214">
        <v>0</v>
      </c>
      <c r="G162" s="214">
        <v>0</v>
      </c>
      <c r="H162" s="214">
        <v>0</v>
      </c>
      <c r="I162" s="214">
        <v>0</v>
      </c>
      <c r="J162" s="215">
        <v>300</v>
      </c>
    </row>
    <row r="163" spans="1:10" x14ac:dyDescent="0.25">
      <c r="A163" s="213" t="s">
        <v>637</v>
      </c>
      <c r="B163" s="214">
        <v>0</v>
      </c>
      <c r="C163" s="214">
        <v>2400</v>
      </c>
      <c r="D163" s="214">
        <v>0</v>
      </c>
      <c r="E163" s="214">
        <v>0</v>
      </c>
      <c r="F163" s="214">
        <v>0</v>
      </c>
      <c r="G163" s="214">
        <v>200</v>
      </c>
      <c r="H163" s="214">
        <v>0</v>
      </c>
      <c r="I163" s="214">
        <v>0</v>
      </c>
      <c r="J163" s="215">
        <v>2600</v>
      </c>
    </row>
    <row r="164" spans="1:10" x14ac:dyDescent="0.25">
      <c r="A164" s="213" t="s">
        <v>430</v>
      </c>
      <c r="B164" s="214">
        <v>0</v>
      </c>
      <c r="C164" s="214">
        <v>0</v>
      </c>
      <c r="D164" s="214">
        <v>1166</v>
      </c>
      <c r="E164" s="214">
        <v>0</v>
      </c>
      <c r="F164" s="214">
        <v>0</v>
      </c>
      <c r="G164" s="214">
        <v>0</v>
      </c>
      <c r="H164" s="214">
        <v>0</v>
      </c>
      <c r="I164" s="214">
        <v>0</v>
      </c>
      <c r="J164" s="215">
        <v>1166</v>
      </c>
    </row>
    <row r="165" spans="1:10" x14ac:dyDescent="0.25">
      <c r="A165" s="213" t="s">
        <v>429</v>
      </c>
      <c r="B165" s="214">
        <v>0</v>
      </c>
      <c r="C165" s="214">
        <v>0</v>
      </c>
      <c r="D165" s="214">
        <v>875</v>
      </c>
      <c r="E165" s="214">
        <v>0</v>
      </c>
      <c r="F165" s="214">
        <v>0</v>
      </c>
      <c r="G165" s="214">
        <v>0</v>
      </c>
      <c r="H165" s="214">
        <v>25</v>
      </c>
      <c r="I165" s="214">
        <v>0</v>
      </c>
      <c r="J165" s="215">
        <v>900</v>
      </c>
    </row>
    <row r="166" spans="1:10" x14ac:dyDescent="0.25">
      <c r="A166" s="213" t="s">
        <v>427</v>
      </c>
      <c r="B166" s="214">
        <v>0</v>
      </c>
      <c r="C166" s="214">
        <v>0</v>
      </c>
      <c r="D166" s="214">
        <v>150</v>
      </c>
      <c r="E166" s="214">
        <v>0</v>
      </c>
      <c r="F166" s="214">
        <v>0</v>
      </c>
      <c r="G166" s="214">
        <v>0</v>
      </c>
      <c r="H166" s="214">
        <v>0</v>
      </c>
      <c r="I166" s="214">
        <v>0</v>
      </c>
      <c r="J166" s="215">
        <v>150</v>
      </c>
    </row>
    <row r="167" spans="1:10" x14ac:dyDescent="0.25">
      <c r="A167" s="213" t="s">
        <v>426</v>
      </c>
      <c r="B167" s="214">
        <v>0</v>
      </c>
      <c r="C167" s="214">
        <v>0</v>
      </c>
      <c r="D167" s="214">
        <v>0</v>
      </c>
      <c r="E167" s="214">
        <v>0</v>
      </c>
      <c r="F167" s="214">
        <v>0</v>
      </c>
      <c r="G167" s="214">
        <v>0</v>
      </c>
      <c r="H167" s="214">
        <v>0</v>
      </c>
      <c r="I167" s="214">
        <v>0</v>
      </c>
      <c r="J167" s="215">
        <v>0</v>
      </c>
    </row>
    <row r="168" spans="1:10" x14ac:dyDescent="0.25">
      <c r="A168" s="213" t="s">
        <v>424</v>
      </c>
      <c r="B168" s="214">
        <v>0</v>
      </c>
      <c r="C168" s="214">
        <v>0</v>
      </c>
      <c r="D168" s="214">
        <v>250</v>
      </c>
      <c r="E168" s="214">
        <v>0</v>
      </c>
      <c r="F168" s="214">
        <v>0</v>
      </c>
      <c r="G168" s="214">
        <v>0</v>
      </c>
      <c r="H168" s="214">
        <v>0</v>
      </c>
      <c r="I168" s="214">
        <v>0</v>
      </c>
      <c r="J168" s="215">
        <v>250</v>
      </c>
    </row>
    <row r="169" spans="1:10" x14ac:dyDescent="0.25">
      <c r="A169" s="213" t="s">
        <v>423</v>
      </c>
      <c r="B169" s="214">
        <v>0</v>
      </c>
      <c r="C169" s="214">
        <v>0</v>
      </c>
      <c r="D169" s="214">
        <v>0</v>
      </c>
      <c r="E169" s="214">
        <v>0</v>
      </c>
      <c r="F169" s="214">
        <v>0</v>
      </c>
      <c r="G169" s="214">
        <v>0</v>
      </c>
      <c r="H169" s="214">
        <v>0</v>
      </c>
      <c r="I169" s="214">
        <v>0</v>
      </c>
      <c r="J169" s="215">
        <v>0</v>
      </c>
    </row>
    <row r="170" spans="1:10" x14ac:dyDescent="0.25">
      <c r="A170" s="213" t="s">
        <v>420</v>
      </c>
      <c r="B170" s="214">
        <v>0</v>
      </c>
      <c r="C170" s="214">
        <v>0</v>
      </c>
      <c r="D170" s="214">
        <v>0</v>
      </c>
      <c r="E170" s="214">
        <v>0</v>
      </c>
      <c r="F170" s="214">
        <v>0</v>
      </c>
      <c r="G170" s="214">
        <v>0</v>
      </c>
      <c r="H170" s="214">
        <v>0</v>
      </c>
      <c r="I170" s="214">
        <v>0</v>
      </c>
      <c r="J170" s="215">
        <v>0</v>
      </c>
    </row>
    <row r="171" spans="1:10" x14ac:dyDescent="0.25">
      <c r="A171" s="213" t="s">
        <v>419</v>
      </c>
      <c r="B171" s="214">
        <v>0</v>
      </c>
      <c r="C171" s="214">
        <v>0</v>
      </c>
      <c r="D171" s="214">
        <v>1000</v>
      </c>
      <c r="E171" s="214">
        <v>0</v>
      </c>
      <c r="F171" s="214">
        <v>0</v>
      </c>
      <c r="G171" s="214">
        <v>0</v>
      </c>
      <c r="H171" s="214">
        <v>0</v>
      </c>
      <c r="I171" s="214">
        <v>0</v>
      </c>
      <c r="J171" s="215">
        <v>1000</v>
      </c>
    </row>
    <row r="172" spans="1:10" x14ac:dyDescent="0.25">
      <c r="A172" s="213" t="s">
        <v>418</v>
      </c>
      <c r="B172" s="214">
        <v>0</v>
      </c>
      <c r="C172" s="214">
        <v>0</v>
      </c>
      <c r="D172" s="214">
        <v>800</v>
      </c>
      <c r="E172" s="214">
        <v>0</v>
      </c>
      <c r="F172" s="214">
        <v>0</v>
      </c>
      <c r="G172" s="214">
        <v>0</v>
      </c>
      <c r="H172" s="214">
        <v>0</v>
      </c>
      <c r="I172" s="214">
        <v>0</v>
      </c>
      <c r="J172" s="215">
        <v>800</v>
      </c>
    </row>
    <row r="173" spans="1:10" x14ac:dyDescent="0.25">
      <c r="A173" s="213" t="s">
        <v>417</v>
      </c>
      <c r="B173" s="214">
        <v>0</v>
      </c>
      <c r="C173" s="214">
        <v>0</v>
      </c>
      <c r="D173" s="214">
        <v>2250</v>
      </c>
      <c r="E173" s="214">
        <v>0</v>
      </c>
      <c r="F173" s="214">
        <v>0</v>
      </c>
      <c r="G173" s="214">
        <v>0</v>
      </c>
      <c r="H173" s="214">
        <v>0</v>
      </c>
      <c r="I173" s="214">
        <v>0</v>
      </c>
      <c r="J173" s="215">
        <v>2250</v>
      </c>
    </row>
    <row r="174" spans="1:10" x14ac:dyDescent="0.25">
      <c r="A174" s="213" t="s">
        <v>416</v>
      </c>
      <c r="B174" s="214">
        <v>0</v>
      </c>
      <c r="C174" s="214">
        <v>0</v>
      </c>
      <c r="D174" s="214">
        <v>0</v>
      </c>
      <c r="E174" s="214">
        <v>0</v>
      </c>
      <c r="F174" s="214">
        <v>0</v>
      </c>
      <c r="G174" s="214">
        <v>0</v>
      </c>
      <c r="H174" s="214">
        <v>0</v>
      </c>
      <c r="I174" s="214">
        <v>0</v>
      </c>
      <c r="J174" s="215">
        <v>0</v>
      </c>
    </row>
    <row r="175" spans="1:10" x14ac:dyDescent="0.25">
      <c r="A175" s="213" t="s">
        <v>415</v>
      </c>
      <c r="B175" s="214">
        <v>0</v>
      </c>
      <c r="C175" s="214">
        <v>0</v>
      </c>
      <c r="D175" s="214">
        <v>18045</v>
      </c>
      <c r="E175" s="214">
        <v>0</v>
      </c>
      <c r="F175" s="214">
        <v>0</v>
      </c>
      <c r="G175" s="214">
        <v>0</v>
      </c>
      <c r="H175" s="214">
        <v>0</v>
      </c>
      <c r="I175" s="214">
        <v>0</v>
      </c>
      <c r="J175" s="215">
        <v>18045</v>
      </c>
    </row>
    <row r="176" spans="1:10" x14ac:dyDescent="0.25">
      <c r="A176" s="213" t="s">
        <v>414</v>
      </c>
      <c r="B176" s="214">
        <v>0</v>
      </c>
      <c r="C176" s="214">
        <v>0</v>
      </c>
      <c r="D176" s="214">
        <v>0</v>
      </c>
      <c r="E176" s="214">
        <v>0</v>
      </c>
      <c r="F176" s="214">
        <v>0</v>
      </c>
      <c r="G176" s="214">
        <v>0</v>
      </c>
      <c r="H176" s="214">
        <v>0</v>
      </c>
      <c r="I176" s="214">
        <v>0</v>
      </c>
      <c r="J176" s="215">
        <v>0</v>
      </c>
    </row>
    <row r="177" spans="1:10" x14ac:dyDescent="0.25">
      <c r="A177" s="213" t="s">
        <v>413</v>
      </c>
      <c r="B177" s="214">
        <v>0</v>
      </c>
      <c r="C177" s="214">
        <v>0</v>
      </c>
      <c r="D177" s="214">
        <v>3444</v>
      </c>
      <c r="E177" s="214">
        <v>0</v>
      </c>
      <c r="F177" s="214">
        <v>0</v>
      </c>
      <c r="G177" s="214">
        <v>0</v>
      </c>
      <c r="H177" s="214">
        <v>0</v>
      </c>
      <c r="I177" s="214">
        <v>0</v>
      </c>
      <c r="J177" s="215">
        <v>3444</v>
      </c>
    </row>
    <row r="178" spans="1:10" x14ac:dyDescent="0.25">
      <c r="A178" s="213" t="s">
        <v>412</v>
      </c>
      <c r="B178" s="214">
        <v>0</v>
      </c>
      <c r="C178" s="214">
        <v>0</v>
      </c>
      <c r="D178" s="214">
        <v>2225</v>
      </c>
      <c r="E178" s="214">
        <v>0</v>
      </c>
      <c r="F178" s="214">
        <v>0</v>
      </c>
      <c r="G178" s="214">
        <v>0</v>
      </c>
      <c r="H178" s="214">
        <v>0</v>
      </c>
      <c r="I178" s="214">
        <v>0</v>
      </c>
      <c r="J178" s="215">
        <v>2225</v>
      </c>
    </row>
    <row r="179" spans="1:10" x14ac:dyDescent="0.25">
      <c r="A179" s="213" t="s">
        <v>411</v>
      </c>
      <c r="B179" s="214">
        <v>0</v>
      </c>
      <c r="C179" s="214">
        <v>0</v>
      </c>
      <c r="D179" s="214">
        <v>500</v>
      </c>
      <c r="E179" s="214">
        <v>0</v>
      </c>
      <c r="F179" s="214">
        <v>0</v>
      </c>
      <c r="G179" s="214">
        <v>0</v>
      </c>
      <c r="H179" s="214">
        <v>0</v>
      </c>
      <c r="I179" s="214">
        <v>0</v>
      </c>
      <c r="J179" s="215">
        <v>500</v>
      </c>
    </row>
    <row r="180" spans="1:10" x14ac:dyDescent="0.25">
      <c r="A180" s="213" t="s">
        <v>410</v>
      </c>
      <c r="B180" s="214">
        <v>0</v>
      </c>
      <c r="C180" s="214">
        <v>0</v>
      </c>
      <c r="D180" s="214">
        <v>0</v>
      </c>
      <c r="E180" s="214">
        <v>0</v>
      </c>
      <c r="F180" s="214">
        <v>0</v>
      </c>
      <c r="G180" s="214">
        <v>0</v>
      </c>
      <c r="H180" s="214">
        <v>0</v>
      </c>
      <c r="I180" s="214">
        <v>0</v>
      </c>
      <c r="J180" s="215">
        <v>0</v>
      </c>
    </row>
    <row r="181" spans="1:10" x14ac:dyDescent="0.25">
      <c r="A181" s="213" t="s">
        <v>630</v>
      </c>
      <c r="B181" s="214">
        <v>0</v>
      </c>
      <c r="C181" s="214">
        <v>120</v>
      </c>
      <c r="D181" s="214">
        <v>0</v>
      </c>
      <c r="E181" s="214">
        <v>0</v>
      </c>
      <c r="F181" s="214">
        <v>0</v>
      </c>
      <c r="G181" s="214">
        <v>0</v>
      </c>
      <c r="H181" s="214">
        <v>0</v>
      </c>
      <c r="I181" s="214">
        <v>0</v>
      </c>
      <c r="J181" s="215">
        <v>120</v>
      </c>
    </row>
    <row r="182" spans="1:10" x14ac:dyDescent="0.25">
      <c r="A182" s="213" t="s">
        <v>629</v>
      </c>
      <c r="B182" s="214">
        <v>0</v>
      </c>
      <c r="C182" s="214">
        <v>235</v>
      </c>
      <c r="D182" s="214">
        <v>0</v>
      </c>
      <c r="E182" s="214">
        <v>0</v>
      </c>
      <c r="F182" s="214">
        <v>0</v>
      </c>
      <c r="G182" s="214">
        <v>0</v>
      </c>
      <c r="H182" s="214">
        <v>0</v>
      </c>
      <c r="I182" s="214">
        <v>0</v>
      </c>
      <c r="J182" s="215">
        <v>235</v>
      </c>
    </row>
    <row r="183" spans="1:10" x14ac:dyDescent="0.25">
      <c r="A183" s="213" t="s">
        <v>628</v>
      </c>
      <c r="B183" s="214">
        <v>0</v>
      </c>
      <c r="C183" s="214">
        <v>1720</v>
      </c>
      <c r="D183" s="214">
        <v>0</v>
      </c>
      <c r="E183" s="214">
        <v>0</v>
      </c>
      <c r="F183" s="214">
        <v>0</v>
      </c>
      <c r="G183" s="214">
        <v>0</v>
      </c>
      <c r="H183" s="214">
        <v>0</v>
      </c>
      <c r="I183" s="214">
        <v>0</v>
      </c>
      <c r="J183" s="215">
        <v>1720</v>
      </c>
    </row>
    <row r="184" spans="1:10" x14ac:dyDescent="0.25">
      <c r="A184" s="213" t="s">
        <v>627</v>
      </c>
      <c r="B184" s="214">
        <v>0</v>
      </c>
      <c r="C184" s="214">
        <v>775</v>
      </c>
      <c r="D184" s="214">
        <v>0</v>
      </c>
      <c r="E184" s="214">
        <v>0</v>
      </c>
      <c r="F184" s="214">
        <v>0</v>
      </c>
      <c r="G184" s="214">
        <v>0</v>
      </c>
      <c r="H184" s="214">
        <v>0</v>
      </c>
      <c r="I184" s="214">
        <v>0</v>
      </c>
      <c r="J184" s="215">
        <v>775</v>
      </c>
    </row>
    <row r="185" spans="1:10" x14ac:dyDescent="0.25">
      <c r="A185" s="213" t="s">
        <v>626</v>
      </c>
      <c r="B185" s="214">
        <v>0</v>
      </c>
      <c r="C185" s="214">
        <v>1370</v>
      </c>
      <c r="D185" s="214">
        <v>0</v>
      </c>
      <c r="E185" s="214">
        <v>0</v>
      </c>
      <c r="F185" s="214">
        <v>0</v>
      </c>
      <c r="G185" s="214">
        <v>0</v>
      </c>
      <c r="H185" s="214">
        <v>0</v>
      </c>
      <c r="I185" s="214">
        <v>0</v>
      </c>
      <c r="J185" s="215">
        <v>1370</v>
      </c>
    </row>
    <row r="186" spans="1:10" x14ac:dyDescent="0.25">
      <c r="A186" s="213" t="s">
        <v>625</v>
      </c>
      <c r="B186" s="214">
        <v>0</v>
      </c>
      <c r="C186" s="214">
        <v>450</v>
      </c>
      <c r="D186" s="214">
        <v>0</v>
      </c>
      <c r="E186" s="214">
        <v>0</v>
      </c>
      <c r="F186" s="214">
        <v>0</v>
      </c>
      <c r="G186" s="214">
        <v>0</v>
      </c>
      <c r="H186" s="214">
        <v>0</v>
      </c>
      <c r="I186" s="214">
        <v>0</v>
      </c>
      <c r="J186" s="215">
        <v>450</v>
      </c>
    </row>
    <row r="187" spans="1:10" x14ac:dyDescent="0.25">
      <c r="A187" s="213" t="s">
        <v>624</v>
      </c>
      <c r="B187" s="214">
        <v>0</v>
      </c>
      <c r="C187" s="214">
        <v>1610</v>
      </c>
      <c r="D187" s="214">
        <v>0</v>
      </c>
      <c r="E187" s="214">
        <v>0</v>
      </c>
      <c r="F187" s="214">
        <v>0</v>
      </c>
      <c r="G187" s="214">
        <v>0</v>
      </c>
      <c r="H187" s="214">
        <v>0</v>
      </c>
      <c r="I187" s="214">
        <v>0</v>
      </c>
      <c r="J187" s="215">
        <v>1610</v>
      </c>
    </row>
    <row r="188" spans="1:10" x14ac:dyDescent="0.25">
      <c r="A188" s="213" t="s">
        <v>623</v>
      </c>
      <c r="B188" s="214">
        <v>0</v>
      </c>
      <c r="C188" s="214">
        <v>13710</v>
      </c>
      <c r="D188" s="214">
        <v>0</v>
      </c>
      <c r="E188" s="214">
        <v>0</v>
      </c>
      <c r="F188" s="214">
        <v>0</v>
      </c>
      <c r="G188" s="214">
        <v>0</v>
      </c>
      <c r="H188" s="214">
        <v>0</v>
      </c>
      <c r="I188" s="214">
        <v>0</v>
      </c>
      <c r="J188" s="215">
        <v>13710</v>
      </c>
    </row>
    <row r="189" spans="1:10" x14ac:dyDescent="0.25">
      <c r="A189" s="213" t="s">
        <v>622</v>
      </c>
      <c r="B189" s="214">
        <v>0</v>
      </c>
      <c r="C189" s="214">
        <v>1410</v>
      </c>
      <c r="D189" s="214">
        <v>0</v>
      </c>
      <c r="E189" s="214">
        <v>0</v>
      </c>
      <c r="F189" s="214">
        <v>0</v>
      </c>
      <c r="G189" s="214">
        <v>0</v>
      </c>
      <c r="H189" s="214">
        <v>0</v>
      </c>
      <c r="I189" s="214">
        <v>0</v>
      </c>
      <c r="J189" s="215">
        <v>1410</v>
      </c>
    </row>
    <row r="190" spans="1:10" x14ac:dyDescent="0.25">
      <c r="A190" s="213" t="s">
        <v>621</v>
      </c>
      <c r="B190" s="214">
        <v>0</v>
      </c>
      <c r="C190" s="214">
        <v>460</v>
      </c>
      <c r="D190" s="214">
        <v>0</v>
      </c>
      <c r="E190" s="214">
        <v>0</v>
      </c>
      <c r="F190" s="214">
        <v>0</v>
      </c>
      <c r="G190" s="214">
        <v>0</v>
      </c>
      <c r="H190" s="214">
        <v>0</v>
      </c>
      <c r="I190" s="214">
        <v>0</v>
      </c>
      <c r="J190" s="215">
        <v>460</v>
      </c>
    </row>
    <row r="191" spans="1:10" x14ac:dyDescent="0.25">
      <c r="A191" s="213" t="s">
        <v>620</v>
      </c>
      <c r="B191" s="214">
        <v>0</v>
      </c>
      <c r="C191" s="214">
        <v>3600</v>
      </c>
      <c r="D191" s="214">
        <v>0</v>
      </c>
      <c r="E191" s="214">
        <v>0</v>
      </c>
      <c r="F191" s="214">
        <v>0</v>
      </c>
      <c r="G191" s="214">
        <v>0</v>
      </c>
      <c r="H191" s="214">
        <v>0</v>
      </c>
      <c r="I191" s="214">
        <v>0</v>
      </c>
      <c r="J191" s="215">
        <v>3600</v>
      </c>
    </row>
    <row r="192" spans="1:10" x14ac:dyDescent="0.25">
      <c r="A192" s="213" t="s">
        <v>619</v>
      </c>
      <c r="B192" s="214">
        <v>0</v>
      </c>
      <c r="C192" s="214">
        <v>0</v>
      </c>
      <c r="D192" s="214">
        <v>50</v>
      </c>
      <c r="E192" s="214">
        <v>0</v>
      </c>
      <c r="F192" s="214">
        <v>0</v>
      </c>
      <c r="G192" s="214">
        <v>0</v>
      </c>
      <c r="H192" s="214">
        <v>0</v>
      </c>
      <c r="I192" s="214">
        <v>0</v>
      </c>
      <c r="J192" s="215">
        <v>50</v>
      </c>
    </row>
    <row r="193" spans="1:10" x14ac:dyDescent="0.25">
      <c r="A193" s="213" t="s">
        <v>618</v>
      </c>
      <c r="B193" s="214">
        <v>0</v>
      </c>
      <c r="C193" s="214">
        <v>5000</v>
      </c>
      <c r="D193" s="214">
        <v>0</v>
      </c>
      <c r="E193" s="214">
        <v>0</v>
      </c>
      <c r="F193" s="214">
        <v>0</v>
      </c>
      <c r="G193" s="214">
        <v>0</v>
      </c>
      <c r="H193" s="214">
        <v>0</v>
      </c>
      <c r="I193" s="214">
        <v>0</v>
      </c>
      <c r="J193" s="215">
        <v>5000</v>
      </c>
    </row>
    <row r="194" spans="1:10" x14ac:dyDescent="0.25">
      <c r="A194" s="213" t="s">
        <v>617</v>
      </c>
      <c r="B194" s="214">
        <v>0</v>
      </c>
      <c r="C194" s="214">
        <v>825</v>
      </c>
      <c r="D194" s="214">
        <v>0</v>
      </c>
      <c r="E194" s="214">
        <v>0</v>
      </c>
      <c r="F194" s="214">
        <v>0</v>
      </c>
      <c r="G194" s="214">
        <v>0</v>
      </c>
      <c r="H194" s="214">
        <v>0</v>
      </c>
      <c r="I194" s="214">
        <v>0</v>
      </c>
      <c r="J194" s="215">
        <v>825</v>
      </c>
    </row>
    <row r="195" spans="1:10" x14ac:dyDescent="0.25">
      <c r="A195" s="213" t="s">
        <v>616</v>
      </c>
      <c r="B195" s="214">
        <v>0</v>
      </c>
      <c r="C195" s="214">
        <v>100</v>
      </c>
      <c r="D195" s="214">
        <v>675</v>
      </c>
      <c r="E195" s="214">
        <v>0</v>
      </c>
      <c r="F195" s="214">
        <v>0</v>
      </c>
      <c r="G195" s="214">
        <v>200</v>
      </c>
      <c r="H195" s="214">
        <v>1525</v>
      </c>
      <c r="I195" s="214">
        <v>0</v>
      </c>
      <c r="J195" s="215">
        <v>2500</v>
      </c>
    </row>
    <row r="196" spans="1:10" x14ac:dyDescent="0.25">
      <c r="A196" s="213" t="s">
        <v>615</v>
      </c>
      <c r="B196" s="214">
        <v>0</v>
      </c>
      <c r="C196" s="214">
        <v>100</v>
      </c>
      <c r="D196" s="214">
        <v>200</v>
      </c>
      <c r="E196" s="214">
        <v>0</v>
      </c>
      <c r="F196" s="214">
        <v>0</v>
      </c>
      <c r="G196" s="214">
        <v>0</v>
      </c>
      <c r="H196" s="214">
        <v>100</v>
      </c>
      <c r="I196" s="214">
        <v>0</v>
      </c>
      <c r="J196" s="215">
        <v>400</v>
      </c>
    </row>
    <row r="197" spans="1:10" x14ac:dyDescent="0.25">
      <c r="A197" s="213" t="s">
        <v>614</v>
      </c>
      <c r="B197" s="214">
        <v>0</v>
      </c>
      <c r="C197" s="214">
        <v>50</v>
      </c>
      <c r="D197" s="214">
        <v>425</v>
      </c>
      <c r="E197" s="214">
        <v>0</v>
      </c>
      <c r="F197" s="214">
        <v>0</v>
      </c>
      <c r="G197" s="214">
        <v>100</v>
      </c>
      <c r="H197" s="214">
        <v>425</v>
      </c>
      <c r="I197" s="214">
        <v>0</v>
      </c>
      <c r="J197" s="215">
        <v>1000</v>
      </c>
    </row>
    <row r="198" spans="1:10" x14ac:dyDescent="0.25">
      <c r="A198" s="213" t="s">
        <v>613</v>
      </c>
      <c r="B198" s="214">
        <v>0</v>
      </c>
      <c r="C198" s="214">
        <v>90</v>
      </c>
      <c r="D198" s="214">
        <v>170</v>
      </c>
      <c r="E198" s="214">
        <v>0</v>
      </c>
      <c r="F198" s="214">
        <v>0</v>
      </c>
      <c r="G198" s="214">
        <v>0</v>
      </c>
      <c r="H198" s="214">
        <v>100</v>
      </c>
      <c r="I198" s="214">
        <v>0</v>
      </c>
      <c r="J198" s="215">
        <v>360</v>
      </c>
    </row>
    <row r="199" spans="1:10" x14ac:dyDescent="0.25">
      <c r="A199" s="213" t="s">
        <v>612</v>
      </c>
      <c r="B199" s="214">
        <v>0</v>
      </c>
      <c r="C199" s="214">
        <v>0</v>
      </c>
      <c r="D199" s="214">
        <v>1895</v>
      </c>
      <c r="E199" s="214">
        <v>0</v>
      </c>
      <c r="F199" s="214">
        <v>0</v>
      </c>
      <c r="G199" s="214">
        <v>0</v>
      </c>
      <c r="H199" s="214">
        <v>1025</v>
      </c>
      <c r="I199" s="214">
        <v>0</v>
      </c>
      <c r="J199" s="215">
        <v>2920</v>
      </c>
    </row>
    <row r="200" spans="1:10" x14ac:dyDescent="0.25">
      <c r="A200" s="213" t="s">
        <v>611</v>
      </c>
      <c r="B200" s="214">
        <v>0</v>
      </c>
      <c r="C200" s="214">
        <v>0</v>
      </c>
      <c r="D200" s="214">
        <v>500</v>
      </c>
      <c r="E200" s="214">
        <v>0</v>
      </c>
      <c r="F200" s="214">
        <v>0</v>
      </c>
      <c r="G200" s="214">
        <v>0</v>
      </c>
      <c r="H200" s="214">
        <v>2000</v>
      </c>
      <c r="I200" s="214">
        <v>0</v>
      </c>
      <c r="J200" s="215">
        <v>2500</v>
      </c>
    </row>
    <row r="201" spans="1:10" x14ac:dyDescent="0.25">
      <c r="A201" s="213" t="s">
        <v>610</v>
      </c>
      <c r="B201" s="214">
        <v>0</v>
      </c>
      <c r="C201" s="214">
        <v>0</v>
      </c>
      <c r="D201" s="214">
        <v>2610</v>
      </c>
      <c r="E201" s="214">
        <v>0</v>
      </c>
      <c r="F201" s="214">
        <v>0</v>
      </c>
      <c r="G201" s="214">
        <v>0</v>
      </c>
      <c r="H201" s="214">
        <v>0</v>
      </c>
      <c r="I201" s="214">
        <v>0</v>
      </c>
      <c r="J201" s="215">
        <v>2610</v>
      </c>
    </row>
    <row r="202" spans="1:10" x14ac:dyDescent="0.25">
      <c r="A202" s="213" t="s">
        <v>609</v>
      </c>
      <c r="B202" s="214">
        <v>0</v>
      </c>
      <c r="C202" s="214">
        <v>0</v>
      </c>
      <c r="D202" s="214">
        <v>0</v>
      </c>
      <c r="E202" s="214">
        <v>0</v>
      </c>
      <c r="F202" s="214">
        <v>0</v>
      </c>
      <c r="G202" s="214">
        <v>0</v>
      </c>
      <c r="H202" s="214">
        <v>0</v>
      </c>
      <c r="I202" s="214">
        <v>0</v>
      </c>
      <c r="J202" s="215">
        <v>0</v>
      </c>
    </row>
    <row r="203" spans="1:10" x14ac:dyDescent="0.25">
      <c r="A203" s="213" t="s">
        <v>608</v>
      </c>
      <c r="B203" s="214">
        <v>0</v>
      </c>
      <c r="C203" s="214">
        <v>2000</v>
      </c>
      <c r="D203" s="214">
        <v>0</v>
      </c>
      <c r="E203" s="214">
        <v>0</v>
      </c>
      <c r="F203" s="214">
        <v>0</v>
      </c>
      <c r="G203" s="214">
        <v>0</v>
      </c>
      <c r="H203" s="214">
        <v>0</v>
      </c>
      <c r="I203" s="214">
        <v>0</v>
      </c>
      <c r="J203" s="215">
        <v>2000</v>
      </c>
    </row>
    <row r="204" spans="1:10" x14ac:dyDescent="0.25">
      <c r="A204" s="213" t="s">
        <v>607</v>
      </c>
      <c r="B204" s="214">
        <v>0</v>
      </c>
      <c r="C204" s="214">
        <v>1860</v>
      </c>
      <c r="D204" s="214">
        <v>0</v>
      </c>
      <c r="E204" s="214">
        <v>0</v>
      </c>
      <c r="F204" s="214">
        <v>0</v>
      </c>
      <c r="G204" s="214">
        <v>0</v>
      </c>
      <c r="H204" s="214">
        <v>0</v>
      </c>
      <c r="I204" s="214">
        <v>0</v>
      </c>
      <c r="J204" s="215">
        <v>1860</v>
      </c>
    </row>
    <row r="205" spans="1:10" x14ac:dyDescent="0.25">
      <c r="A205" s="213" t="s">
        <v>606</v>
      </c>
      <c r="B205" s="214">
        <v>0</v>
      </c>
      <c r="C205" s="214">
        <v>812</v>
      </c>
      <c r="D205" s="214">
        <v>0</v>
      </c>
      <c r="E205" s="214">
        <v>0</v>
      </c>
      <c r="F205" s="214">
        <v>0</v>
      </c>
      <c r="G205" s="214">
        <v>3880</v>
      </c>
      <c r="H205" s="214">
        <v>0</v>
      </c>
      <c r="I205" s="214">
        <v>0</v>
      </c>
      <c r="J205" s="215">
        <v>4692</v>
      </c>
    </row>
    <row r="206" spans="1:10" x14ac:dyDescent="0.25">
      <c r="A206" s="213" t="s">
        <v>605</v>
      </c>
      <c r="B206" s="214">
        <v>0</v>
      </c>
      <c r="C206" s="214">
        <v>200</v>
      </c>
      <c r="D206" s="214">
        <v>0</v>
      </c>
      <c r="E206" s="214">
        <v>0</v>
      </c>
      <c r="F206" s="214">
        <v>0</v>
      </c>
      <c r="G206" s="214">
        <v>0</v>
      </c>
      <c r="H206" s="214">
        <v>0</v>
      </c>
      <c r="I206" s="214">
        <v>0</v>
      </c>
      <c r="J206" s="215">
        <v>200</v>
      </c>
    </row>
    <row r="207" spans="1:10" x14ac:dyDescent="0.25">
      <c r="A207" s="213" t="s">
        <v>604</v>
      </c>
      <c r="B207" s="214">
        <v>0</v>
      </c>
      <c r="C207" s="214">
        <v>13630</v>
      </c>
      <c r="D207" s="214">
        <v>0</v>
      </c>
      <c r="E207" s="214">
        <v>0</v>
      </c>
      <c r="F207" s="214">
        <v>0</v>
      </c>
      <c r="G207" s="214">
        <v>20000</v>
      </c>
      <c r="H207" s="214">
        <v>0</v>
      </c>
      <c r="I207" s="214">
        <v>0</v>
      </c>
      <c r="J207" s="215">
        <v>33630</v>
      </c>
    </row>
    <row r="208" spans="1:10" x14ac:dyDescent="0.25">
      <c r="A208" s="213" t="s">
        <v>603</v>
      </c>
      <c r="B208" s="214">
        <v>0</v>
      </c>
      <c r="C208" s="214">
        <v>200</v>
      </c>
      <c r="D208" s="214">
        <v>0</v>
      </c>
      <c r="E208" s="214">
        <v>0</v>
      </c>
      <c r="F208" s="214">
        <v>0</v>
      </c>
      <c r="G208" s="214">
        <v>0</v>
      </c>
      <c r="H208" s="214">
        <v>0</v>
      </c>
      <c r="I208" s="214">
        <v>0</v>
      </c>
      <c r="J208" s="215">
        <v>200</v>
      </c>
    </row>
    <row r="209" spans="1:10" x14ac:dyDescent="0.25">
      <c r="A209" s="213" t="s">
        <v>602</v>
      </c>
      <c r="B209" s="214">
        <v>0</v>
      </c>
      <c r="C209" s="214">
        <v>500</v>
      </c>
      <c r="D209" s="214">
        <v>0</v>
      </c>
      <c r="E209" s="214">
        <v>0</v>
      </c>
      <c r="F209" s="214">
        <v>0</v>
      </c>
      <c r="G209" s="214">
        <v>1000</v>
      </c>
      <c r="H209" s="214">
        <v>0</v>
      </c>
      <c r="I209" s="214">
        <v>0</v>
      </c>
      <c r="J209" s="215">
        <v>1500</v>
      </c>
    </row>
    <row r="210" spans="1:10" x14ac:dyDescent="0.25">
      <c r="A210" s="213" t="s">
        <v>601</v>
      </c>
      <c r="B210" s="214">
        <v>0</v>
      </c>
      <c r="C210" s="214">
        <v>830</v>
      </c>
      <c r="D210" s="214">
        <v>0</v>
      </c>
      <c r="E210" s="214">
        <v>0</v>
      </c>
      <c r="F210" s="214">
        <v>0</v>
      </c>
      <c r="G210" s="214">
        <v>0</v>
      </c>
      <c r="H210" s="214">
        <v>0</v>
      </c>
      <c r="I210" s="214">
        <v>0</v>
      </c>
      <c r="J210" s="215">
        <v>830</v>
      </c>
    </row>
    <row r="211" spans="1:10" x14ac:dyDescent="0.25">
      <c r="A211" s="213" t="s">
        <v>600</v>
      </c>
      <c r="B211" s="214">
        <v>0</v>
      </c>
      <c r="C211" s="214">
        <v>0</v>
      </c>
      <c r="D211" s="214">
        <v>0</v>
      </c>
      <c r="E211" s="214">
        <v>0</v>
      </c>
      <c r="F211" s="214">
        <v>0</v>
      </c>
      <c r="G211" s="214">
        <v>0</v>
      </c>
      <c r="H211" s="214">
        <v>0</v>
      </c>
      <c r="I211" s="214">
        <v>0</v>
      </c>
      <c r="J211" s="215">
        <v>0</v>
      </c>
    </row>
    <row r="212" spans="1:10" x14ac:dyDescent="0.25">
      <c r="A212" s="213" t="s">
        <v>599</v>
      </c>
      <c r="B212" s="214">
        <v>0</v>
      </c>
      <c r="C212" s="214">
        <v>0</v>
      </c>
      <c r="D212" s="214">
        <v>100</v>
      </c>
      <c r="E212" s="214">
        <v>0</v>
      </c>
      <c r="F212" s="214">
        <v>0</v>
      </c>
      <c r="G212" s="214">
        <v>0</v>
      </c>
      <c r="H212" s="214">
        <v>500</v>
      </c>
      <c r="I212" s="214">
        <v>0</v>
      </c>
      <c r="J212" s="215">
        <v>600</v>
      </c>
    </row>
    <row r="213" spans="1:10" x14ac:dyDescent="0.25">
      <c r="A213" s="213" t="s">
        <v>598</v>
      </c>
      <c r="B213" s="214">
        <v>0</v>
      </c>
      <c r="C213" s="214">
        <v>0</v>
      </c>
      <c r="D213" s="214">
        <v>1666</v>
      </c>
      <c r="E213" s="214">
        <v>0</v>
      </c>
      <c r="F213" s="214">
        <v>0</v>
      </c>
      <c r="G213" s="214">
        <v>0</v>
      </c>
      <c r="H213" s="214">
        <v>1290</v>
      </c>
      <c r="I213" s="214">
        <v>0</v>
      </c>
      <c r="J213" s="215">
        <v>2956</v>
      </c>
    </row>
    <row r="214" spans="1:10" x14ac:dyDescent="0.25">
      <c r="A214" s="213" t="s">
        <v>597</v>
      </c>
      <c r="B214" s="214">
        <v>0</v>
      </c>
      <c r="C214" s="214">
        <v>0</v>
      </c>
      <c r="D214" s="214">
        <v>500</v>
      </c>
      <c r="E214" s="214">
        <v>0</v>
      </c>
      <c r="F214" s="214">
        <v>0</v>
      </c>
      <c r="G214" s="214">
        <v>0</v>
      </c>
      <c r="H214" s="214">
        <v>760</v>
      </c>
      <c r="I214" s="214">
        <v>0</v>
      </c>
      <c r="J214" s="215">
        <v>1260</v>
      </c>
    </row>
    <row r="215" spans="1:10" x14ac:dyDescent="0.25">
      <c r="A215" s="213" t="s">
        <v>596</v>
      </c>
      <c r="B215" s="214">
        <v>0</v>
      </c>
      <c r="C215" s="214">
        <v>0</v>
      </c>
      <c r="D215" s="214">
        <v>800</v>
      </c>
      <c r="E215" s="214">
        <v>0</v>
      </c>
      <c r="F215" s="214">
        <v>0</v>
      </c>
      <c r="G215" s="214">
        <v>0</v>
      </c>
      <c r="H215" s="214">
        <v>1700</v>
      </c>
      <c r="I215" s="214">
        <v>0</v>
      </c>
      <c r="J215" s="215">
        <v>2500</v>
      </c>
    </row>
    <row r="216" spans="1:10" x14ac:dyDescent="0.25">
      <c r="A216" s="213" t="s">
        <v>595</v>
      </c>
      <c r="B216" s="214">
        <v>0</v>
      </c>
      <c r="C216" s="214">
        <v>0</v>
      </c>
      <c r="D216" s="214">
        <v>600</v>
      </c>
      <c r="E216" s="214">
        <v>0</v>
      </c>
      <c r="F216" s="214">
        <v>0</v>
      </c>
      <c r="G216" s="214">
        <v>0</v>
      </c>
      <c r="H216" s="214">
        <v>0</v>
      </c>
      <c r="I216" s="214">
        <v>0</v>
      </c>
      <c r="J216" s="215">
        <v>600</v>
      </c>
    </row>
    <row r="217" spans="1:10" x14ac:dyDescent="0.25">
      <c r="A217" s="213" t="s">
        <v>594</v>
      </c>
      <c r="B217" s="214">
        <v>0</v>
      </c>
      <c r="C217" s="214">
        <v>780</v>
      </c>
      <c r="D217" s="214">
        <v>0</v>
      </c>
      <c r="E217" s="214">
        <v>0</v>
      </c>
      <c r="F217" s="214">
        <v>0</v>
      </c>
      <c r="G217" s="214">
        <v>0</v>
      </c>
      <c r="H217" s="214">
        <v>0</v>
      </c>
      <c r="I217" s="214">
        <v>0</v>
      </c>
      <c r="J217" s="215">
        <v>780</v>
      </c>
    </row>
    <row r="218" spans="1:10" x14ac:dyDescent="0.25">
      <c r="A218" s="213" t="s">
        <v>593</v>
      </c>
      <c r="B218" s="214">
        <v>0</v>
      </c>
      <c r="C218" s="214">
        <v>200</v>
      </c>
      <c r="D218" s="214">
        <v>0</v>
      </c>
      <c r="E218" s="214">
        <v>0</v>
      </c>
      <c r="F218" s="214">
        <v>0</v>
      </c>
      <c r="G218" s="214">
        <v>800</v>
      </c>
      <c r="H218" s="214">
        <v>0</v>
      </c>
      <c r="I218" s="214">
        <v>0</v>
      </c>
      <c r="J218" s="215">
        <v>1000</v>
      </c>
    </row>
    <row r="219" spans="1:10" x14ac:dyDescent="0.25">
      <c r="A219" s="213" t="s">
        <v>592</v>
      </c>
      <c r="B219" s="214">
        <v>0</v>
      </c>
      <c r="C219" s="214">
        <v>0</v>
      </c>
      <c r="D219" s="214">
        <v>0</v>
      </c>
      <c r="E219" s="214">
        <v>0</v>
      </c>
      <c r="F219" s="214">
        <v>0</v>
      </c>
      <c r="G219" s="214">
        <v>100</v>
      </c>
      <c r="H219" s="214">
        <v>0</v>
      </c>
      <c r="I219" s="214">
        <v>0</v>
      </c>
      <c r="J219" s="215">
        <v>100</v>
      </c>
    </row>
    <row r="220" spans="1:10" x14ac:dyDescent="0.25">
      <c r="A220" s="213" t="s">
        <v>591</v>
      </c>
      <c r="B220" s="214">
        <v>0</v>
      </c>
      <c r="C220" s="214">
        <v>300</v>
      </c>
      <c r="D220" s="214">
        <v>0</v>
      </c>
      <c r="E220" s="214">
        <v>0</v>
      </c>
      <c r="F220" s="214">
        <v>0</v>
      </c>
      <c r="G220" s="214">
        <v>0</v>
      </c>
      <c r="H220" s="214">
        <v>0</v>
      </c>
      <c r="I220" s="214">
        <v>0</v>
      </c>
      <c r="J220" s="215">
        <v>300</v>
      </c>
    </row>
    <row r="221" spans="1:10" x14ac:dyDescent="0.25">
      <c r="A221" s="213" t="s">
        <v>590</v>
      </c>
      <c r="B221" s="214">
        <v>0</v>
      </c>
      <c r="C221" s="214">
        <v>100</v>
      </c>
      <c r="D221" s="214">
        <v>0</v>
      </c>
      <c r="E221" s="214">
        <v>0</v>
      </c>
      <c r="F221" s="214">
        <v>0</v>
      </c>
      <c r="G221" s="214">
        <v>0</v>
      </c>
      <c r="H221" s="214">
        <v>0</v>
      </c>
      <c r="I221" s="214">
        <v>0</v>
      </c>
      <c r="J221" s="215">
        <v>100</v>
      </c>
    </row>
    <row r="222" spans="1:10" x14ac:dyDescent="0.25">
      <c r="A222" s="213" t="s">
        <v>589</v>
      </c>
      <c r="B222" s="214">
        <v>0</v>
      </c>
      <c r="C222" s="214">
        <v>200</v>
      </c>
      <c r="D222" s="214">
        <v>0</v>
      </c>
      <c r="E222" s="214">
        <v>0</v>
      </c>
      <c r="F222" s="214">
        <v>0</v>
      </c>
      <c r="G222" s="214">
        <v>0</v>
      </c>
      <c r="H222" s="214">
        <v>0</v>
      </c>
      <c r="I222" s="214">
        <v>0</v>
      </c>
      <c r="J222" s="215">
        <v>200</v>
      </c>
    </row>
    <row r="223" spans="1:10" x14ac:dyDescent="0.25">
      <c r="A223" s="213" t="s">
        <v>588</v>
      </c>
      <c r="B223" s="214">
        <v>0</v>
      </c>
      <c r="C223" s="214">
        <v>150</v>
      </c>
      <c r="D223" s="214">
        <v>0</v>
      </c>
      <c r="E223" s="214">
        <v>0</v>
      </c>
      <c r="F223" s="214">
        <v>0</v>
      </c>
      <c r="G223" s="214">
        <v>0</v>
      </c>
      <c r="H223" s="214">
        <v>0</v>
      </c>
      <c r="I223" s="214">
        <v>0</v>
      </c>
      <c r="J223" s="215">
        <v>150</v>
      </c>
    </row>
    <row r="224" spans="1:10" x14ac:dyDescent="0.25">
      <c r="A224" s="213" t="s">
        <v>587</v>
      </c>
      <c r="B224" s="214">
        <v>0</v>
      </c>
      <c r="C224" s="214">
        <v>0</v>
      </c>
      <c r="D224" s="214">
        <v>975</v>
      </c>
      <c r="E224" s="214">
        <v>0</v>
      </c>
      <c r="F224" s="214">
        <v>0</v>
      </c>
      <c r="G224" s="214">
        <v>0</v>
      </c>
      <c r="H224" s="214">
        <v>25</v>
      </c>
      <c r="I224" s="214">
        <v>0</v>
      </c>
      <c r="J224" s="215">
        <v>1000</v>
      </c>
    </row>
    <row r="225" spans="1:10" x14ac:dyDescent="0.25">
      <c r="A225" s="213" t="s">
        <v>586</v>
      </c>
      <c r="B225" s="214">
        <v>0</v>
      </c>
      <c r="C225" s="214">
        <v>0</v>
      </c>
      <c r="D225" s="214">
        <v>0</v>
      </c>
      <c r="E225" s="214">
        <v>0</v>
      </c>
      <c r="F225" s="214">
        <v>0</v>
      </c>
      <c r="G225" s="214">
        <v>0</v>
      </c>
      <c r="H225" s="214">
        <v>0</v>
      </c>
      <c r="I225" s="214">
        <v>0</v>
      </c>
      <c r="J225" s="215">
        <v>0</v>
      </c>
    </row>
    <row r="226" spans="1:10" x14ac:dyDescent="0.25">
      <c r="A226" s="213" t="s">
        <v>585</v>
      </c>
      <c r="B226" s="214">
        <v>0</v>
      </c>
      <c r="C226" s="214">
        <v>0</v>
      </c>
      <c r="D226" s="214">
        <v>3611</v>
      </c>
      <c r="E226" s="214">
        <v>0</v>
      </c>
      <c r="F226" s="214">
        <v>0</v>
      </c>
      <c r="G226" s="214">
        <v>0</v>
      </c>
      <c r="H226" s="214">
        <v>25</v>
      </c>
      <c r="I226" s="214">
        <v>0</v>
      </c>
      <c r="J226" s="215">
        <v>3636</v>
      </c>
    </row>
    <row r="227" spans="1:10" x14ac:dyDescent="0.25">
      <c r="A227" s="213" t="s">
        <v>584</v>
      </c>
      <c r="B227" s="214">
        <v>0</v>
      </c>
      <c r="C227" s="214">
        <v>0</v>
      </c>
      <c r="D227" s="214">
        <v>100</v>
      </c>
      <c r="E227" s="214">
        <v>0</v>
      </c>
      <c r="F227" s="214">
        <v>0</v>
      </c>
      <c r="G227" s="214">
        <v>0</v>
      </c>
      <c r="H227" s="214">
        <v>100</v>
      </c>
      <c r="I227" s="214">
        <v>0</v>
      </c>
      <c r="J227" s="215">
        <v>200</v>
      </c>
    </row>
    <row r="228" spans="1:10" x14ac:dyDescent="0.25">
      <c r="A228" s="213" t="s">
        <v>583</v>
      </c>
      <c r="B228" s="214">
        <v>340</v>
      </c>
      <c r="C228" s="214">
        <v>0</v>
      </c>
      <c r="D228" s="214">
        <v>160</v>
      </c>
      <c r="E228" s="214">
        <v>0</v>
      </c>
      <c r="F228" s="214">
        <v>0</v>
      </c>
      <c r="G228" s="214">
        <v>0</v>
      </c>
      <c r="H228" s="214">
        <v>0</v>
      </c>
      <c r="I228" s="214">
        <v>0</v>
      </c>
      <c r="J228" s="215">
        <v>500</v>
      </c>
    </row>
    <row r="229" spans="1:10" x14ac:dyDescent="0.25">
      <c r="A229" s="213" t="s">
        <v>582</v>
      </c>
      <c r="B229" s="214">
        <v>0</v>
      </c>
      <c r="C229" s="214">
        <v>0</v>
      </c>
      <c r="D229" s="214">
        <v>1740</v>
      </c>
      <c r="E229" s="214">
        <v>0</v>
      </c>
      <c r="F229" s="214">
        <v>260</v>
      </c>
      <c r="G229" s="214">
        <v>0</v>
      </c>
      <c r="H229" s="214">
        <v>0</v>
      </c>
      <c r="I229" s="214">
        <v>0</v>
      </c>
      <c r="J229" s="215">
        <v>2000</v>
      </c>
    </row>
    <row r="230" spans="1:10" x14ac:dyDescent="0.25">
      <c r="A230" s="213" t="s">
        <v>781</v>
      </c>
      <c r="B230" s="214">
        <v>0</v>
      </c>
      <c r="C230" s="214">
        <v>3485</v>
      </c>
      <c r="D230" s="214">
        <v>0</v>
      </c>
      <c r="E230" s="214">
        <v>0</v>
      </c>
      <c r="F230" s="214">
        <v>0</v>
      </c>
      <c r="G230" s="214">
        <v>0</v>
      </c>
      <c r="H230" s="214">
        <v>0</v>
      </c>
      <c r="I230" s="214">
        <v>0</v>
      </c>
      <c r="J230" s="215">
        <v>3485</v>
      </c>
    </row>
    <row r="231" spans="1:10" x14ac:dyDescent="0.25">
      <c r="A231" s="213" t="s">
        <v>770</v>
      </c>
      <c r="B231" s="214">
        <v>0</v>
      </c>
      <c r="C231" s="214">
        <v>55</v>
      </c>
      <c r="D231" s="214">
        <v>0</v>
      </c>
      <c r="E231" s="214">
        <v>0</v>
      </c>
      <c r="F231" s="214">
        <v>0</v>
      </c>
      <c r="G231" s="214">
        <v>0</v>
      </c>
      <c r="H231" s="214">
        <v>0</v>
      </c>
      <c r="I231" s="214">
        <v>0</v>
      </c>
      <c r="J231" s="215">
        <v>55</v>
      </c>
    </row>
    <row r="232" spans="1:10" x14ac:dyDescent="0.25">
      <c r="A232" s="213" t="s">
        <v>580</v>
      </c>
      <c r="B232" s="214">
        <v>0</v>
      </c>
      <c r="C232" s="214">
        <v>250</v>
      </c>
      <c r="D232" s="214">
        <v>0</v>
      </c>
      <c r="E232" s="214">
        <v>0</v>
      </c>
      <c r="F232" s="214">
        <v>0</v>
      </c>
      <c r="G232" s="214">
        <v>500</v>
      </c>
      <c r="H232" s="214">
        <v>0</v>
      </c>
      <c r="I232" s="214">
        <v>0</v>
      </c>
      <c r="J232" s="215">
        <v>750</v>
      </c>
    </row>
    <row r="233" spans="1:10" x14ac:dyDescent="0.25">
      <c r="A233" s="213" t="s">
        <v>575</v>
      </c>
      <c r="B233" s="214">
        <v>0</v>
      </c>
      <c r="C233" s="214">
        <v>30</v>
      </c>
      <c r="D233" s="214">
        <v>0</v>
      </c>
      <c r="E233" s="214">
        <v>0</v>
      </c>
      <c r="F233" s="214">
        <v>0</v>
      </c>
      <c r="G233" s="214">
        <v>0</v>
      </c>
      <c r="H233" s="214">
        <v>0</v>
      </c>
      <c r="I233" s="214">
        <v>0</v>
      </c>
      <c r="J233" s="215">
        <v>30</v>
      </c>
    </row>
    <row r="234" spans="1:10" x14ac:dyDescent="0.25">
      <c r="A234" s="213" t="s">
        <v>348</v>
      </c>
      <c r="B234" s="214">
        <v>0</v>
      </c>
      <c r="C234" s="214">
        <v>700</v>
      </c>
      <c r="D234" s="214">
        <v>0</v>
      </c>
      <c r="E234" s="214">
        <v>0</v>
      </c>
      <c r="F234" s="214">
        <v>0</v>
      </c>
      <c r="G234" s="214">
        <v>0</v>
      </c>
      <c r="H234" s="214">
        <v>0</v>
      </c>
      <c r="I234" s="214">
        <v>0</v>
      </c>
      <c r="J234" s="215">
        <v>700</v>
      </c>
    </row>
    <row r="235" spans="1:10" x14ac:dyDescent="0.25">
      <c r="A235" s="213" t="s">
        <v>347</v>
      </c>
      <c r="B235" s="214">
        <v>0</v>
      </c>
      <c r="C235" s="214">
        <v>0</v>
      </c>
      <c r="D235" s="214">
        <v>0</v>
      </c>
      <c r="E235" s="214">
        <v>0</v>
      </c>
      <c r="F235" s="214">
        <v>0</v>
      </c>
      <c r="G235" s="214">
        <v>0</v>
      </c>
      <c r="H235" s="214">
        <v>0</v>
      </c>
      <c r="I235" s="214">
        <v>0</v>
      </c>
      <c r="J235" s="215">
        <v>0</v>
      </c>
    </row>
    <row r="236" spans="1:10" x14ac:dyDescent="0.25">
      <c r="A236" s="213" t="s">
        <v>570</v>
      </c>
      <c r="B236" s="214">
        <v>0</v>
      </c>
      <c r="C236" s="214">
        <v>0</v>
      </c>
      <c r="D236" s="214">
        <v>0</v>
      </c>
      <c r="E236" s="214">
        <v>0</v>
      </c>
      <c r="F236" s="214">
        <v>0</v>
      </c>
      <c r="G236" s="214">
        <v>0</v>
      </c>
      <c r="H236" s="214">
        <v>0</v>
      </c>
      <c r="I236" s="214">
        <v>0</v>
      </c>
      <c r="J236" s="215">
        <v>0</v>
      </c>
    </row>
    <row r="237" spans="1:10" x14ac:dyDescent="0.25">
      <c r="A237" s="213" t="s">
        <v>569</v>
      </c>
      <c r="B237" s="214">
        <v>0</v>
      </c>
      <c r="C237" s="214">
        <v>0</v>
      </c>
      <c r="D237" s="214">
        <v>56</v>
      </c>
      <c r="E237" s="214">
        <v>0</v>
      </c>
      <c r="F237" s="214">
        <v>4</v>
      </c>
      <c r="G237" s="214">
        <v>0</v>
      </c>
      <c r="H237" s="214">
        <v>0</v>
      </c>
      <c r="I237" s="214">
        <v>0</v>
      </c>
      <c r="J237" s="215">
        <v>60</v>
      </c>
    </row>
    <row r="238" spans="1:10" x14ac:dyDescent="0.25">
      <c r="A238" s="213" t="s">
        <v>343</v>
      </c>
      <c r="B238" s="214">
        <v>0</v>
      </c>
      <c r="C238" s="214">
        <v>75</v>
      </c>
      <c r="D238" s="214">
        <v>0</v>
      </c>
      <c r="E238" s="214">
        <v>0</v>
      </c>
      <c r="F238" s="214">
        <v>0</v>
      </c>
      <c r="G238" s="214">
        <v>0</v>
      </c>
      <c r="H238" s="214">
        <v>0</v>
      </c>
      <c r="I238" s="214">
        <v>0</v>
      </c>
      <c r="J238" s="215">
        <v>75</v>
      </c>
    </row>
    <row r="239" spans="1:10" x14ac:dyDescent="0.25">
      <c r="A239" s="213" t="s">
        <v>340</v>
      </c>
      <c r="B239" s="214">
        <v>1250</v>
      </c>
      <c r="C239" s="214">
        <v>0</v>
      </c>
      <c r="D239" s="214">
        <v>0</v>
      </c>
      <c r="E239" s="214">
        <v>0</v>
      </c>
      <c r="F239" s="214">
        <v>0</v>
      </c>
      <c r="G239" s="214">
        <v>1250</v>
      </c>
      <c r="H239" s="214">
        <v>0</v>
      </c>
      <c r="I239" s="214">
        <v>0</v>
      </c>
      <c r="J239" s="215">
        <v>2500</v>
      </c>
    </row>
    <row r="240" spans="1:10" x14ac:dyDescent="0.25">
      <c r="A240" s="213" t="s">
        <v>565</v>
      </c>
      <c r="B240" s="214">
        <v>0</v>
      </c>
      <c r="C240" s="214">
        <v>0</v>
      </c>
      <c r="D240" s="214">
        <v>0</v>
      </c>
      <c r="E240" s="214">
        <v>0</v>
      </c>
      <c r="F240" s="214">
        <v>0</v>
      </c>
      <c r="G240" s="214">
        <v>0</v>
      </c>
      <c r="H240" s="214">
        <v>0</v>
      </c>
      <c r="I240" s="214">
        <v>0</v>
      </c>
      <c r="J240" s="215">
        <v>0</v>
      </c>
    </row>
    <row r="241" spans="1:10" x14ac:dyDescent="0.25">
      <c r="A241" s="213" t="s">
        <v>564</v>
      </c>
      <c r="B241" s="214">
        <v>0</v>
      </c>
      <c r="C241" s="214">
        <v>80</v>
      </c>
      <c r="D241" s="214">
        <v>495</v>
      </c>
      <c r="E241" s="214">
        <v>0</v>
      </c>
      <c r="F241" s="214">
        <v>0</v>
      </c>
      <c r="G241" s="214">
        <v>100</v>
      </c>
      <c r="H241" s="214">
        <v>525</v>
      </c>
      <c r="I241" s="214">
        <v>0</v>
      </c>
      <c r="J241" s="215">
        <v>1200</v>
      </c>
    </row>
    <row r="242" spans="1:10" x14ac:dyDescent="0.25">
      <c r="A242" s="213" t="s">
        <v>563</v>
      </c>
      <c r="B242" s="214">
        <v>0</v>
      </c>
      <c r="C242" s="214">
        <v>90</v>
      </c>
      <c r="D242" s="214">
        <v>285</v>
      </c>
      <c r="E242" s="214">
        <v>0</v>
      </c>
      <c r="F242" s="214">
        <v>0</v>
      </c>
      <c r="G242" s="214">
        <v>0</v>
      </c>
      <c r="H242" s="214">
        <v>225</v>
      </c>
      <c r="I242" s="214">
        <v>0</v>
      </c>
      <c r="J242" s="215">
        <v>600</v>
      </c>
    </row>
    <row r="243" spans="1:10" x14ac:dyDescent="0.25">
      <c r="A243" s="213" t="s">
        <v>562</v>
      </c>
      <c r="B243" s="214">
        <v>0</v>
      </c>
      <c r="C243" s="214">
        <v>0</v>
      </c>
      <c r="D243" s="214">
        <v>0</v>
      </c>
      <c r="E243" s="214">
        <v>0</v>
      </c>
      <c r="F243" s="214">
        <v>0</v>
      </c>
      <c r="G243" s="214">
        <v>0</v>
      </c>
      <c r="H243" s="214">
        <v>0</v>
      </c>
      <c r="I243" s="214">
        <v>0</v>
      </c>
      <c r="J243" s="215">
        <v>0</v>
      </c>
    </row>
    <row r="244" spans="1:10" x14ac:dyDescent="0.25">
      <c r="A244" s="213" t="s">
        <v>561</v>
      </c>
      <c r="B244" s="214">
        <v>0</v>
      </c>
      <c r="C244" s="214">
        <v>0</v>
      </c>
      <c r="D244" s="214">
        <v>0</v>
      </c>
      <c r="E244" s="214">
        <v>0</v>
      </c>
      <c r="F244" s="214">
        <v>0</v>
      </c>
      <c r="G244" s="214">
        <v>0</v>
      </c>
      <c r="H244" s="214">
        <v>0</v>
      </c>
      <c r="I244" s="214">
        <v>0</v>
      </c>
      <c r="J244" s="215">
        <v>0</v>
      </c>
    </row>
    <row r="245" spans="1:10" x14ac:dyDescent="0.25">
      <c r="A245" s="213" t="s">
        <v>560</v>
      </c>
      <c r="B245" s="214">
        <v>0</v>
      </c>
      <c r="C245" s="214">
        <v>10</v>
      </c>
      <c r="D245" s="214">
        <v>295</v>
      </c>
      <c r="E245" s="214">
        <v>0</v>
      </c>
      <c r="F245" s="214">
        <v>0</v>
      </c>
      <c r="G245" s="214">
        <v>100</v>
      </c>
      <c r="H245" s="214">
        <v>325</v>
      </c>
      <c r="I245" s="214">
        <v>0</v>
      </c>
      <c r="J245" s="215">
        <v>730</v>
      </c>
    </row>
    <row r="246" spans="1:10" x14ac:dyDescent="0.25">
      <c r="A246" s="213" t="s">
        <v>559</v>
      </c>
      <c r="B246" s="214">
        <v>0</v>
      </c>
      <c r="C246" s="214">
        <v>80</v>
      </c>
      <c r="D246" s="214">
        <v>245</v>
      </c>
      <c r="E246" s="214">
        <v>0</v>
      </c>
      <c r="F246" s="214">
        <v>0</v>
      </c>
      <c r="G246" s="214">
        <v>0</v>
      </c>
      <c r="H246" s="214">
        <v>225</v>
      </c>
      <c r="I246" s="214">
        <v>0</v>
      </c>
      <c r="J246" s="215">
        <v>550</v>
      </c>
    </row>
    <row r="247" spans="1:10" x14ac:dyDescent="0.25">
      <c r="A247" s="213" t="s">
        <v>558</v>
      </c>
      <c r="B247" s="214">
        <v>0</v>
      </c>
      <c r="C247" s="214">
        <v>0</v>
      </c>
      <c r="D247" s="214">
        <v>0</v>
      </c>
      <c r="E247" s="214">
        <v>0</v>
      </c>
      <c r="F247" s="214">
        <v>0</v>
      </c>
      <c r="G247" s="214">
        <v>0</v>
      </c>
      <c r="H247" s="214">
        <v>0</v>
      </c>
      <c r="I247" s="214">
        <v>0</v>
      </c>
      <c r="J247" s="215">
        <v>0</v>
      </c>
    </row>
    <row r="248" spans="1:10" x14ac:dyDescent="0.25">
      <c r="A248" s="213" t="s">
        <v>557</v>
      </c>
      <c r="B248" s="214">
        <v>0</v>
      </c>
      <c r="C248" s="214">
        <v>0</v>
      </c>
      <c r="D248" s="214">
        <v>0</v>
      </c>
      <c r="E248" s="214">
        <v>0</v>
      </c>
      <c r="F248" s="214">
        <v>0</v>
      </c>
      <c r="G248" s="214">
        <v>0</v>
      </c>
      <c r="H248" s="214">
        <v>0</v>
      </c>
      <c r="I248" s="214">
        <v>0</v>
      </c>
      <c r="J248" s="215">
        <v>0</v>
      </c>
    </row>
    <row r="249" spans="1:10" x14ac:dyDescent="0.25">
      <c r="A249" s="213" t="s">
        <v>556</v>
      </c>
      <c r="B249" s="214">
        <v>0</v>
      </c>
      <c r="C249" s="214">
        <v>0</v>
      </c>
      <c r="D249" s="214">
        <v>200</v>
      </c>
      <c r="E249" s="214">
        <v>0</v>
      </c>
      <c r="F249" s="214">
        <v>0</v>
      </c>
      <c r="G249" s="214">
        <v>0</v>
      </c>
      <c r="H249" s="214">
        <v>500</v>
      </c>
      <c r="I249" s="214">
        <v>0</v>
      </c>
      <c r="J249" s="215">
        <v>700</v>
      </c>
    </row>
    <row r="250" spans="1:10" x14ac:dyDescent="0.25">
      <c r="A250" s="213" t="s">
        <v>555</v>
      </c>
      <c r="B250" s="214">
        <v>0</v>
      </c>
      <c r="C250" s="214">
        <v>50</v>
      </c>
      <c r="D250" s="214">
        <v>125</v>
      </c>
      <c r="E250" s="214">
        <v>0</v>
      </c>
      <c r="F250" s="214">
        <v>0</v>
      </c>
      <c r="G250" s="214">
        <v>0</v>
      </c>
      <c r="H250" s="214">
        <v>125</v>
      </c>
      <c r="I250" s="214">
        <v>0</v>
      </c>
      <c r="J250" s="215">
        <v>300</v>
      </c>
    </row>
    <row r="251" spans="1:10" x14ac:dyDescent="0.25">
      <c r="A251" s="213" t="s">
        <v>554</v>
      </c>
      <c r="B251" s="214">
        <v>0</v>
      </c>
      <c r="C251" s="214">
        <v>0</v>
      </c>
      <c r="D251" s="214">
        <v>0</v>
      </c>
      <c r="E251" s="214">
        <v>0</v>
      </c>
      <c r="F251" s="214">
        <v>0</v>
      </c>
      <c r="G251" s="214">
        <v>0</v>
      </c>
      <c r="H251" s="214">
        <v>0</v>
      </c>
      <c r="I251" s="214">
        <v>0</v>
      </c>
      <c r="J251" s="215">
        <v>0</v>
      </c>
    </row>
    <row r="252" spans="1:10" x14ac:dyDescent="0.25">
      <c r="A252" s="213" t="s">
        <v>553</v>
      </c>
      <c r="B252" s="214">
        <v>0</v>
      </c>
      <c r="C252" s="214">
        <v>0</v>
      </c>
      <c r="D252" s="214">
        <v>0</v>
      </c>
      <c r="E252" s="214">
        <v>0</v>
      </c>
      <c r="F252" s="214">
        <v>0</v>
      </c>
      <c r="G252" s="214">
        <v>0</v>
      </c>
      <c r="H252" s="214">
        <v>0</v>
      </c>
      <c r="I252" s="214">
        <v>0</v>
      </c>
      <c r="J252" s="215">
        <v>0</v>
      </c>
    </row>
    <row r="253" spans="1:10" x14ac:dyDescent="0.25">
      <c r="A253" s="213" t="s">
        <v>552</v>
      </c>
      <c r="B253" s="214">
        <v>540</v>
      </c>
      <c r="C253" s="214">
        <v>0</v>
      </c>
      <c r="D253" s="214">
        <v>260</v>
      </c>
      <c r="E253" s="214">
        <v>0</v>
      </c>
      <c r="F253" s="214">
        <v>0</v>
      </c>
      <c r="G253" s="214">
        <v>0</v>
      </c>
      <c r="H253" s="214">
        <v>0</v>
      </c>
      <c r="I253" s="214">
        <v>0</v>
      </c>
      <c r="J253" s="215">
        <v>800</v>
      </c>
    </row>
    <row r="254" spans="1:10" x14ac:dyDescent="0.25">
      <c r="A254" s="213" t="s">
        <v>551</v>
      </c>
      <c r="B254" s="214">
        <v>0</v>
      </c>
      <c r="C254" s="214">
        <v>0</v>
      </c>
      <c r="D254" s="214">
        <v>1000</v>
      </c>
      <c r="E254" s="214">
        <v>0</v>
      </c>
      <c r="F254" s="214">
        <v>0</v>
      </c>
      <c r="G254" s="214">
        <v>0</v>
      </c>
      <c r="H254" s="214">
        <v>2000</v>
      </c>
      <c r="I254" s="214">
        <v>0</v>
      </c>
      <c r="J254" s="215">
        <v>3000</v>
      </c>
    </row>
    <row r="255" spans="1:10" x14ac:dyDescent="0.25">
      <c r="A255" s="213" t="s">
        <v>550</v>
      </c>
      <c r="B255" s="214">
        <v>0</v>
      </c>
      <c r="C255" s="214">
        <v>70</v>
      </c>
      <c r="D255" s="214">
        <v>262</v>
      </c>
      <c r="E255" s="214">
        <v>0</v>
      </c>
      <c r="F255" s="214">
        <v>3</v>
      </c>
      <c r="G255" s="214">
        <v>0</v>
      </c>
      <c r="H255" s="214">
        <v>125</v>
      </c>
      <c r="I255" s="214">
        <v>0</v>
      </c>
      <c r="J255" s="215">
        <v>460</v>
      </c>
    </row>
    <row r="256" spans="1:10" x14ac:dyDescent="0.25">
      <c r="A256" s="213" t="s">
        <v>549</v>
      </c>
      <c r="B256" s="214">
        <v>0</v>
      </c>
      <c r="C256" s="214">
        <v>0</v>
      </c>
      <c r="D256" s="214">
        <v>0</v>
      </c>
      <c r="E256" s="214">
        <v>0</v>
      </c>
      <c r="F256" s="214">
        <v>0</v>
      </c>
      <c r="G256" s="214">
        <v>0</v>
      </c>
      <c r="H256" s="214">
        <v>0</v>
      </c>
      <c r="I256" s="214">
        <v>0</v>
      </c>
      <c r="J256" s="215">
        <v>0</v>
      </c>
    </row>
    <row r="257" spans="1:10" x14ac:dyDescent="0.25">
      <c r="A257" s="213" t="s">
        <v>548</v>
      </c>
      <c r="B257" s="214">
        <v>0</v>
      </c>
      <c r="C257" s="214">
        <v>30</v>
      </c>
      <c r="D257" s="214">
        <v>0</v>
      </c>
      <c r="E257" s="214">
        <v>0</v>
      </c>
      <c r="F257" s="214">
        <v>0</v>
      </c>
      <c r="G257" s="214">
        <v>100</v>
      </c>
      <c r="H257" s="214">
        <v>0</v>
      </c>
      <c r="I257" s="214">
        <v>0</v>
      </c>
      <c r="J257" s="215">
        <v>130</v>
      </c>
    </row>
    <row r="258" spans="1:10" x14ac:dyDescent="0.25">
      <c r="A258" s="213" t="s">
        <v>547</v>
      </c>
      <c r="B258" s="214">
        <v>0</v>
      </c>
      <c r="C258" s="214">
        <v>0</v>
      </c>
      <c r="D258" s="214">
        <v>0</v>
      </c>
      <c r="E258" s="214">
        <v>0</v>
      </c>
      <c r="F258" s="214">
        <v>0</v>
      </c>
      <c r="G258" s="214">
        <v>0</v>
      </c>
      <c r="H258" s="214">
        <v>0</v>
      </c>
      <c r="I258" s="214">
        <v>0</v>
      </c>
      <c r="J258" s="215">
        <v>0</v>
      </c>
    </row>
    <row r="259" spans="1:10" x14ac:dyDescent="0.25">
      <c r="A259" s="213" t="s">
        <v>546</v>
      </c>
      <c r="B259" s="214">
        <v>0</v>
      </c>
      <c r="C259" s="214">
        <v>0</v>
      </c>
      <c r="D259" s="214">
        <v>0</v>
      </c>
      <c r="E259" s="214">
        <v>0</v>
      </c>
      <c r="F259" s="214">
        <v>0</v>
      </c>
      <c r="G259" s="214">
        <v>100</v>
      </c>
      <c r="H259" s="214">
        <v>0</v>
      </c>
      <c r="I259" s="214">
        <v>0</v>
      </c>
      <c r="J259" s="215">
        <v>100</v>
      </c>
    </row>
    <row r="260" spans="1:10" x14ac:dyDescent="0.25">
      <c r="A260" s="213" t="s">
        <v>545</v>
      </c>
      <c r="B260" s="214">
        <v>0</v>
      </c>
      <c r="C260" s="214">
        <v>0</v>
      </c>
      <c r="D260" s="214">
        <v>0</v>
      </c>
      <c r="E260" s="214">
        <v>0</v>
      </c>
      <c r="F260" s="214">
        <v>0</v>
      </c>
      <c r="G260" s="214">
        <v>0</v>
      </c>
      <c r="H260" s="214">
        <v>0</v>
      </c>
      <c r="I260" s="214">
        <v>0</v>
      </c>
      <c r="J260" s="215">
        <v>0</v>
      </c>
    </row>
    <row r="261" spans="1:10" x14ac:dyDescent="0.25">
      <c r="A261" s="213" t="s">
        <v>544</v>
      </c>
      <c r="B261" s="214">
        <v>0</v>
      </c>
      <c r="C261" s="214">
        <v>0</v>
      </c>
      <c r="D261" s="214">
        <v>0</v>
      </c>
      <c r="E261" s="214">
        <v>0</v>
      </c>
      <c r="F261" s="214">
        <v>0</v>
      </c>
      <c r="G261" s="214">
        <v>0</v>
      </c>
      <c r="H261" s="214">
        <v>0</v>
      </c>
      <c r="I261" s="214">
        <v>0</v>
      </c>
      <c r="J261" s="215">
        <v>0</v>
      </c>
    </row>
    <row r="262" spans="1:10" x14ac:dyDescent="0.25">
      <c r="A262" s="213" t="s">
        <v>543</v>
      </c>
      <c r="B262" s="214">
        <v>0</v>
      </c>
      <c r="C262" s="214">
        <v>0</v>
      </c>
      <c r="D262" s="214">
        <v>0</v>
      </c>
      <c r="E262" s="214">
        <v>0</v>
      </c>
      <c r="F262" s="214">
        <v>0</v>
      </c>
      <c r="G262" s="214">
        <v>0</v>
      </c>
      <c r="H262" s="214">
        <v>0</v>
      </c>
      <c r="I262" s="214">
        <v>0</v>
      </c>
      <c r="J262" s="215">
        <v>0</v>
      </c>
    </row>
    <row r="263" spans="1:10" x14ac:dyDescent="0.25">
      <c r="A263" s="213" t="s">
        <v>542</v>
      </c>
      <c r="B263" s="214">
        <v>0</v>
      </c>
      <c r="C263" s="214">
        <v>0</v>
      </c>
      <c r="D263" s="214">
        <v>0</v>
      </c>
      <c r="E263" s="214">
        <v>0</v>
      </c>
      <c r="F263" s="214">
        <v>0</v>
      </c>
      <c r="G263" s="214">
        <v>40</v>
      </c>
      <c r="H263" s="214">
        <v>0</v>
      </c>
      <c r="I263" s="214">
        <v>0</v>
      </c>
      <c r="J263" s="215">
        <v>40</v>
      </c>
    </row>
    <row r="264" spans="1:10" x14ac:dyDescent="0.25">
      <c r="A264" s="213" t="s">
        <v>541</v>
      </c>
      <c r="B264" s="214">
        <v>0</v>
      </c>
      <c r="C264" s="214">
        <v>0</v>
      </c>
      <c r="D264" s="214">
        <v>0</v>
      </c>
      <c r="E264" s="214">
        <v>0</v>
      </c>
      <c r="F264" s="214">
        <v>0</v>
      </c>
      <c r="G264" s="214">
        <v>0</v>
      </c>
      <c r="H264" s="214">
        <v>0</v>
      </c>
      <c r="I264" s="214">
        <v>0</v>
      </c>
      <c r="J264" s="215">
        <v>0</v>
      </c>
    </row>
    <row r="265" spans="1:10" x14ac:dyDescent="0.25">
      <c r="A265" s="213" t="s">
        <v>540</v>
      </c>
      <c r="B265" s="214">
        <v>0</v>
      </c>
      <c r="C265" s="214">
        <v>0</v>
      </c>
      <c r="D265" s="214">
        <v>0</v>
      </c>
      <c r="E265" s="214">
        <v>0</v>
      </c>
      <c r="F265" s="214">
        <v>0</v>
      </c>
      <c r="G265" s="214">
        <v>0</v>
      </c>
      <c r="H265" s="214">
        <v>0</v>
      </c>
      <c r="I265" s="214">
        <v>0</v>
      </c>
      <c r="J265" s="215">
        <v>0</v>
      </c>
    </row>
    <row r="266" spans="1:10" x14ac:dyDescent="0.25">
      <c r="A266" s="213" t="s">
        <v>539</v>
      </c>
      <c r="B266" s="214">
        <v>0</v>
      </c>
      <c r="C266" s="214">
        <v>0</v>
      </c>
      <c r="D266" s="214">
        <v>0</v>
      </c>
      <c r="E266" s="214">
        <v>0</v>
      </c>
      <c r="F266" s="214">
        <v>0</v>
      </c>
      <c r="G266" s="214">
        <v>0</v>
      </c>
      <c r="H266" s="214">
        <v>0</v>
      </c>
      <c r="I266" s="214">
        <v>0</v>
      </c>
      <c r="J266" s="215">
        <v>0</v>
      </c>
    </row>
    <row r="267" spans="1:10" x14ac:dyDescent="0.25">
      <c r="A267" s="213" t="s">
        <v>538</v>
      </c>
      <c r="B267" s="214">
        <v>0</v>
      </c>
      <c r="C267" s="214">
        <v>0</v>
      </c>
      <c r="D267" s="214">
        <v>0</v>
      </c>
      <c r="E267" s="214">
        <v>0</v>
      </c>
      <c r="F267" s="214">
        <v>0</v>
      </c>
      <c r="G267" s="214">
        <v>0</v>
      </c>
      <c r="H267" s="214">
        <v>0</v>
      </c>
      <c r="I267" s="214">
        <v>0</v>
      </c>
      <c r="J267" s="215">
        <v>0</v>
      </c>
    </row>
    <row r="268" spans="1:10" x14ac:dyDescent="0.25">
      <c r="A268" s="213" t="s">
        <v>537</v>
      </c>
      <c r="B268" s="214">
        <v>0</v>
      </c>
      <c r="C268" s="214">
        <v>0</v>
      </c>
      <c r="D268" s="214">
        <v>0</v>
      </c>
      <c r="E268" s="214">
        <v>0</v>
      </c>
      <c r="F268" s="214">
        <v>0</v>
      </c>
      <c r="G268" s="214">
        <v>50</v>
      </c>
      <c r="H268" s="214">
        <v>0</v>
      </c>
      <c r="I268" s="214">
        <v>0</v>
      </c>
      <c r="J268" s="215">
        <v>50</v>
      </c>
    </row>
    <row r="269" spans="1:10" x14ac:dyDescent="0.25">
      <c r="A269" s="213" t="s">
        <v>536</v>
      </c>
      <c r="B269" s="214">
        <v>0</v>
      </c>
      <c r="C269" s="214">
        <v>50</v>
      </c>
      <c r="D269" s="214">
        <v>0</v>
      </c>
      <c r="E269" s="214">
        <v>0</v>
      </c>
      <c r="F269" s="214">
        <v>0</v>
      </c>
      <c r="G269" s="214">
        <v>100</v>
      </c>
      <c r="H269" s="214">
        <v>0</v>
      </c>
      <c r="I269" s="214">
        <v>0</v>
      </c>
      <c r="J269" s="215">
        <v>150</v>
      </c>
    </row>
    <row r="270" spans="1:10" x14ac:dyDescent="0.25">
      <c r="A270" s="213" t="s">
        <v>535</v>
      </c>
      <c r="B270" s="214">
        <v>0</v>
      </c>
      <c r="C270" s="214">
        <v>0</v>
      </c>
      <c r="D270" s="214">
        <v>0</v>
      </c>
      <c r="E270" s="214">
        <v>0</v>
      </c>
      <c r="F270" s="214">
        <v>0</v>
      </c>
      <c r="G270" s="214">
        <v>0</v>
      </c>
      <c r="H270" s="214">
        <v>0</v>
      </c>
      <c r="I270" s="214">
        <v>0</v>
      </c>
      <c r="J270" s="215">
        <v>0</v>
      </c>
    </row>
    <row r="271" spans="1:10" x14ac:dyDescent="0.25">
      <c r="A271" s="213" t="s">
        <v>534</v>
      </c>
      <c r="B271" s="214">
        <v>0</v>
      </c>
      <c r="C271" s="214">
        <v>0</v>
      </c>
      <c r="D271" s="214">
        <v>0</v>
      </c>
      <c r="E271" s="214">
        <v>0</v>
      </c>
      <c r="F271" s="214">
        <v>0</v>
      </c>
      <c r="G271" s="214">
        <v>0</v>
      </c>
      <c r="H271" s="214">
        <v>0</v>
      </c>
      <c r="I271" s="214">
        <v>0</v>
      </c>
      <c r="J271" s="215">
        <v>0</v>
      </c>
    </row>
    <row r="272" spans="1:10" x14ac:dyDescent="0.25">
      <c r="A272" s="213" t="s">
        <v>533</v>
      </c>
      <c r="B272" s="214">
        <v>0</v>
      </c>
      <c r="C272" s="214">
        <v>0</v>
      </c>
      <c r="D272" s="214">
        <v>0</v>
      </c>
      <c r="E272" s="214">
        <v>0</v>
      </c>
      <c r="F272" s="214">
        <v>0</v>
      </c>
      <c r="G272" s="214">
        <v>100</v>
      </c>
      <c r="H272" s="214">
        <v>0</v>
      </c>
      <c r="I272" s="214">
        <v>0</v>
      </c>
      <c r="J272" s="215">
        <v>100</v>
      </c>
    </row>
    <row r="273" spans="1:10" x14ac:dyDescent="0.25">
      <c r="A273" s="213" t="s">
        <v>532</v>
      </c>
      <c r="B273" s="214">
        <v>0</v>
      </c>
      <c r="C273" s="214">
        <v>0</v>
      </c>
      <c r="D273" s="214">
        <v>0</v>
      </c>
      <c r="E273" s="214">
        <v>0</v>
      </c>
      <c r="F273" s="214">
        <v>0</v>
      </c>
      <c r="G273" s="214">
        <v>0</v>
      </c>
      <c r="H273" s="214">
        <v>0</v>
      </c>
      <c r="I273" s="214">
        <v>0</v>
      </c>
      <c r="J273" s="215">
        <v>0</v>
      </c>
    </row>
    <row r="274" spans="1:10" x14ac:dyDescent="0.25">
      <c r="A274" s="213" t="s">
        <v>531</v>
      </c>
      <c r="B274" s="214">
        <v>0</v>
      </c>
      <c r="C274" s="214">
        <v>50</v>
      </c>
      <c r="D274" s="214">
        <v>0</v>
      </c>
      <c r="E274" s="214">
        <v>0</v>
      </c>
      <c r="F274" s="214">
        <v>0</v>
      </c>
      <c r="G274" s="214">
        <v>100</v>
      </c>
      <c r="H274" s="214">
        <v>0</v>
      </c>
      <c r="I274" s="214">
        <v>0</v>
      </c>
      <c r="J274" s="215">
        <v>150</v>
      </c>
    </row>
    <row r="275" spans="1:10" x14ac:dyDescent="0.25">
      <c r="A275" s="213" t="s">
        <v>530</v>
      </c>
      <c r="B275" s="214">
        <v>0</v>
      </c>
      <c r="C275" s="214">
        <v>10</v>
      </c>
      <c r="D275" s="214">
        <v>0</v>
      </c>
      <c r="E275" s="214">
        <v>0</v>
      </c>
      <c r="F275" s="214">
        <v>0</v>
      </c>
      <c r="G275" s="214">
        <v>100</v>
      </c>
      <c r="H275" s="214">
        <v>0</v>
      </c>
      <c r="I275" s="214">
        <v>0</v>
      </c>
      <c r="J275" s="215">
        <v>110</v>
      </c>
    </row>
    <row r="276" spans="1:10" x14ac:dyDescent="0.25">
      <c r="A276" s="213" t="s">
        <v>529</v>
      </c>
      <c r="B276" s="214">
        <v>0</v>
      </c>
      <c r="C276" s="214">
        <v>0</v>
      </c>
      <c r="D276" s="214">
        <v>0</v>
      </c>
      <c r="E276" s="214">
        <v>0</v>
      </c>
      <c r="F276" s="214">
        <v>0</v>
      </c>
      <c r="G276" s="214">
        <v>0</v>
      </c>
      <c r="H276" s="214">
        <v>0</v>
      </c>
      <c r="I276" s="214">
        <v>0</v>
      </c>
      <c r="J276" s="215">
        <v>0</v>
      </c>
    </row>
    <row r="277" spans="1:10" x14ac:dyDescent="0.25">
      <c r="A277" s="213" t="s">
        <v>528</v>
      </c>
      <c r="B277" s="214">
        <v>0</v>
      </c>
      <c r="C277" s="214">
        <v>0</v>
      </c>
      <c r="D277" s="214">
        <v>0</v>
      </c>
      <c r="E277" s="214">
        <v>0</v>
      </c>
      <c r="F277" s="214">
        <v>0</v>
      </c>
      <c r="G277" s="214">
        <v>0</v>
      </c>
      <c r="H277" s="214">
        <v>0</v>
      </c>
      <c r="I277" s="214">
        <v>0</v>
      </c>
      <c r="J277" s="215">
        <v>0</v>
      </c>
    </row>
    <row r="278" spans="1:10" x14ac:dyDescent="0.25">
      <c r="A278" s="213" t="s">
        <v>527</v>
      </c>
      <c r="B278" s="214">
        <v>0</v>
      </c>
      <c r="C278" s="214">
        <v>0</v>
      </c>
      <c r="D278" s="214">
        <v>0</v>
      </c>
      <c r="E278" s="214">
        <v>0</v>
      </c>
      <c r="F278" s="214">
        <v>0</v>
      </c>
      <c r="G278" s="214">
        <v>50</v>
      </c>
      <c r="H278" s="214">
        <v>0</v>
      </c>
      <c r="I278" s="214">
        <v>0</v>
      </c>
      <c r="J278" s="215">
        <v>50</v>
      </c>
    </row>
    <row r="279" spans="1:10" x14ac:dyDescent="0.25">
      <c r="A279" s="213" t="s">
        <v>526</v>
      </c>
      <c r="B279" s="214">
        <v>0</v>
      </c>
      <c r="C279" s="214">
        <v>0</v>
      </c>
      <c r="D279" s="214">
        <v>0</v>
      </c>
      <c r="E279" s="214">
        <v>0</v>
      </c>
      <c r="F279" s="214">
        <v>0</v>
      </c>
      <c r="G279" s="214">
        <v>0</v>
      </c>
      <c r="H279" s="214">
        <v>0</v>
      </c>
      <c r="I279" s="214">
        <v>0</v>
      </c>
      <c r="J279" s="215">
        <v>0</v>
      </c>
    </row>
    <row r="280" spans="1:10" x14ac:dyDescent="0.25">
      <c r="A280" s="213" t="s">
        <v>525</v>
      </c>
      <c r="B280" s="214">
        <v>0</v>
      </c>
      <c r="C280" s="214">
        <v>0</v>
      </c>
      <c r="D280" s="214">
        <v>0</v>
      </c>
      <c r="E280" s="214">
        <v>0</v>
      </c>
      <c r="F280" s="214">
        <v>0</v>
      </c>
      <c r="G280" s="214">
        <v>0</v>
      </c>
      <c r="H280" s="214">
        <v>0</v>
      </c>
      <c r="I280" s="214">
        <v>0</v>
      </c>
      <c r="J280" s="215">
        <v>0</v>
      </c>
    </row>
    <row r="281" spans="1:10" x14ac:dyDescent="0.25">
      <c r="A281" s="213" t="s">
        <v>524</v>
      </c>
      <c r="B281" s="214">
        <v>0</v>
      </c>
      <c r="C281" s="214">
        <v>0</v>
      </c>
      <c r="D281" s="214">
        <v>0</v>
      </c>
      <c r="E281" s="214">
        <v>0</v>
      </c>
      <c r="F281" s="214">
        <v>0</v>
      </c>
      <c r="G281" s="214">
        <v>0</v>
      </c>
      <c r="H281" s="214">
        <v>0</v>
      </c>
      <c r="I281" s="214">
        <v>0</v>
      </c>
      <c r="J281" s="215">
        <v>0</v>
      </c>
    </row>
    <row r="282" spans="1:10" x14ac:dyDescent="0.25">
      <c r="A282" s="213" t="s">
        <v>523</v>
      </c>
      <c r="B282" s="214">
        <v>0</v>
      </c>
      <c r="C282" s="214">
        <v>0</v>
      </c>
      <c r="D282" s="214">
        <v>0</v>
      </c>
      <c r="E282" s="214">
        <v>0</v>
      </c>
      <c r="F282" s="214">
        <v>0</v>
      </c>
      <c r="G282" s="214">
        <v>0</v>
      </c>
      <c r="H282" s="214">
        <v>0</v>
      </c>
      <c r="I282" s="214">
        <v>0</v>
      </c>
      <c r="J282" s="215">
        <v>0</v>
      </c>
    </row>
    <row r="283" spans="1:10" x14ac:dyDescent="0.25">
      <c r="A283" s="213" t="s">
        <v>522</v>
      </c>
      <c r="B283" s="214">
        <v>0</v>
      </c>
      <c r="C283" s="214">
        <v>0</v>
      </c>
      <c r="D283" s="214">
        <v>0</v>
      </c>
      <c r="E283" s="214">
        <v>0</v>
      </c>
      <c r="F283" s="214">
        <v>0</v>
      </c>
      <c r="G283" s="214">
        <v>100</v>
      </c>
      <c r="H283" s="214">
        <v>0</v>
      </c>
      <c r="I283" s="214">
        <v>0</v>
      </c>
      <c r="J283" s="215">
        <v>100</v>
      </c>
    </row>
    <row r="284" spans="1:10" x14ac:dyDescent="0.25">
      <c r="A284" s="213" t="s">
        <v>521</v>
      </c>
      <c r="B284" s="214">
        <v>0</v>
      </c>
      <c r="C284" s="214">
        <v>0</v>
      </c>
      <c r="D284" s="214">
        <v>0</v>
      </c>
      <c r="E284" s="214">
        <v>0</v>
      </c>
      <c r="F284" s="214">
        <v>0</v>
      </c>
      <c r="G284" s="214">
        <v>0</v>
      </c>
      <c r="H284" s="214">
        <v>0</v>
      </c>
      <c r="I284" s="214">
        <v>0</v>
      </c>
      <c r="J284" s="215">
        <v>0</v>
      </c>
    </row>
    <row r="285" spans="1:10" x14ac:dyDescent="0.25">
      <c r="A285" s="213" t="s">
        <v>520</v>
      </c>
      <c r="B285" s="214">
        <v>0</v>
      </c>
      <c r="C285" s="214">
        <v>0</v>
      </c>
      <c r="D285" s="214">
        <v>975</v>
      </c>
      <c r="E285" s="214">
        <v>0</v>
      </c>
      <c r="F285" s="214">
        <v>0</v>
      </c>
      <c r="G285" s="214">
        <v>0</v>
      </c>
      <c r="H285" s="214">
        <v>25</v>
      </c>
      <c r="I285" s="214">
        <v>0</v>
      </c>
      <c r="J285" s="215">
        <v>1000</v>
      </c>
    </row>
    <row r="286" spans="1:10" x14ac:dyDescent="0.25">
      <c r="A286" s="213" t="s">
        <v>519</v>
      </c>
      <c r="B286" s="214">
        <v>0</v>
      </c>
      <c r="C286" s="214">
        <v>0</v>
      </c>
      <c r="D286" s="214">
        <v>0</v>
      </c>
      <c r="E286" s="214">
        <v>0</v>
      </c>
      <c r="F286" s="214">
        <v>0</v>
      </c>
      <c r="G286" s="214">
        <v>0</v>
      </c>
      <c r="H286" s="214">
        <v>0</v>
      </c>
      <c r="I286" s="214">
        <v>0</v>
      </c>
      <c r="J286" s="215">
        <v>0</v>
      </c>
    </row>
    <row r="287" spans="1:10" x14ac:dyDescent="0.25">
      <c r="A287" s="213" t="s">
        <v>518</v>
      </c>
      <c r="B287" s="214">
        <v>0</v>
      </c>
      <c r="C287" s="214">
        <v>0</v>
      </c>
      <c r="D287" s="214">
        <v>975</v>
      </c>
      <c r="E287" s="214">
        <v>0</v>
      </c>
      <c r="F287" s="214">
        <v>0</v>
      </c>
      <c r="G287" s="214">
        <v>0</v>
      </c>
      <c r="H287" s="214">
        <v>25</v>
      </c>
      <c r="I287" s="214">
        <v>0</v>
      </c>
      <c r="J287" s="215">
        <v>1000</v>
      </c>
    </row>
    <row r="288" spans="1:10" x14ac:dyDescent="0.25">
      <c r="A288" s="213" t="s">
        <v>517</v>
      </c>
      <c r="B288" s="214">
        <v>0</v>
      </c>
      <c r="C288" s="214">
        <v>0</v>
      </c>
      <c r="D288" s="214">
        <v>125</v>
      </c>
      <c r="E288" s="214">
        <v>0</v>
      </c>
      <c r="F288" s="214">
        <v>0</v>
      </c>
      <c r="G288" s="214">
        <v>0</v>
      </c>
      <c r="H288" s="214">
        <v>25</v>
      </c>
      <c r="I288" s="214">
        <v>0</v>
      </c>
      <c r="J288" s="215">
        <v>150</v>
      </c>
    </row>
    <row r="289" spans="1:10" x14ac:dyDescent="0.25">
      <c r="A289" s="213" t="s">
        <v>516</v>
      </c>
      <c r="B289" s="214">
        <v>0</v>
      </c>
      <c r="C289" s="214">
        <v>0</v>
      </c>
      <c r="D289" s="214">
        <v>75</v>
      </c>
      <c r="E289" s="214">
        <v>0</v>
      </c>
      <c r="F289" s="214">
        <v>0</v>
      </c>
      <c r="G289" s="214">
        <v>0</v>
      </c>
      <c r="H289" s="214">
        <v>25</v>
      </c>
      <c r="I289" s="214">
        <v>0</v>
      </c>
      <c r="J289" s="215">
        <v>100</v>
      </c>
    </row>
    <row r="290" spans="1:10" x14ac:dyDescent="0.25">
      <c r="A290" s="213" t="s">
        <v>515</v>
      </c>
      <c r="B290" s="214">
        <v>1180</v>
      </c>
      <c r="C290" s="214">
        <v>0</v>
      </c>
      <c r="D290" s="214">
        <v>820</v>
      </c>
      <c r="E290" s="214">
        <v>0</v>
      </c>
      <c r="F290" s="214">
        <v>0</v>
      </c>
      <c r="G290" s="214">
        <v>0</v>
      </c>
      <c r="H290" s="214">
        <v>0</v>
      </c>
      <c r="I290" s="214">
        <v>0</v>
      </c>
      <c r="J290" s="215">
        <v>2000</v>
      </c>
    </row>
    <row r="291" spans="1:10" x14ac:dyDescent="0.25">
      <c r="A291" s="213" t="s">
        <v>514</v>
      </c>
      <c r="B291" s="214">
        <v>0</v>
      </c>
      <c r="C291" s="214">
        <v>0</v>
      </c>
      <c r="D291" s="214">
        <v>500</v>
      </c>
      <c r="E291" s="214">
        <v>0</v>
      </c>
      <c r="F291" s="214">
        <v>0</v>
      </c>
      <c r="G291" s="214">
        <v>0</v>
      </c>
      <c r="H291" s="214">
        <v>1500</v>
      </c>
      <c r="I291" s="214">
        <v>0</v>
      </c>
      <c r="J291" s="215">
        <v>2000</v>
      </c>
    </row>
    <row r="292" spans="1:10" x14ac:dyDescent="0.25">
      <c r="A292" s="213" t="s">
        <v>513</v>
      </c>
      <c r="B292" s="214">
        <v>0</v>
      </c>
      <c r="C292" s="214">
        <v>0</v>
      </c>
      <c r="D292" s="214">
        <v>133</v>
      </c>
      <c r="E292" s="214">
        <v>0</v>
      </c>
      <c r="F292" s="214">
        <v>17</v>
      </c>
      <c r="G292" s="214">
        <v>0</v>
      </c>
      <c r="H292" s="214">
        <v>0</v>
      </c>
      <c r="I292" s="214">
        <v>0</v>
      </c>
      <c r="J292" s="215">
        <v>150</v>
      </c>
    </row>
    <row r="293" spans="1:10" x14ac:dyDescent="0.25">
      <c r="A293" s="213" t="s">
        <v>512</v>
      </c>
      <c r="B293" s="214">
        <v>0</v>
      </c>
      <c r="C293" s="214">
        <v>0</v>
      </c>
      <c r="D293" s="214">
        <v>223</v>
      </c>
      <c r="E293" s="214">
        <v>0</v>
      </c>
      <c r="F293" s="214">
        <v>27</v>
      </c>
      <c r="G293" s="214">
        <v>0</v>
      </c>
      <c r="H293" s="214">
        <v>0</v>
      </c>
      <c r="I293" s="214">
        <v>0</v>
      </c>
      <c r="J293" s="215">
        <v>250</v>
      </c>
    </row>
    <row r="294" spans="1:10" x14ac:dyDescent="0.25">
      <c r="A294" s="213" t="s">
        <v>769</v>
      </c>
      <c r="B294" s="214">
        <v>0</v>
      </c>
      <c r="C294" s="214">
        <v>650</v>
      </c>
      <c r="D294" s="214">
        <v>0</v>
      </c>
      <c r="E294" s="214">
        <v>0</v>
      </c>
      <c r="F294" s="214">
        <v>0</v>
      </c>
      <c r="G294" s="214">
        <v>0</v>
      </c>
      <c r="H294" s="214">
        <v>0</v>
      </c>
      <c r="I294" s="214">
        <v>0</v>
      </c>
      <c r="J294" s="215">
        <v>650</v>
      </c>
    </row>
    <row r="295" spans="1:10" x14ac:dyDescent="0.25">
      <c r="A295" s="213" t="s">
        <v>768</v>
      </c>
      <c r="B295" s="214">
        <v>0</v>
      </c>
      <c r="C295" s="214">
        <v>93</v>
      </c>
      <c r="D295" s="214">
        <v>0</v>
      </c>
      <c r="E295" s="214">
        <v>0</v>
      </c>
      <c r="F295" s="214">
        <v>0</v>
      </c>
      <c r="G295" s="214">
        <v>0</v>
      </c>
      <c r="H295" s="214">
        <v>0</v>
      </c>
      <c r="I295" s="214">
        <v>0</v>
      </c>
      <c r="J295" s="215">
        <v>93</v>
      </c>
    </row>
    <row r="296" spans="1:10" x14ac:dyDescent="0.25">
      <c r="A296" s="213" t="s">
        <v>409</v>
      </c>
      <c r="B296" s="214">
        <v>0</v>
      </c>
      <c r="C296" s="214">
        <v>0</v>
      </c>
      <c r="D296" s="214">
        <v>0</v>
      </c>
      <c r="E296" s="214">
        <v>0</v>
      </c>
      <c r="F296" s="214">
        <v>0</v>
      </c>
      <c r="G296" s="214">
        <v>0</v>
      </c>
      <c r="H296" s="214">
        <v>0</v>
      </c>
      <c r="I296" s="214">
        <v>0</v>
      </c>
      <c r="J296" s="215">
        <v>0</v>
      </c>
    </row>
    <row r="297" spans="1:10" x14ac:dyDescent="0.25">
      <c r="A297" s="213" t="s">
        <v>796</v>
      </c>
      <c r="B297" s="214">
        <v>0</v>
      </c>
      <c r="C297" s="214">
        <v>40</v>
      </c>
      <c r="D297" s="214">
        <v>0</v>
      </c>
      <c r="E297" s="214">
        <v>0</v>
      </c>
      <c r="F297" s="214">
        <v>0</v>
      </c>
      <c r="G297" s="214">
        <v>0</v>
      </c>
      <c r="H297" s="214">
        <v>0</v>
      </c>
      <c r="I297" s="214">
        <v>0</v>
      </c>
      <c r="J297" s="215">
        <v>40</v>
      </c>
    </row>
    <row r="298" spans="1:10" x14ac:dyDescent="0.25">
      <c r="A298" s="213" t="s">
        <v>719</v>
      </c>
      <c r="B298" s="214">
        <v>0</v>
      </c>
      <c r="C298" s="214">
        <v>230</v>
      </c>
      <c r="D298" s="214">
        <v>0</v>
      </c>
      <c r="E298" s="214">
        <v>0</v>
      </c>
      <c r="F298" s="214">
        <v>0</v>
      </c>
      <c r="G298" s="214">
        <v>0</v>
      </c>
      <c r="H298" s="214">
        <v>0</v>
      </c>
      <c r="I298" s="214">
        <v>0</v>
      </c>
      <c r="J298" s="215">
        <v>230</v>
      </c>
    </row>
    <row r="299" spans="1:10" x14ac:dyDescent="0.25">
      <c r="A299" s="213" t="s">
        <v>507</v>
      </c>
      <c r="B299" s="214">
        <v>0</v>
      </c>
      <c r="C299" s="214">
        <v>0</v>
      </c>
      <c r="D299" s="214">
        <v>0</v>
      </c>
      <c r="E299" s="214">
        <v>0</v>
      </c>
      <c r="F299" s="214">
        <v>0</v>
      </c>
      <c r="G299" s="214">
        <v>50</v>
      </c>
      <c r="H299" s="214">
        <v>0</v>
      </c>
      <c r="I299" s="214">
        <v>0</v>
      </c>
      <c r="J299" s="215">
        <v>50</v>
      </c>
    </row>
    <row r="300" spans="1:10" x14ac:dyDescent="0.25">
      <c r="A300" s="213" t="s">
        <v>718</v>
      </c>
      <c r="B300" s="214">
        <v>0</v>
      </c>
      <c r="C300" s="214">
        <v>355</v>
      </c>
      <c r="D300" s="214">
        <v>0</v>
      </c>
      <c r="E300" s="214">
        <v>0</v>
      </c>
      <c r="F300" s="214">
        <v>0</v>
      </c>
      <c r="G300" s="214">
        <v>0</v>
      </c>
      <c r="H300" s="214">
        <v>0</v>
      </c>
      <c r="I300" s="214">
        <v>0</v>
      </c>
      <c r="J300" s="215">
        <v>355</v>
      </c>
    </row>
    <row r="301" spans="1:10" x14ac:dyDescent="0.25">
      <c r="A301" s="213" t="s">
        <v>715</v>
      </c>
      <c r="B301" s="214">
        <v>0</v>
      </c>
      <c r="C301" s="214">
        <v>60</v>
      </c>
      <c r="D301" s="214">
        <v>0</v>
      </c>
      <c r="E301" s="214">
        <v>0</v>
      </c>
      <c r="F301" s="214">
        <v>0</v>
      </c>
      <c r="G301" s="214">
        <v>0</v>
      </c>
      <c r="H301" s="214">
        <v>0</v>
      </c>
      <c r="I301" s="214">
        <v>0</v>
      </c>
      <c r="J301" s="215">
        <v>60</v>
      </c>
    </row>
    <row r="302" spans="1:10" x14ac:dyDescent="0.25">
      <c r="A302" s="213" t="s">
        <v>714</v>
      </c>
      <c r="B302" s="214">
        <v>0</v>
      </c>
      <c r="C302" s="214">
        <v>75</v>
      </c>
      <c r="D302" s="214">
        <v>0</v>
      </c>
      <c r="E302" s="214">
        <v>0</v>
      </c>
      <c r="F302" s="214">
        <v>0</v>
      </c>
      <c r="G302" s="214">
        <v>0</v>
      </c>
      <c r="H302" s="214">
        <v>0</v>
      </c>
      <c r="I302" s="214">
        <v>0</v>
      </c>
      <c r="J302" s="215">
        <v>75</v>
      </c>
    </row>
    <row r="303" spans="1:10" x14ac:dyDescent="0.25">
      <c r="A303" s="213" t="s">
        <v>408</v>
      </c>
      <c r="B303" s="214">
        <v>0</v>
      </c>
      <c r="C303" s="214">
        <v>0</v>
      </c>
      <c r="D303" s="214">
        <v>250</v>
      </c>
      <c r="E303" s="214">
        <v>0</v>
      </c>
      <c r="F303" s="214">
        <v>0</v>
      </c>
      <c r="G303" s="214">
        <v>0</v>
      </c>
      <c r="H303" s="214">
        <v>0</v>
      </c>
      <c r="I303" s="214">
        <v>0</v>
      </c>
      <c r="J303" s="215">
        <v>250</v>
      </c>
    </row>
    <row r="304" spans="1:10" x14ac:dyDescent="0.25">
      <c r="A304" s="213" t="s">
        <v>336</v>
      </c>
      <c r="B304" s="214">
        <v>0</v>
      </c>
      <c r="C304" s="214">
        <v>180</v>
      </c>
      <c r="D304" s="214">
        <v>0</v>
      </c>
      <c r="E304" s="214">
        <v>0</v>
      </c>
      <c r="F304" s="214">
        <v>0</v>
      </c>
      <c r="G304" s="214">
        <v>0</v>
      </c>
      <c r="H304" s="214">
        <v>0</v>
      </c>
      <c r="I304" s="214">
        <v>0</v>
      </c>
      <c r="J304" s="215">
        <v>180</v>
      </c>
    </row>
    <row r="305" spans="1:10" x14ac:dyDescent="0.25">
      <c r="A305" s="213" t="s">
        <v>506</v>
      </c>
      <c r="B305" s="214">
        <v>0</v>
      </c>
      <c r="C305" s="214">
        <v>60</v>
      </c>
      <c r="D305" s="214">
        <v>350</v>
      </c>
      <c r="E305" s="214">
        <v>0</v>
      </c>
      <c r="F305" s="214">
        <v>0</v>
      </c>
      <c r="G305" s="214">
        <v>100</v>
      </c>
      <c r="H305" s="214">
        <v>400</v>
      </c>
      <c r="I305" s="214">
        <v>0</v>
      </c>
      <c r="J305" s="215">
        <v>910</v>
      </c>
    </row>
    <row r="306" spans="1:10" x14ac:dyDescent="0.25">
      <c r="A306" s="213" t="s">
        <v>505</v>
      </c>
      <c r="B306" s="214">
        <v>0</v>
      </c>
      <c r="C306" s="214">
        <v>0</v>
      </c>
      <c r="D306" s="214">
        <v>0</v>
      </c>
      <c r="E306" s="214">
        <v>0</v>
      </c>
      <c r="F306" s="214">
        <v>0</v>
      </c>
      <c r="G306" s="214">
        <v>0</v>
      </c>
      <c r="H306" s="214">
        <v>0</v>
      </c>
      <c r="I306" s="214">
        <v>0</v>
      </c>
      <c r="J306" s="215">
        <v>0</v>
      </c>
    </row>
    <row r="307" spans="1:10" x14ac:dyDescent="0.25">
      <c r="A307" s="213" t="s">
        <v>504</v>
      </c>
      <c r="B307" s="214">
        <v>750</v>
      </c>
      <c r="C307" s="214">
        <v>0</v>
      </c>
      <c r="D307" s="214">
        <v>0</v>
      </c>
      <c r="E307" s="214">
        <v>0</v>
      </c>
      <c r="F307" s="214">
        <v>0</v>
      </c>
      <c r="G307" s="214">
        <v>750</v>
      </c>
      <c r="H307" s="214">
        <v>0</v>
      </c>
      <c r="I307" s="214">
        <v>0</v>
      </c>
      <c r="J307" s="215">
        <v>1500</v>
      </c>
    </row>
    <row r="308" spans="1:10" x14ac:dyDescent="0.25">
      <c r="A308" s="213" t="s">
        <v>335</v>
      </c>
      <c r="B308" s="214">
        <v>1000</v>
      </c>
      <c r="C308" s="214">
        <v>0</v>
      </c>
      <c r="D308" s="214">
        <v>0</v>
      </c>
      <c r="E308" s="214">
        <v>0</v>
      </c>
      <c r="F308" s="214">
        <v>0</v>
      </c>
      <c r="G308" s="214">
        <v>1000</v>
      </c>
      <c r="H308" s="214">
        <v>0</v>
      </c>
      <c r="I308" s="214">
        <v>0</v>
      </c>
      <c r="J308" s="215">
        <v>2000</v>
      </c>
    </row>
    <row r="309" spans="1:10" x14ac:dyDescent="0.25">
      <c r="A309" s="213" t="s">
        <v>503</v>
      </c>
      <c r="B309" s="214">
        <v>2480</v>
      </c>
      <c r="C309" s="214">
        <v>0</v>
      </c>
      <c r="D309" s="214">
        <v>0</v>
      </c>
      <c r="E309" s="214">
        <v>0</v>
      </c>
      <c r="F309" s="214">
        <v>0</v>
      </c>
      <c r="G309" s="214">
        <v>620</v>
      </c>
      <c r="H309" s="214">
        <v>0</v>
      </c>
      <c r="I309" s="214">
        <v>0</v>
      </c>
      <c r="J309" s="215">
        <v>3100</v>
      </c>
    </row>
    <row r="310" spans="1:10" x14ac:dyDescent="0.25">
      <c r="A310" s="213" t="s">
        <v>334</v>
      </c>
      <c r="B310" s="214">
        <v>750</v>
      </c>
      <c r="C310" s="214">
        <v>0</v>
      </c>
      <c r="D310" s="214">
        <v>0</v>
      </c>
      <c r="E310" s="214">
        <v>0</v>
      </c>
      <c r="F310" s="214">
        <v>0</v>
      </c>
      <c r="G310" s="214">
        <v>750</v>
      </c>
      <c r="H310" s="214">
        <v>0</v>
      </c>
      <c r="I310" s="214">
        <v>0</v>
      </c>
      <c r="J310" s="215">
        <v>1500</v>
      </c>
    </row>
    <row r="311" spans="1:10" x14ac:dyDescent="0.25">
      <c r="A311" s="213" t="s">
        <v>502</v>
      </c>
      <c r="B311" s="214">
        <v>1250</v>
      </c>
      <c r="C311" s="214">
        <v>0</v>
      </c>
      <c r="D311" s="214">
        <v>0</v>
      </c>
      <c r="E311" s="214">
        <v>0</v>
      </c>
      <c r="F311" s="214">
        <v>0</v>
      </c>
      <c r="G311" s="214">
        <v>1250</v>
      </c>
      <c r="H311" s="214">
        <v>0</v>
      </c>
      <c r="I311" s="214">
        <v>0</v>
      </c>
      <c r="J311" s="215">
        <v>2500</v>
      </c>
    </row>
    <row r="312" spans="1:10" x14ac:dyDescent="0.25">
      <c r="A312" s="213" t="s">
        <v>333</v>
      </c>
      <c r="B312" s="214">
        <v>1500</v>
      </c>
      <c r="C312" s="214">
        <v>0</v>
      </c>
      <c r="D312" s="214">
        <v>0</v>
      </c>
      <c r="E312" s="214">
        <v>0</v>
      </c>
      <c r="F312" s="214">
        <v>0</v>
      </c>
      <c r="G312" s="214">
        <v>1500</v>
      </c>
      <c r="H312" s="214">
        <v>0</v>
      </c>
      <c r="I312" s="214">
        <v>0</v>
      </c>
      <c r="J312" s="215">
        <v>3000</v>
      </c>
    </row>
    <row r="313" spans="1:10" x14ac:dyDescent="0.25">
      <c r="A313" s="213" t="s">
        <v>501</v>
      </c>
      <c r="B313" s="214">
        <v>1500</v>
      </c>
      <c r="C313" s="214">
        <v>0</v>
      </c>
      <c r="D313" s="214">
        <v>0</v>
      </c>
      <c r="E313" s="214">
        <v>0</v>
      </c>
      <c r="F313" s="214">
        <v>0</v>
      </c>
      <c r="G313" s="214">
        <v>1500</v>
      </c>
      <c r="H313" s="214">
        <v>0</v>
      </c>
      <c r="I313" s="214">
        <v>0</v>
      </c>
      <c r="J313" s="215">
        <v>3000</v>
      </c>
    </row>
    <row r="314" spans="1:10" x14ac:dyDescent="0.25">
      <c r="A314" s="213" t="s">
        <v>780</v>
      </c>
      <c r="B314" s="214">
        <v>64</v>
      </c>
      <c r="C314" s="214">
        <v>4689</v>
      </c>
      <c r="D314" s="214">
        <v>245</v>
      </c>
      <c r="E314" s="214">
        <v>0</v>
      </c>
      <c r="F314" s="214">
        <v>0</v>
      </c>
      <c r="G314" s="214">
        <v>0</v>
      </c>
      <c r="H314" s="214">
        <v>0</v>
      </c>
      <c r="I314" s="214">
        <v>0</v>
      </c>
      <c r="J314" s="215">
        <v>4998</v>
      </c>
    </row>
    <row r="315" spans="1:10" x14ac:dyDescent="0.25">
      <c r="A315" s="213" t="s">
        <v>332</v>
      </c>
      <c r="B315" s="214">
        <v>0</v>
      </c>
      <c r="C315" s="214">
        <v>250</v>
      </c>
      <c r="D315" s="214">
        <v>0</v>
      </c>
      <c r="E315" s="214">
        <v>3000</v>
      </c>
      <c r="F315" s="214">
        <v>0</v>
      </c>
      <c r="G315" s="214">
        <v>0</v>
      </c>
      <c r="H315" s="214">
        <v>0</v>
      </c>
      <c r="I315" s="214">
        <v>0</v>
      </c>
      <c r="J315" s="215">
        <v>3250</v>
      </c>
    </row>
    <row r="316" spans="1:10" x14ac:dyDescent="0.25">
      <c r="A316" s="213" t="s">
        <v>331</v>
      </c>
      <c r="B316" s="214">
        <v>0</v>
      </c>
      <c r="C316" s="214">
        <v>4000</v>
      </c>
      <c r="D316" s="214">
        <v>0</v>
      </c>
      <c r="E316" s="214">
        <v>0</v>
      </c>
      <c r="F316" s="214">
        <v>0</v>
      </c>
      <c r="G316" s="214">
        <v>0</v>
      </c>
      <c r="H316" s="214">
        <v>0</v>
      </c>
      <c r="I316" s="214">
        <v>0</v>
      </c>
      <c r="J316" s="215">
        <v>4000</v>
      </c>
    </row>
    <row r="317" spans="1:10" x14ac:dyDescent="0.25">
      <c r="A317" s="213" t="s">
        <v>330</v>
      </c>
      <c r="B317" s="214">
        <v>0</v>
      </c>
      <c r="C317" s="214">
        <v>500</v>
      </c>
      <c r="D317" s="214">
        <v>0</v>
      </c>
      <c r="E317" s="214">
        <v>0</v>
      </c>
      <c r="F317" s="214">
        <v>0</v>
      </c>
      <c r="G317" s="214">
        <v>0</v>
      </c>
      <c r="H317" s="214">
        <v>0</v>
      </c>
      <c r="I317" s="214">
        <v>0</v>
      </c>
      <c r="J317" s="215">
        <v>500</v>
      </c>
    </row>
    <row r="318" spans="1:10" x14ac:dyDescent="0.25">
      <c r="A318" s="213" t="s">
        <v>329</v>
      </c>
      <c r="B318" s="214">
        <v>0</v>
      </c>
      <c r="C318" s="214">
        <v>1000</v>
      </c>
      <c r="D318" s="214">
        <v>0</v>
      </c>
      <c r="E318" s="214">
        <v>0</v>
      </c>
      <c r="F318" s="214">
        <v>0</v>
      </c>
      <c r="G318" s="214">
        <v>0</v>
      </c>
      <c r="H318" s="214">
        <v>0</v>
      </c>
      <c r="I318" s="214">
        <v>0</v>
      </c>
      <c r="J318" s="215">
        <v>1000</v>
      </c>
    </row>
    <row r="319" spans="1:10" x14ac:dyDescent="0.25">
      <c r="A319" s="213" t="s">
        <v>500</v>
      </c>
      <c r="B319" s="214">
        <v>550</v>
      </c>
      <c r="C319" s="214">
        <v>411</v>
      </c>
      <c r="D319" s="214">
        <v>207</v>
      </c>
      <c r="E319" s="214">
        <v>0</v>
      </c>
      <c r="F319" s="214">
        <v>7</v>
      </c>
      <c r="G319" s="214">
        <v>550</v>
      </c>
      <c r="H319" s="214">
        <v>25</v>
      </c>
      <c r="I319" s="214">
        <v>0</v>
      </c>
      <c r="J319" s="215">
        <v>1750</v>
      </c>
    </row>
    <row r="320" spans="1:10" x14ac:dyDescent="0.25">
      <c r="A320" s="213" t="s">
        <v>312</v>
      </c>
      <c r="B320" s="214">
        <v>500</v>
      </c>
      <c r="C320" s="214">
        <v>0</v>
      </c>
      <c r="D320" s="214">
        <v>0</v>
      </c>
      <c r="E320" s="214">
        <v>0</v>
      </c>
      <c r="F320" s="214">
        <v>0</v>
      </c>
      <c r="G320" s="214">
        <v>500</v>
      </c>
      <c r="H320" s="214">
        <v>0</v>
      </c>
      <c r="I320" s="214">
        <v>0</v>
      </c>
      <c r="J320" s="215">
        <v>1000</v>
      </c>
    </row>
    <row r="321" spans="1:10" x14ac:dyDescent="0.25">
      <c r="A321" s="213" t="s">
        <v>406</v>
      </c>
      <c r="B321" s="214">
        <v>0</v>
      </c>
      <c r="C321" s="214">
        <v>0</v>
      </c>
      <c r="D321" s="214">
        <v>0</v>
      </c>
      <c r="E321" s="214">
        <v>0</v>
      </c>
      <c r="F321" s="214">
        <v>0</v>
      </c>
      <c r="G321" s="214">
        <v>0</v>
      </c>
      <c r="H321" s="214">
        <v>0</v>
      </c>
      <c r="I321" s="214">
        <v>0</v>
      </c>
      <c r="J321" s="215">
        <v>0</v>
      </c>
    </row>
    <row r="322" spans="1:10" x14ac:dyDescent="0.25">
      <c r="A322" s="213" t="s">
        <v>766</v>
      </c>
      <c r="B322" s="214">
        <v>0</v>
      </c>
      <c r="C322" s="214">
        <v>0</v>
      </c>
      <c r="D322" s="214">
        <v>0</v>
      </c>
      <c r="E322" s="214">
        <v>0</v>
      </c>
      <c r="F322" s="214">
        <v>0</v>
      </c>
      <c r="G322" s="214">
        <v>0</v>
      </c>
      <c r="H322" s="214">
        <v>0</v>
      </c>
      <c r="I322" s="214">
        <v>0</v>
      </c>
      <c r="J322" s="215">
        <v>0</v>
      </c>
    </row>
    <row r="323" spans="1:10" x14ac:dyDescent="0.25">
      <c r="A323" s="213" t="s">
        <v>405</v>
      </c>
      <c r="B323" s="214">
        <v>0</v>
      </c>
      <c r="C323" s="214">
        <v>0</v>
      </c>
      <c r="D323" s="214">
        <v>0</v>
      </c>
      <c r="E323" s="214">
        <v>0</v>
      </c>
      <c r="F323" s="214">
        <v>0</v>
      </c>
      <c r="G323" s="214">
        <v>0</v>
      </c>
      <c r="H323" s="214">
        <v>0</v>
      </c>
      <c r="I323" s="214">
        <v>0</v>
      </c>
      <c r="J323" s="215">
        <v>0</v>
      </c>
    </row>
    <row r="324" spans="1:10" x14ac:dyDescent="0.25">
      <c r="A324" s="213" t="s">
        <v>404</v>
      </c>
      <c r="B324" s="214">
        <v>0</v>
      </c>
      <c r="C324" s="214">
        <v>0</v>
      </c>
      <c r="D324" s="214">
        <v>0</v>
      </c>
      <c r="E324" s="214">
        <v>0</v>
      </c>
      <c r="F324" s="214">
        <v>0</v>
      </c>
      <c r="G324" s="214">
        <v>0</v>
      </c>
      <c r="H324" s="214">
        <v>0</v>
      </c>
      <c r="I324" s="214">
        <v>0</v>
      </c>
      <c r="J324" s="215">
        <v>0</v>
      </c>
    </row>
    <row r="325" spans="1:10" x14ac:dyDescent="0.25">
      <c r="A325" s="213" t="s">
        <v>757</v>
      </c>
      <c r="B325" s="214">
        <v>0</v>
      </c>
      <c r="C325" s="214">
        <v>1657</v>
      </c>
      <c r="D325" s="214">
        <v>0</v>
      </c>
      <c r="E325" s="214">
        <v>0</v>
      </c>
      <c r="F325" s="214">
        <v>0</v>
      </c>
      <c r="G325" s="214">
        <v>0</v>
      </c>
      <c r="H325" s="214">
        <v>0</v>
      </c>
      <c r="I325" s="214">
        <v>0</v>
      </c>
      <c r="J325" s="215">
        <v>1657</v>
      </c>
    </row>
    <row r="326" spans="1:10" x14ac:dyDescent="0.25">
      <c r="A326" s="213" t="s">
        <v>756</v>
      </c>
      <c r="B326" s="214">
        <v>0</v>
      </c>
      <c r="C326" s="214">
        <v>600</v>
      </c>
      <c r="D326" s="214">
        <v>0</v>
      </c>
      <c r="E326" s="214">
        <v>0</v>
      </c>
      <c r="F326" s="214">
        <v>0</v>
      </c>
      <c r="G326" s="214">
        <v>0</v>
      </c>
      <c r="H326" s="214">
        <v>0</v>
      </c>
      <c r="I326" s="214">
        <v>0</v>
      </c>
      <c r="J326" s="215">
        <v>600</v>
      </c>
    </row>
    <row r="327" spans="1:10" x14ac:dyDescent="0.25">
      <c r="A327" s="213" t="s">
        <v>755</v>
      </c>
      <c r="B327" s="214">
        <v>0</v>
      </c>
      <c r="C327" s="214">
        <v>6830</v>
      </c>
      <c r="D327" s="214">
        <v>0</v>
      </c>
      <c r="E327" s="214">
        <v>0</v>
      </c>
      <c r="F327" s="214">
        <v>0</v>
      </c>
      <c r="G327" s="214">
        <v>0</v>
      </c>
      <c r="H327" s="214">
        <v>0</v>
      </c>
      <c r="I327" s="214">
        <v>0</v>
      </c>
      <c r="J327" s="215">
        <v>6830</v>
      </c>
    </row>
    <row r="328" spans="1:10" x14ac:dyDescent="0.25">
      <c r="A328" s="213" t="s">
        <v>754</v>
      </c>
      <c r="B328" s="214">
        <v>286</v>
      </c>
      <c r="C328" s="214">
        <v>2980</v>
      </c>
      <c r="D328" s="214">
        <v>0</v>
      </c>
      <c r="E328" s="214">
        <v>0</v>
      </c>
      <c r="F328" s="214">
        <v>0</v>
      </c>
      <c r="G328" s="214">
        <v>0</v>
      </c>
      <c r="H328" s="214">
        <v>0</v>
      </c>
      <c r="I328" s="214">
        <v>0</v>
      </c>
      <c r="J328" s="215">
        <v>3266</v>
      </c>
    </row>
    <row r="329" spans="1:10" x14ac:dyDescent="0.25">
      <c r="A329" s="213" t="s">
        <v>311</v>
      </c>
      <c r="B329" s="214">
        <v>0</v>
      </c>
      <c r="C329" s="214">
        <v>250</v>
      </c>
      <c r="D329" s="214">
        <v>0</v>
      </c>
      <c r="E329" s="214">
        <v>0</v>
      </c>
      <c r="F329" s="214">
        <v>0</v>
      </c>
      <c r="G329" s="214">
        <v>0</v>
      </c>
      <c r="H329" s="214">
        <v>0</v>
      </c>
      <c r="I329" s="214">
        <v>0</v>
      </c>
      <c r="J329" s="215">
        <v>250</v>
      </c>
    </row>
    <row r="330" spans="1:10" x14ac:dyDescent="0.25">
      <c r="A330" s="213" t="s">
        <v>309</v>
      </c>
      <c r="B330" s="214">
        <v>0</v>
      </c>
      <c r="C330" s="214">
        <v>0</v>
      </c>
      <c r="D330" s="214">
        <v>0</v>
      </c>
      <c r="E330" s="214">
        <v>0</v>
      </c>
      <c r="F330" s="214">
        <v>0</v>
      </c>
      <c r="G330" s="214">
        <v>0</v>
      </c>
      <c r="H330" s="214">
        <v>0</v>
      </c>
      <c r="I330" s="214">
        <v>0</v>
      </c>
      <c r="J330" s="215">
        <v>0</v>
      </c>
    </row>
    <row r="331" spans="1:10" x14ac:dyDescent="0.25">
      <c r="A331" s="213" t="s">
        <v>305</v>
      </c>
      <c r="B331" s="214">
        <v>0</v>
      </c>
      <c r="C331" s="214">
        <v>0</v>
      </c>
      <c r="D331" s="214">
        <v>0</v>
      </c>
      <c r="E331" s="214">
        <v>0</v>
      </c>
      <c r="F331" s="214">
        <v>0</v>
      </c>
      <c r="G331" s="214">
        <v>0</v>
      </c>
      <c r="H331" s="214">
        <v>0</v>
      </c>
      <c r="I331" s="214">
        <v>0</v>
      </c>
      <c r="J331" s="215">
        <v>0</v>
      </c>
    </row>
    <row r="332" spans="1:10" x14ac:dyDescent="0.25">
      <c r="A332" s="213" t="s">
        <v>304</v>
      </c>
      <c r="B332" s="214">
        <v>0</v>
      </c>
      <c r="C332" s="214">
        <v>400</v>
      </c>
      <c r="D332" s="214">
        <v>0</v>
      </c>
      <c r="E332" s="214">
        <v>6000</v>
      </c>
      <c r="F332" s="214">
        <v>0</v>
      </c>
      <c r="G332" s="214">
        <v>0</v>
      </c>
      <c r="H332" s="214">
        <v>0</v>
      </c>
      <c r="I332" s="214">
        <v>0</v>
      </c>
      <c r="J332" s="215">
        <v>6400</v>
      </c>
    </row>
    <row r="333" spans="1:10" x14ac:dyDescent="0.25">
      <c r="A333" s="213" t="s">
        <v>303</v>
      </c>
      <c r="B333" s="214">
        <v>0</v>
      </c>
      <c r="C333" s="214">
        <v>0</v>
      </c>
      <c r="D333" s="214">
        <v>0</v>
      </c>
      <c r="E333" s="214">
        <v>0</v>
      </c>
      <c r="F333" s="214">
        <v>0</v>
      </c>
      <c r="G333" s="214">
        <v>0</v>
      </c>
      <c r="H333" s="214">
        <v>0</v>
      </c>
      <c r="I333" s="214">
        <v>0</v>
      </c>
      <c r="J333" s="215">
        <v>0</v>
      </c>
    </row>
    <row r="334" spans="1:10" x14ac:dyDescent="0.25">
      <c r="A334" s="213" t="s">
        <v>302</v>
      </c>
      <c r="B334" s="214">
        <v>0</v>
      </c>
      <c r="C334" s="214">
        <v>1500</v>
      </c>
      <c r="D334" s="214">
        <v>0</v>
      </c>
      <c r="E334" s="214">
        <v>0</v>
      </c>
      <c r="F334" s="214">
        <v>0</v>
      </c>
      <c r="G334" s="214">
        <v>0</v>
      </c>
      <c r="H334" s="214">
        <v>0</v>
      </c>
      <c r="I334" s="214">
        <v>0</v>
      </c>
      <c r="J334" s="215">
        <v>1500</v>
      </c>
    </row>
    <row r="335" spans="1:10" x14ac:dyDescent="0.25">
      <c r="A335" s="213" t="s">
        <v>753</v>
      </c>
      <c r="B335" s="214">
        <v>0</v>
      </c>
      <c r="C335" s="214">
        <v>2200</v>
      </c>
      <c r="D335" s="214">
        <v>0</v>
      </c>
      <c r="E335" s="214">
        <v>0</v>
      </c>
      <c r="F335" s="214">
        <v>0</v>
      </c>
      <c r="G335" s="214">
        <v>0</v>
      </c>
      <c r="H335" s="214">
        <v>0</v>
      </c>
      <c r="I335" s="214">
        <v>0</v>
      </c>
      <c r="J335" s="215">
        <v>2200</v>
      </c>
    </row>
    <row r="336" spans="1:10" x14ac:dyDescent="0.25">
      <c r="A336" s="213" t="s">
        <v>499</v>
      </c>
      <c r="B336" s="214">
        <v>600</v>
      </c>
      <c r="C336" s="214">
        <v>0</v>
      </c>
      <c r="D336" s="214">
        <v>0</v>
      </c>
      <c r="E336" s="214">
        <v>0</v>
      </c>
      <c r="F336" s="214">
        <v>0</v>
      </c>
      <c r="G336" s="214">
        <v>600</v>
      </c>
      <c r="H336" s="214">
        <v>0</v>
      </c>
      <c r="I336" s="214">
        <v>0</v>
      </c>
      <c r="J336" s="215">
        <v>1200</v>
      </c>
    </row>
    <row r="337" spans="1:10" x14ac:dyDescent="0.25">
      <c r="A337" s="213" t="s">
        <v>498</v>
      </c>
      <c r="B337" s="214">
        <v>2150</v>
      </c>
      <c r="C337" s="214">
        <v>0</v>
      </c>
      <c r="D337" s="214">
        <v>0</v>
      </c>
      <c r="E337" s="214">
        <v>0</v>
      </c>
      <c r="F337" s="214">
        <v>0</v>
      </c>
      <c r="G337" s="214">
        <v>2150</v>
      </c>
      <c r="H337" s="214">
        <v>0</v>
      </c>
      <c r="I337" s="214">
        <v>0</v>
      </c>
      <c r="J337" s="215">
        <v>4300</v>
      </c>
    </row>
    <row r="338" spans="1:10" x14ac:dyDescent="0.25">
      <c r="A338" s="213" t="s">
        <v>497</v>
      </c>
      <c r="B338" s="214">
        <v>1750</v>
      </c>
      <c r="C338" s="214">
        <v>0</v>
      </c>
      <c r="D338" s="214">
        <v>0</v>
      </c>
      <c r="E338" s="214">
        <v>0</v>
      </c>
      <c r="F338" s="214">
        <v>0</v>
      </c>
      <c r="G338" s="214">
        <v>1750</v>
      </c>
      <c r="H338" s="214">
        <v>0</v>
      </c>
      <c r="I338" s="214">
        <v>0</v>
      </c>
      <c r="J338" s="215">
        <v>3500</v>
      </c>
    </row>
    <row r="339" spans="1:10" x14ac:dyDescent="0.25">
      <c r="A339" s="213" t="s">
        <v>496</v>
      </c>
      <c r="B339" s="214">
        <v>340</v>
      </c>
      <c r="C339" s="214">
        <v>0</v>
      </c>
      <c r="D339" s="214">
        <v>160</v>
      </c>
      <c r="E339" s="214">
        <v>0</v>
      </c>
      <c r="F339" s="214">
        <v>0</v>
      </c>
      <c r="G339" s="214">
        <v>0</v>
      </c>
      <c r="H339" s="214">
        <v>0</v>
      </c>
      <c r="I339" s="214">
        <v>0</v>
      </c>
      <c r="J339" s="215">
        <v>500</v>
      </c>
    </row>
    <row r="340" spans="1:10" x14ac:dyDescent="0.25">
      <c r="A340" s="213" t="s">
        <v>495</v>
      </c>
      <c r="B340" s="214">
        <v>340</v>
      </c>
      <c r="C340" s="214">
        <v>0</v>
      </c>
      <c r="D340" s="214">
        <v>160</v>
      </c>
      <c r="E340" s="214">
        <v>0</v>
      </c>
      <c r="F340" s="214">
        <v>0</v>
      </c>
      <c r="G340" s="214">
        <v>0</v>
      </c>
      <c r="H340" s="214">
        <v>0</v>
      </c>
      <c r="I340" s="214">
        <v>0</v>
      </c>
      <c r="J340" s="215">
        <v>500</v>
      </c>
    </row>
    <row r="341" spans="1:10" x14ac:dyDescent="0.25">
      <c r="A341" s="213" t="s">
        <v>494</v>
      </c>
      <c r="B341" s="214">
        <v>1010</v>
      </c>
      <c r="C341" s="214">
        <v>0</v>
      </c>
      <c r="D341" s="214">
        <v>490</v>
      </c>
      <c r="E341" s="214">
        <v>0</v>
      </c>
      <c r="F341" s="214">
        <v>0</v>
      </c>
      <c r="G341" s="214">
        <v>0</v>
      </c>
      <c r="H341" s="214">
        <v>0</v>
      </c>
      <c r="I341" s="214">
        <v>0</v>
      </c>
      <c r="J341" s="215">
        <v>1500</v>
      </c>
    </row>
    <row r="342" spans="1:10" x14ac:dyDescent="0.25">
      <c r="A342" s="213" t="s">
        <v>493</v>
      </c>
      <c r="B342" s="214">
        <v>5570</v>
      </c>
      <c r="C342" s="214">
        <v>0</v>
      </c>
      <c r="D342" s="214">
        <v>2680</v>
      </c>
      <c r="E342" s="214">
        <v>0</v>
      </c>
      <c r="F342" s="214">
        <v>0</v>
      </c>
      <c r="G342" s="214">
        <v>0</v>
      </c>
      <c r="H342" s="214">
        <v>0</v>
      </c>
      <c r="I342" s="214">
        <v>0</v>
      </c>
      <c r="J342" s="215">
        <v>8250</v>
      </c>
    </row>
    <row r="343" spans="1:10" x14ac:dyDescent="0.25">
      <c r="A343" s="213" t="s">
        <v>492</v>
      </c>
      <c r="B343" s="214">
        <v>1010</v>
      </c>
      <c r="C343" s="214">
        <v>0</v>
      </c>
      <c r="D343" s="214">
        <v>490</v>
      </c>
      <c r="E343" s="214">
        <v>0</v>
      </c>
      <c r="F343" s="214">
        <v>0</v>
      </c>
      <c r="G343" s="214">
        <v>0</v>
      </c>
      <c r="H343" s="214">
        <v>0</v>
      </c>
      <c r="I343" s="214">
        <v>0</v>
      </c>
      <c r="J343" s="215">
        <v>1500</v>
      </c>
    </row>
    <row r="344" spans="1:10" x14ac:dyDescent="0.25">
      <c r="A344" s="213" t="s">
        <v>491</v>
      </c>
      <c r="B344" s="214">
        <v>200</v>
      </c>
      <c r="C344" s="214">
        <v>0</v>
      </c>
      <c r="D344" s="214">
        <v>100</v>
      </c>
      <c r="E344" s="214">
        <v>0</v>
      </c>
      <c r="F344" s="214">
        <v>0</v>
      </c>
      <c r="G344" s="214">
        <v>0</v>
      </c>
      <c r="H344" s="214">
        <v>0</v>
      </c>
      <c r="I344" s="214">
        <v>0</v>
      </c>
      <c r="J344" s="215">
        <v>300</v>
      </c>
    </row>
    <row r="345" spans="1:10" x14ac:dyDescent="0.25">
      <c r="A345" s="213" t="s">
        <v>490</v>
      </c>
      <c r="B345" s="214">
        <v>270</v>
      </c>
      <c r="C345" s="214">
        <v>0</v>
      </c>
      <c r="D345" s="214">
        <v>130</v>
      </c>
      <c r="E345" s="214">
        <v>0</v>
      </c>
      <c r="F345" s="214">
        <v>0</v>
      </c>
      <c r="G345" s="214">
        <v>0</v>
      </c>
      <c r="H345" s="214">
        <v>0</v>
      </c>
      <c r="I345" s="214">
        <v>0</v>
      </c>
      <c r="J345" s="215">
        <v>400</v>
      </c>
    </row>
    <row r="346" spans="1:10" x14ac:dyDescent="0.25">
      <c r="A346" s="213" t="s">
        <v>489</v>
      </c>
      <c r="B346" s="214">
        <v>340</v>
      </c>
      <c r="C346" s="214">
        <v>0</v>
      </c>
      <c r="D346" s="214">
        <v>160</v>
      </c>
      <c r="E346" s="214">
        <v>0</v>
      </c>
      <c r="F346" s="214">
        <v>0</v>
      </c>
      <c r="G346" s="214">
        <v>0</v>
      </c>
      <c r="H346" s="214">
        <v>0</v>
      </c>
      <c r="I346" s="214">
        <v>0</v>
      </c>
      <c r="J346" s="215">
        <v>500</v>
      </c>
    </row>
    <row r="347" spans="1:10" x14ac:dyDescent="0.25">
      <c r="A347" s="213" t="s">
        <v>488</v>
      </c>
      <c r="B347" s="214">
        <v>1030</v>
      </c>
      <c r="C347" s="214">
        <v>0</v>
      </c>
      <c r="D347" s="214">
        <v>570</v>
      </c>
      <c r="E347" s="214">
        <v>0</v>
      </c>
      <c r="F347" s="214">
        <v>0</v>
      </c>
      <c r="G347" s="214">
        <v>0</v>
      </c>
      <c r="H347" s="214">
        <v>0</v>
      </c>
      <c r="I347" s="214">
        <v>0</v>
      </c>
      <c r="J347" s="215">
        <v>1600</v>
      </c>
    </row>
    <row r="348" spans="1:10" x14ac:dyDescent="0.25">
      <c r="A348" s="213" t="s">
        <v>487</v>
      </c>
      <c r="B348" s="214">
        <v>170</v>
      </c>
      <c r="C348" s="214">
        <v>0</v>
      </c>
      <c r="D348" s="214">
        <v>80</v>
      </c>
      <c r="E348" s="214">
        <v>0</v>
      </c>
      <c r="F348" s="214">
        <v>0</v>
      </c>
      <c r="G348" s="214">
        <v>0</v>
      </c>
      <c r="H348" s="214">
        <v>0</v>
      </c>
      <c r="I348" s="214">
        <v>0</v>
      </c>
      <c r="J348" s="215">
        <v>250</v>
      </c>
    </row>
    <row r="349" spans="1:10" x14ac:dyDescent="0.25">
      <c r="A349" s="213" t="s">
        <v>486</v>
      </c>
      <c r="B349" s="214">
        <v>1760</v>
      </c>
      <c r="C349" s="214">
        <v>0</v>
      </c>
      <c r="D349" s="214">
        <v>840</v>
      </c>
      <c r="E349" s="214">
        <v>0</v>
      </c>
      <c r="F349" s="214">
        <v>0</v>
      </c>
      <c r="G349" s="214">
        <v>0</v>
      </c>
      <c r="H349" s="214">
        <v>0</v>
      </c>
      <c r="I349" s="214">
        <v>0</v>
      </c>
      <c r="J349" s="215">
        <v>2600</v>
      </c>
    </row>
    <row r="350" spans="1:10" x14ac:dyDescent="0.25">
      <c r="A350" s="213" t="s">
        <v>485</v>
      </c>
      <c r="B350" s="214">
        <v>1180</v>
      </c>
      <c r="C350" s="214">
        <v>0</v>
      </c>
      <c r="D350" s="214">
        <v>570</v>
      </c>
      <c r="E350" s="214">
        <v>0</v>
      </c>
      <c r="F350" s="214">
        <v>0</v>
      </c>
      <c r="G350" s="214">
        <v>0</v>
      </c>
      <c r="H350" s="214">
        <v>0</v>
      </c>
      <c r="I350" s="214">
        <v>0</v>
      </c>
      <c r="J350" s="215">
        <v>1750</v>
      </c>
    </row>
    <row r="351" spans="1:10" x14ac:dyDescent="0.25">
      <c r="A351" s="213" t="s">
        <v>484</v>
      </c>
      <c r="B351" s="214">
        <v>2160</v>
      </c>
      <c r="C351" s="214">
        <v>0</v>
      </c>
      <c r="D351" s="214">
        <v>1040</v>
      </c>
      <c r="E351" s="214">
        <v>0</v>
      </c>
      <c r="F351" s="214">
        <v>0</v>
      </c>
      <c r="G351" s="214">
        <v>0</v>
      </c>
      <c r="H351" s="214">
        <v>0</v>
      </c>
      <c r="I351" s="214">
        <v>0</v>
      </c>
      <c r="J351" s="215">
        <v>3200</v>
      </c>
    </row>
    <row r="352" spans="1:10" x14ac:dyDescent="0.25">
      <c r="A352" s="213" t="s">
        <v>483</v>
      </c>
      <c r="B352" s="214">
        <v>24</v>
      </c>
      <c r="C352" s="214">
        <v>0</v>
      </c>
      <c r="D352" s="214">
        <v>94</v>
      </c>
      <c r="E352" s="214">
        <v>0</v>
      </c>
      <c r="F352" s="214">
        <v>0</v>
      </c>
      <c r="G352" s="214">
        <v>0</v>
      </c>
      <c r="H352" s="214">
        <v>0</v>
      </c>
      <c r="I352" s="214">
        <v>0</v>
      </c>
      <c r="J352" s="215">
        <v>118</v>
      </c>
    </row>
    <row r="353" spans="1:10" x14ac:dyDescent="0.25">
      <c r="A353" s="213" t="s">
        <v>482</v>
      </c>
      <c r="B353" s="214">
        <v>17</v>
      </c>
      <c r="C353" s="214">
        <v>0</v>
      </c>
      <c r="D353" s="214">
        <v>55</v>
      </c>
      <c r="E353" s="214">
        <v>0</v>
      </c>
      <c r="F353" s="214">
        <v>0</v>
      </c>
      <c r="G353" s="214">
        <v>0</v>
      </c>
      <c r="H353" s="214">
        <v>0</v>
      </c>
      <c r="I353" s="214">
        <v>0</v>
      </c>
      <c r="J353" s="215">
        <v>72</v>
      </c>
    </row>
    <row r="354" spans="1:10" x14ac:dyDescent="0.25">
      <c r="A354" s="213" t="s">
        <v>403</v>
      </c>
      <c r="B354" s="214">
        <v>8213</v>
      </c>
      <c r="C354" s="214">
        <v>0</v>
      </c>
      <c r="D354" s="214">
        <v>2737</v>
      </c>
      <c r="E354" s="214">
        <v>0</v>
      </c>
      <c r="F354" s="214">
        <v>0</v>
      </c>
      <c r="G354" s="214">
        <v>0</v>
      </c>
      <c r="H354" s="214">
        <v>0</v>
      </c>
      <c r="I354" s="214">
        <v>0</v>
      </c>
      <c r="J354" s="215">
        <v>10950</v>
      </c>
    </row>
    <row r="355" spans="1:10" x14ac:dyDescent="0.25">
      <c r="A355" s="213" t="s">
        <v>402</v>
      </c>
      <c r="B355" s="214">
        <v>67</v>
      </c>
      <c r="C355" s="214">
        <v>0</v>
      </c>
      <c r="D355" s="214">
        <v>33</v>
      </c>
      <c r="E355" s="214">
        <v>0</v>
      </c>
      <c r="F355" s="214">
        <v>0</v>
      </c>
      <c r="G355" s="214">
        <v>0</v>
      </c>
      <c r="H355" s="214">
        <v>0</v>
      </c>
      <c r="I355" s="214">
        <v>0</v>
      </c>
      <c r="J355" s="215">
        <v>100</v>
      </c>
    </row>
    <row r="356" spans="1:10" x14ac:dyDescent="0.25">
      <c r="A356" s="213" t="s">
        <v>401</v>
      </c>
      <c r="B356" s="214">
        <v>169</v>
      </c>
      <c r="C356" s="214">
        <v>0</v>
      </c>
      <c r="D356" s="214">
        <v>81</v>
      </c>
      <c r="E356" s="214">
        <v>0</v>
      </c>
      <c r="F356" s="214">
        <v>0</v>
      </c>
      <c r="G356" s="214">
        <v>0</v>
      </c>
      <c r="H356" s="214">
        <v>0</v>
      </c>
      <c r="I356" s="214">
        <v>0</v>
      </c>
      <c r="J356" s="215">
        <v>250</v>
      </c>
    </row>
    <row r="357" spans="1:10" x14ac:dyDescent="0.25">
      <c r="A357" s="213" t="s">
        <v>400</v>
      </c>
      <c r="B357" s="214">
        <v>67</v>
      </c>
      <c r="C357" s="214">
        <v>0</v>
      </c>
      <c r="D357" s="214">
        <v>33</v>
      </c>
      <c r="E357" s="214">
        <v>0</v>
      </c>
      <c r="F357" s="214">
        <v>0</v>
      </c>
      <c r="G357" s="214">
        <v>0</v>
      </c>
      <c r="H357" s="214">
        <v>0</v>
      </c>
      <c r="I357" s="214">
        <v>0</v>
      </c>
      <c r="J357" s="215">
        <v>100</v>
      </c>
    </row>
    <row r="358" spans="1:10" x14ac:dyDescent="0.25">
      <c r="A358" s="213" t="s">
        <v>399</v>
      </c>
      <c r="B358" s="214">
        <v>34</v>
      </c>
      <c r="C358" s="214">
        <v>0</v>
      </c>
      <c r="D358" s="214">
        <v>16</v>
      </c>
      <c r="E358" s="214">
        <v>0</v>
      </c>
      <c r="F358" s="214">
        <v>0</v>
      </c>
      <c r="G358" s="214">
        <v>0</v>
      </c>
      <c r="H358" s="214">
        <v>0</v>
      </c>
      <c r="I358" s="214">
        <v>0</v>
      </c>
      <c r="J358" s="215">
        <v>50</v>
      </c>
    </row>
    <row r="359" spans="1:10" x14ac:dyDescent="0.25">
      <c r="A359" s="213" t="s">
        <v>398</v>
      </c>
      <c r="B359" s="214">
        <v>675</v>
      </c>
      <c r="C359" s="214">
        <v>0</v>
      </c>
      <c r="D359" s="214">
        <v>325</v>
      </c>
      <c r="E359" s="214">
        <v>0</v>
      </c>
      <c r="F359" s="214">
        <v>0</v>
      </c>
      <c r="G359" s="214">
        <v>0</v>
      </c>
      <c r="H359" s="214">
        <v>0</v>
      </c>
      <c r="I359" s="214">
        <v>0</v>
      </c>
      <c r="J359" s="215">
        <v>1000</v>
      </c>
    </row>
    <row r="360" spans="1:10" x14ac:dyDescent="0.25">
      <c r="A360" s="213" t="s">
        <v>397</v>
      </c>
      <c r="B360" s="214">
        <v>844</v>
      </c>
      <c r="C360" s="214">
        <v>0</v>
      </c>
      <c r="D360" s="214">
        <v>406</v>
      </c>
      <c r="E360" s="214">
        <v>0</v>
      </c>
      <c r="F360" s="214">
        <v>0</v>
      </c>
      <c r="G360" s="214">
        <v>0</v>
      </c>
      <c r="H360" s="214">
        <v>0</v>
      </c>
      <c r="I360" s="214">
        <v>0</v>
      </c>
      <c r="J360" s="215">
        <v>1250</v>
      </c>
    </row>
    <row r="361" spans="1:10" x14ac:dyDescent="0.25">
      <c r="A361" s="213" t="s">
        <v>396</v>
      </c>
      <c r="B361" s="214">
        <v>13500</v>
      </c>
      <c r="C361" s="214">
        <v>0</v>
      </c>
      <c r="D361" s="214">
        <v>6500</v>
      </c>
      <c r="E361" s="214">
        <v>0</v>
      </c>
      <c r="F361" s="214">
        <v>0</v>
      </c>
      <c r="G361" s="214">
        <v>0</v>
      </c>
      <c r="H361" s="214">
        <v>0</v>
      </c>
      <c r="I361" s="214">
        <v>0</v>
      </c>
      <c r="J361" s="215">
        <v>20000</v>
      </c>
    </row>
    <row r="362" spans="1:10" x14ac:dyDescent="0.25">
      <c r="A362" s="213" t="s">
        <v>395</v>
      </c>
      <c r="B362" s="214">
        <v>540</v>
      </c>
      <c r="C362" s="214">
        <v>0</v>
      </c>
      <c r="D362" s="214">
        <v>260</v>
      </c>
      <c r="E362" s="214">
        <v>0</v>
      </c>
      <c r="F362" s="214">
        <v>0</v>
      </c>
      <c r="G362" s="214">
        <v>0</v>
      </c>
      <c r="H362" s="214">
        <v>0</v>
      </c>
      <c r="I362" s="214">
        <v>0</v>
      </c>
      <c r="J362" s="215">
        <v>800</v>
      </c>
    </row>
    <row r="363" spans="1:10" x14ac:dyDescent="0.25">
      <c r="A363" s="213" t="s">
        <v>394</v>
      </c>
      <c r="B363" s="214">
        <v>675</v>
      </c>
      <c r="C363" s="214">
        <v>0</v>
      </c>
      <c r="D363" s="214">
        <v>325</v>
      </c>
      <c r="E363" s="214">
        <v>0</v>
      </c>
      <c r="F363" s="214">
        <v>0</v>
      </c>
      <c r="G363" s="214">
        <v>0</v>
      </c>
      <c r="H363" s="214">
        <v>0</v>
      </c>
      <c r="I363" s="214">
        <v>0</v>
      </c>
      <c r="J363" s="215">
        <v>1000</v>
      </c>
    </row>
    <row r="364" spans="1:10" x14ac:dyDescent="0.25">
      <c r="A364" s="213" t="s">
        <v>393</v>
      </c>
      <c r="B364" s="214">
        <v>1313</v>
      </c>
      <c r="C364" s="214">
        <v>0</v>
      </c>
      <c r="D364" s="214">
        <v>587</v>
      </c>
      <c r="E364" s="214">
        <v>0</v>
      </c>
      <c r="F364" s="214">
        <v>0</v>
      </c>
      <c r="G364" s="214">
        <v>0</v>
      </c>
      <c r="H364" s="214">
        <v>0</v>
      </c>
      <c r="I364" s="214">
        <v>0</v>
      </c>
      <c r="J364" s="215">
        <v>1900</v>
      </c>
    </row>
    <row r="365" spans="1:10" x14ac:dyDescent="0.25">
      <c r="A365" s="213" t="s">
        <v>392</v>
      </c>
      <c r="B365" s="214">
        <v>202</v>
      </c>
      <c r="C365" s="214">
        <v>0</v>
      </c>
      <c r="D365" s="214">
        <v>98</v>
      </c>
      <c r="E365" s="214">
        <v>0</v>
      </c>
      <c r="F365" s="214">
        <v>0</v>
      </c>
      <c r="G365" s="214">
        <v>0</v>
      </c>
      <c r="H365" s="214">
        <v>0</v>
      </c>
      <c r="I365" s="214">
        <v>0</v>
      </c>
      <c r="J365" s="215">
        <v>300</v>
      </c>
    </row>
    <row r="366" spans="1:10" x14ac:dyDescent="0.25">
      <c r="A366" s="213" t="s">
        <v>391</v>
      </c>
      <c r="B366" s="214">
        <v>540</v>
      </c>
      <c r="C366" s="214">
        <v>0</v>
      </c>
      <c r="D366" s="214">
        <v>260</v>
      </c>
      <c r="E366" s="214">
        <v>0</v>
      </c>
      <c r="F366" s="214">
        <v>0</v>
      </c>
      <c r="G366" s="214">
        <v>0</v>
      </c>
      <c r="H366" s="214">
        <v>0</v>
      </c>
      <c r="I366" s="214">
        <v>0</v>
      </c>
      <c r="J366" s="215">
        <v>800</v>
      </c>
    </row>
    <row r="367" spans="1:10" x14ac:dyDescent="0.25">
      <c r="A367" s="213" t="s">
        <v>390</v>
      </c>
      <c r="B367" s="214">
        <v>1013</v>
      </c>
      <c r="C367" s="214">
        <v>0</v>
      </c>
      <c r="D367" s="214">
        <v>487</v>
      </c>
      <c r="E367" s="214">
        <v>0</v>
      </c>
      <c r="F367" s="214">
        <v>0</v>
      </c>
      <c r="G367" s="214">
        <v>0</v>
      </c>
      <c r="H367" s="214">
        <v>0</v>
      </c>
      <c r="I367" s="214">
        <v>0</v>
      </c>
      <c r="J367" s="215">
        <v>1500</v>
      </c>
    </row>
    <row r="368" spans="1:10" x14ac:dyDescent="0.25">
      <c r="A368" s="213" t="s">
        <v>300</v>
      </c>
      <c r="B368" s="214">
        <v>2500</v>
      </c>
      <c r="C368" s="214">
        <v>0</v>
      </c>
      <c r="D368" s="214">
        <v>0</v>
      </c>
      <c r="E368" s="214">
        <v>0</v>
      </c>
      <c r="F368" s="214">
        <v>0</v>
      </c>
      <c r="G368" s="214">
        <v>2500</v>
      </c>
      <c r="H368" s="214">
        <v>0</v>
      </c>
      <c r="I368" s="214">
        <v>0</v>
      </c>
      <c r="J368" s="215">
        <v>5000</v>
      </c>
    </row>
    <row r="369" spans="1:10" x14ac:dyDescent="0.25">
      <c r="A369" s="213" t="s">
        <v>299</v>
      </c>
      <c r="B369" s="214">
        <v>200</v>
      </c>
      <c r="C369" s="214">
        <v>0</v>
      </c>
      <c r="D369" s="214">
        <v>0</v>
      </c>
      <c r="E369" s="214">
        <v>0</v>
      </c>
      <c r="F369" s="214">
        <v>0</v>
      </c>
      <c r="G369" s="214">
        <v>200</v>
      </c>
      <c r="H369" s="214">
        <v>0</v>
      </c>
      <c r="I369" s="214">
        <v>0</v>
      </c>
      <c r="J369" s="215">
        <v>400</v>
      </c>
    </row>
    <row r="370" spans="1:10" x14ac:dyDescent="0.25">
      <c r="A370" s="213" t="s">
        <v>298</v>
      </c>
      <c r="B370" s="214">
        <v>375</v>
      </c>
      <c r="C370" s="214">
        <v>0</v>
      </c>
      <c r="D370" s="214">
        <v>0</v>
      </c>
      <c r="E370" s="214">
        <v>0</v>
      </c>
      <c r="F370" s="214">
        <v>0</v>
      </c>
      <c r="G370" s="214">
        <v>375</v>
      </c>
      <c r="H370" s="214">
        <v>0</v>
      </c>
      <c r="I370" s="214">
        <v>0</v>
      </c>
      <c r="J370" s="215">
        <v>750</v>
      </c>
    </row>
    <row r="371" spans="1:10" x14ac:dyDescent="0.25">
      <c r="A371" s="213" t="s">
        <v>297</v>
      </c>
      <c r="B371" s="214">
        <v>175</v>
      </c>
      <c r="C371" s="214">
        <v>0</v>
      </c>
      <c r="D371" s="214">
        <v>0</v>
      </c>
      <c r="E371" s="214">
        <v>0</v>
      </c>
      <c r="F371" s="214">
        <v>0</v>
      </c>
      <c r="G371" s="214">
        <v>175</v>
      </c>
      <c r="H371" s="214">
        <v>0</v>
      </c>
      <c r="I371" s="214">
        <v>0</v>
      </c>
      <c r="J371" s="215">
        <v>350</v>
      </c>
    </row>
    <row r="372" spans="1:10" x14ac:dyDescent="0.25">
      <c r="A372" s="213" t="s">
        <v>296</v>
      </c>
      <c r="B372" s="214">
        <v>1000</v>
      </c>
      <c r="C372" s="214">
        <v>0</v>
      </c>
      <c r="D372" s="214">
        <v>0</v>
      </c>
      <c r="E372" s="214">
        <v>0</v>
      </c>
      <c r="F372" s="214">
        <v>0</v>
      </c>
      <c r="G372" s="214">
        <v>1000</v>
      </c>
      <c r="H372" s="214">
        <v>0</v>
      </c>
      <c r="I372" s="214">
        <v>0</v>
      </c>
      <c r="J372" s="215">
        <v>2000</v>
      </c>
    </row>
    <row r="373" spans="1:10" x14ac:dyDescent="0.25">
      <c r="A373" s="213" t="s">
        <v>295</v>
      </c>
      <c r="B373" s="214">
        <v>750</v>
      </c>
      <c r="C373" s="214">
        <v>0</v>
      </c>
      <c r="D373" s="214">
        <v>0</v>
      </c>
      <c r="E373" s="214">
        <v>0</v>
      </c>
      <c r="F373" s="214">
        <v>0</v>
      </c>
      <c r="G373" s="214">
        <v>750</v>
      </c>
      <c r="H373" s="214">
        <v>0</v>
      </c>
      <c r="I373" s="214">
        <v>0</v>
      </c>
      <c r="J373" s="215">
        <v>1500</v>
      </c>
    </row>
    <row r="374" spans="1:10" x14ac:dyDescent="0.25">
      <c r="A374" s="213" t="s">
        <v>294</v>
      </c>
      <c r="B374" s="214">
        <v>875</v>
      </c>
      <c r="C374" s="214">
        <v>0</v>
      </c>
      <c r="D374" s="214">
        <v>0</v>
      </c>
      <c r="E374" s="214">
        <v>0</v>
      </c>
      <c r="F374" s="214">
        <v>0</v>
      </c>
      <c r="G374" s="214">
        <v>875</v>
      </c>
      <c r="H374" s="214">
        <v>0</v>
      </c>
      <c r="I374" s="214">
        <v>0</v>
      </c>
      <c r="J374" s="215">
        <v>1750</v>
      </c>
    </row>
    <row r="375" spans="1:10" x14ac:dyDescent="0.25">
      <c r="A375" s="213" t="s">
        <v>293</v>
      </c>
      <c r="B375" s="214">
        <v>250</v>
      </c>
      <c r="C375" s="214">
        <v>0</v>
      </c>
      <c r="D375" s="214">
        <v>0</v>
      </c>
      <c r="E375" s="214">
        <v>0</v>
      </c>
      <c r="F375" s="214">
        <v>0</v>
      </c>
      <c r="G375" s="214">
        <v>250</v>
      </c>
      <c r="H375" s="214">
        <v>0</v>
      </c>
      <c r="I375" s="214">
        <v>0</v>
      </c>
      <c r="J375" s="215">
        <v>500</v>
      </c>
    </row>
    <row r="376" spans="1:10" x14ac:dyDescent="0.25">
      <c r="A376" s="213" t="s">
        <v>292</v>
      </c>
      <c r="B376" s="214">
        <v>4350</v>
      </c>
      <c r="C376" s="214">
        <v>0</v>
      </c>
      <c r="D376" s="214">
        <v>0</v>
      </c>
      <c r="E376" s="214">
        <v>0</v>
      </c>
      <c r="F376" s="214">
        <v>0</v>
      </c>
      <c r="G376" s="214">
        <v>4350</v>
      </c>
      <c r="H376" s="214">
        <v>0</v>
      </c>
      <c r="I376" s="214">
        <v>0</v>
      </c>
      <c r="J376" s="215">
        <v>8700</v>
      </c>
    </row>
    <row r="377" spans="1:10" x14ac:dyDescent="0.25">
      <c r="A377" s="213" t="s">
        <v>290</v>
      </c>
      <c r="B377" s="214">
        <v>2250</v>
      </c>
      <c r="C377" s="214">
        <v>0</v>
      </c>
      <c r="D377" s="214">
        <v>0</v>
      </c>
      <c r="E377" s="214">
        <v>0</v>
      </c>
      <c r="F377" s="214">
        <v>0</v>
      </c>
      <c r="G377" s="214">
        <v>2250</v>
      </c>
      <c r="H377" s="214">
        <v>0</v>
      </c>
      <c r="I377" s="214">
        <v>0</v>
      </c>
      <c r="J377" s="215">
        <v>4500</v>
      </c>
    </row>
    <row r="378" spans="1:10" x14ac:dyDescent="0.25">
      <c r="A378" s="213" t="s">
        <v>289</v>
      </c>
      <c r="B378" s="214">
        <v>15000</v>
      </c>
      <c r="C378" s="214">
        <v>0</v>
      </c>
      <c r="D378" s="214">
        <v>0</v>
      </c>
      <c r="E378" s="214">
        <v>0</v>
      </c>
      <c r="F378" s="214">
        <v>0</v>
      </c>
      <c r="G378" s="214">
        <v>15000</v>
      </c>
      <c r="H378" s="214">
        <v>0</v>
      </c>
      <c r="I378" s="214">
        <v>0</v>
      </c>
      <c r="J378" s="215">
        <v>30000</v>
      </c>
    </row>
    <row r="379" spans="1:10" x14ac:dyDescent="0.25">
      <c r="A379" s="213" t="s">
        <v>288</v>
      </c>
      <c r="B379" s="214">
        <v>5500</v>
      </c>
      <c r="C379" s="214">
        <v>0</v>
      </c>
      <c r="D379" s="214">
        <v>0</v>
      </c>
      <c r="E379" s="214">
        <v>0</v>
      </c>
      <c r="F379" s="214">
        <v>0</v>
      </c>
      <c r="G379" s="214">
        <v>5500</v>
      </c>
      <c r="H379" s="214">
        <v>0</v>
      </c>
      <c r="I379" s="214">
        <v>0</v>
      </c>
      <c r="J379" s="215">
        <v>11000</v>
      </c>
    </row>
    <row r="380" spans="1:10" x14ac:dyDescent="0.25">
      <c r="A380" s="213" t="s">
        <v>287</v>
      </c>
      <c r="B380" s="214">
        <v>1000</v>
      </c>
      <c r="C380" s="214">
        <v>0</v>
      </c>
      <c r="D380" s="214">
        <v>0</v>
      </c>
      <c r="E380" s="214">
        <v>0</v>
      </c>
      <c r="F380" s="214">
        <v>0</v>
      </c>
      <c r="G380" s="214">
        <v>1000</v>
      </c>
      <c r="H380" s="214">
        <v>0</v>
      </c>
      <c r="I380" s="214">
        <v>0</v>
      </c>
      <c r="J380" s="215">
        <v>2000</v>
      </c>
    </row>
    <row r="381" spans="1:10" x14ac:dyDescent="0.25">
      <c r="A381" s="213" t="s">
        <v>286</v>
      </c>
      <c r="B381" s="214">
        <v>9200</v>
      </c>
      <c r="C381" s="214">
        <v>0</v>
      </c>
      <c r="D381" s="214">
        <v>0</v>
      </c>
      <c r="E381" s="214">
        <v>0</v>
      </c>
      <c r="F381" s="214">
        <v>3496</v>
      </c>
      <c r="G381" s="214">
        <v>5704</v>
      </c>
      <c r="H381" s="214">
        <v>0</v>
      </c>
      <c r="I381" s="214">
        <v>0</v>
      </c>
      <c r="J381" s="215">
        <v>18400</v>
      </c>
    </row>
    <row r="382" spans="1:10" x14ac:dyDescent="0.25">
      <c r="A382" s="213" t="s">
        <v>807</v>
      </c>
      <c r="B382" s="214">
        <v>75</v>
      </c>
      <c r="C382" s="214">
        <v>0</v>
      </c>
      <c r="D382" s="214">
        <v>0</v>
      </c>
      <c r="E382" s="214">
        <v>0</v>
      </c>
      <c r="F382" s="214">
        <v>0</v>
      </c>
      <c r="G382" s="214">
        <v>75</v>
      </c>
      <c r="H382" s="214">
        <v>0</v>
      </c>
      <c r="I382" s="214">
        <v>0</v>
      </c>
      <c r="J382" s="215">
        <v>150</v>
      </c>
    </row>
    <row r="383" spans="1:10" x14ac:dyDescent="0.25">
      <c r="A383" s="213" t="s">
        <v>808</v>
      </c>
      <c r="B383" s="214">
        <v>250</v>
      </c>
      <c r="C383" s="214">
        <v>0</v>
      </c>
      <c r="D383" s="214">
        <v>0</v>
      </c>
      <c r="E383" s="214">
        <v>0</v>
      </c>
      <c r="F383" s="214">
        <v>0</v>
      </c>
      <c r="G383" s="214">
        <v>250</v>
      </c>
      <c r="H383" s="214">
        <v>0</v>
      </c>
      <c r="I383" s="214">
        <v>0</v>
      </c>
      <c r="J383" s="215">
        <v>500</v>
      </c>
    </row>
    <row r="384" spans="1:10" x14ac:dyDescent="0.25">
      <c r="A384" s="213" t="s">
        <v>809</v>
      </c>
      <c r="B384" s="214">
        <v>1000</v>
      </c>
      <c r="C384" s="214">
        <v>0</v>
      </c>
      <c r="D384" s="214">
        <v>0</v>
      </c>
      <c r="E384" s="214">
        <v>0</v>
      </c>
      <c r="F384" s="214">
        <v>0</v>
      </c>
      <c r="G384" s="214">
        <v>1000</v>
      </c>
      <c r="H384" s="214">
        <v>0</v>
      </c>
      <c r="I384" s="214">
        <v>0</v>
      </c>
      <c r="J384" s="215">
        <v>2000</v>
      </c>
    </row>
    <row r="385" spans="1:10" ht="15.6" x14ac:dyDescent="0.3">
      <c r="A385" s="216" t="s">
        <v>182</v>
      </c>
      <c r="B385" s="217">
        <v>130973</v>
      </c>
      <c r="C385" s="217">
        <v>139137</v>
      </c>
      <c r="D385" s="217">
        <v>128081</v>
      </c>
      <c r="E385" s="217">
        <v>11000</v>
      </c>
      <c r="F385" s="217">
        <v>5725</v>
      </c>
      <c r="G385" s="217">
        <v>96134</v>
      </c>
      <c r="H385" s="217">
        <v>49295</v>
      </c>
      <c r="I385" s="217">
        <v>0</v>
      </c>
      <c r="J385" s="218">
        <v>560345</v>
      </c>
    </row>
    <row r="386" spans="1:10" x14ac:dyDescent="0.25">
      <c r="A386" s="219"/>
      <c r="B386" s="214"/>
      <c r="C386" s="214"/>
      <c r="D386" s="214"/>
      <c r="E386" s="214"/>
      <c r="F386" s="214"/>
      <c r="G386" s="214"/>
      <c r="H386" s="214"/>
      <c r="I386" s="214"/>
      <c r="J386" s="215"/>
    </row>
    <row r="387" spans="1:10" x14ac:dyDescent="0.25">
      <c r="A387" s="220" t="s">
        <v>13</v>
      </c>
      <c r="B387" s="221"/>
      <c r="C387" s="221"/>
      <c r="D387" s="221"/>
      <c r="E387" s="221"/>
      <c r="F387" s="221"/>
      <c r="G387" s="221"/>
      <c r="H387" s="221"/>
      <c r="I387" s="221"/>
      <c r="J387" s="222"/>
    </row>
    <row r="388" spans="1:10" x14ac:dyDescent="0.25">
      <c r="A388" s="213" t="s">
        <v>710</v>
      </c>
      <c r="B388" s="214">
        <v>0</v>
      </c>
      <c r="C388" s="214">
        <v>0</v>
      </c>
      <c r="D388" s="214">
        <v>0</v>
      </c>
      <c r="E388" s="214">
        <v>0</v>
      </c>
      <c r="F388" s="214">
        <v>0</v>
      </c>
      <c r="G388" s="214">
        <v>0</v>
      </c>
      <c r="H388" s="214">
        <v>0</v>
      </c>
      <c r="I388" s="214">
        <v>0</v>
      </c>
      <c r="J388" s="215">
        <v>0</v>
      </c>
    </row>
    <row r="389" spans="1:10" x14ac:dyDescent="0.25">
      <c r="A389" s="213" t="s">
        <v>709</v>
      </c>
      <c r="B389" s="214">
        <v>0</v>
      </c>
      <c r="C389" s="214">
        <v>0</v>
      </c>
      <c r="D389" s="214">
        <v>0</v>
      </c>
      <c r="E389" s="214">
        <v>0</v>
      </c>
      <c r="F389" s="214">
        <v>0</v>
      </c>
      <c r="G389" s="214">
        <v>0</v>
      </c>
      <c r="H389" s="214">
        <v>0</v>
      </c>
      <c r="I389" s="214">
        <v>0</v>
      </c>
      <c r="J389" s="215">
        <v>0</v>
      </c>
    </row>
    <row r="390" spans="1:10" x14ac:dyDescent="0.25">
      <c r="A390" s="213" t="s">
        <v>227</v>
      </c>
      <c r="B390" s="214">
        <v>0</v>
      </c>
      <c r="C390" s="214">
        <v>0</v>
      </c>
      <c r="D390" s="214">
        <v>3136</v>
      </c>
      <c r="E390" s="214">
        <v>0</v>
      </c>
      <c r="F390" s="214">
        <v>3264</v>
      </c>
      <c r="G390" s="214">
        <v>0</v>
      </c>
      <c r="H390" s="214">
        <v>0</v>
      </c>
      <c r="I390" s="214">
        <v>0</v>
      </c>
      <c r="J390" s="215">
        <v>6400</v>
      </c>
    </row>
    <row r="391" spans="1:10" x14ac:dyDescent="0.25">
      <c r="A391" s="213" t="s">
        <v>763</v>
      </c>
      <c r="B391" s="214">
        <v>0</v>
      </c>
      <c r="C391" s="214">
        <v>0</v>
      </c>
      <c r="D391" s="214">
        <v>0</v>
      </c>
      <c r="E391" s="214">
        <v>0</v>
      </c>
      <c r="F391" s="214">
        <v>0</v>
      </c>
      <c r="G391" s="214">
        <v>0</v>
      </c>
      <c r="H391" s="214">
        <v>0</v>
      </c>
      <c r="I391" s="214">
        <v>0</v>
      </c>
      <c r="J391" s="215">
        <v>0</v>
      </c>
    </row>
    <row r="392" spans="1:10" x14ac:dyDescent="0.25">
      <c r="A392" s="213" t="s">
        <v>747</v>
      </c>
      <c r="B392" s="214">
        <v>0</v>
      </c>
      <c r="C392" s="214">
        <v>0</v>
      </c>
      <c r="D392" s="214">
        <v>0</v>
      </c>
      <c r="E392" s="214">
        <v>0</v>
      </c>
      <c r="F392" s="214">
        <v>0</v>
      </c>
      <c r="G392" s="214">
        <v>0</v>
      </c>
      <c r="H392" s="214">
        <v>0</v>
      </c>
      <c r="I392" s="214">
        <v>0</v>
      </c>
      <c r="J392" s="215">
        <v>0</v>
      </c>
    </row>
    <row r="393" spans="1:10" x14ac:dyDescent="0.25">
      <c r="A393" s="213" t="s">
        <v>731</v>
      </c>
      <c r="B393" s="214">
        <v>0</v>
      </c>
      <c r="C393" s="214">
        <v>355</v>
      </c>
      <c r="D393" s="214">
        <v>0</v>
      </c>
      <c r="E393" s="214">
        <v>0</v>
      </c>
      <c r="F393" s="214">
        <v>1822</v>
      </c>
      <c r="G393" s="214">
        <v>500</v>
      </c>
      <c r="H393" s="214">
        <v>0</v>
      </c>
      <c r="I393" s="214">
        <v>1823</v>
      </c>
      <c r="J393" s="215">
        <v>4500</v>
      </c>
    </row>
    <row r="394" spans="1:10" x14ac:dyDescent="0.25">
      <c r="A394" s="213" t="s">
        <v>746</v>
      </c>
      <c r="B394" s="214">
        <v>0</v>
      </c>
      <c r="C394" s="214">
        <v>95</v>
      </c>
      <c r="D394" s="214">
        <v>0</v>
      </c>
      <c r="E394" s="214">
        <v>0</v>
      </c>
      <c r="F394" s="214">
        <v>405</v>
      </c>
      <c r="G394" s="214">
        <v>0</v>
      </c>
      <c r="H394" s="214">
        <v>0</v>
      </c>
      <c r="I394" s="214">
        <v>0</v>
      </c>
      <c r="J394" s="215">
        <v>500</v>
      </c>
    </row>
    <row r="395" spans="1:10" x14ac:dyDescent="0.25">
      <c r="A395" s="213" t="s">
        <v>206</v>
      </c>
      <c r="B395" s="214">
        <v>0</v>
      </c>
      <c r="C395" s="214">
        <v>0</v>
      </c>
      <c r="D395" s="214">
        <v>0</v>
      </c>
      <c r="E395" s="214">
        <v>0</v>
      </c>
      <c r="F395" s="214">
        <v>0</v>
      </c>
      <c r="G395" s="214">
        <v>0</v>
      </c>
      <c r="H395" s="214">
        <v>0</v>
      </c>
      <c r="I395" s="214">
        <v>0</v>
      </c>
      <c r="J395" s="215">
        <v>0</v>
      </c>
    </row>
    <row r="396" spans="1:10" x14ac:dyDescent="0.25">
      <c r="A396" s="213" t="s">
        <v>707</v>
      </c>
      <c r="B396" s="214">
        <v>0</v>
      </c>
      <c r="C396" s="214">
        <v>0</v>
      </c>
      <c r="D396" s="214">
        <v>0</v>
      </c>
      <c r="E396" s="214">
        <v>0</v>
      </c>
      <c r="F396" s="214">
        <v>0</v>
      </c>
      <c r="G396" s="214">
        <v>0</v>
      </c>
      <c r="H396" s="214">
        <v>0</v>
      </c>
      <c r="I396" s="214">
        <v>0</v>
      </c>
      <c r="J396" s="215">
        <v>0</v>
      </c>
    </row>
    <row r="397" spans="1:10" x14ac:dyDescent="0.25">
      <c r="A397" s="213" t="s">
        <v>706</v>
      </c>
      <c r="B397" s="214">
        <v>0</v>
      </c>
      <c r="C397" s="214">
        <v>0</v>
      </c>
      <c r="D397" s="214">
        <v>0</v>
      </c>
      <c r="E397" s="214">
        <v>0</v>
      </c>
      <c r="F397" s="214">
        <v>0</v>
      </c>
      <c r="G397" s="214">
        <v>0</v>
      </c>
      <c r="H397" s="214">
        <v>0</v>
      </c>
      <c r="I397" s="214">
        <v>0</v>
      </c>
      <c r="J397" s="215">
        <v>0</v>
      </c>
    </row>
    <row r="398" spans="1:10" x14ac:dyDescent="0.25">
      <c r="A398" s="213" t="s">
        <v>211</v>
      </c>
      <c r="B398" s="214">
        <v>0</v>
      </c>
      <c r="C398" s="214">
        <v>0</v>
      </c>
      <c r="D398" s="214">
        <v>1407</v>
      </c>
      <c r="E398" s="214">
        <v>0</v>
      </c>
      <c r="F398" s="214">
        <v>1968</v>
      </c>
      <c r="G398" s="214">
        <v>0</v>
      </c>
      <c r="H398" s="214">
        <v>1425</v>
      </c>
      <c r="I398" s="214">
        <v>0</v>
      </c>
      <c r="J398" s="215">
        <v>4800</v>
      </c>
    </row>
    <row r="399" spans="1:10" x14ac:dyDescent="0.25">
      <c r="A399" s="213" t="s">
        <v>705</v>
      </c>
      <c r="B399" s="214">
        <v>0</v>
      </c>
      <c r="C399" s="214">
        <v>0</v>
      </c>
      <c r="D399" s="214">
        <v>0</v>
      </c>
      <c r="E399" s="214">
        <v>0</v>
      </c>
      <c r="F399" s="214">
        <v>0</v>
      </c>
      <c r="G399" s="214">
        <v>0</v>
      </c>
      <c r="H399" s="214">
        <v>0</v>
      </c>
      <c r="I399" s="214">
        <v>0</v>
      </c>
      <c r="J399" s="215">
        <v>0</v>
      </c>
    </row>
    <row r="400" spans="1:10" x14ac:dyDescent="0.25">
      <c r="A400" s="213" t="s">
        <v>704</v>
      </c>
      <c r="B400" s="214">
        <v>0</v>
      </c>
      <c r="C400" s="214">
        <v>0</v>
      </c>
      <c r="D400" s="214">
        <v>0</v>
      </c>
      <c r="E400" s="214">
        <v>0</v>
      </c>
      <c r="F400" s="214">
        <v>0</v>
      </c>
      <c r="G400" s="214">
        <v>0</v>
      </c>
      <c r="H400" s="214">
        <v>0</v>
      </c>
      <c r="I400" s="214">
        <v>0</v>
      </c>
      <c r="J400" s="215">
        <v>0</v>
      </c>
    </row>
    <row r="401" spans="1:10" x14ac:dyDescent="0.25">
      <c r="A401" s="213" t="s">
        <v>228</v>
      </c>
      <c r="B401" s="214">
        <v>0</v>
      </c>
      <c r="C401" s="214">
        <v>0</v>
      </c>
      <c r="D401" s="214">
        <v>0</v>
      </c>
      <c r="E401" s="214">
        <v>0</v>
      </c>
      <c r="F401" s="214">
        <v>350</v>
      </c>
      <c r="G401" s="214">
        <v>0</v>
      </c>
      <c r="H401" s="214">
        <v>0</v>
      </c>
      <c r="I401" s="214">
        <v>0</v>
      </c>
      <c r="J401" s="215">
        <v>350</v>
      </c>
    </row>
    <row r="402" spans="1:10" x14ac:dyDescent="0.25">
      <c r="A402" s="213" t="s">
        <v>222</v>
      </c>
      <c r="B402" s="214">
        <v>0</v>
      </c>
      <c r="C402" s="214">
        <v>0</v>
      </c>
      <c r="D402" s="214">
        <v>0</v>
      </c>
      <c r="E402" s="214">
        <v>0</v>
      </c>
      <c r="F402" s="214">
        <v>0</v>
      </c>
      <c r="G402" s="214">
        <v>0</v>
      </c>
      <c r="H402" s="214">
        <v>0</v>
      </c>
      <c r="I402" s="214">
        <v>0</v>
      </c>
      <c r="J402" s="215">
        <v>0</v>
      </c>
    </row>
    <row r="403" spans="1:10" x14ac:dyDescent="0.25">
      <c r="A403" s="213" t="s">
        <v>703</v>
      </c>
      <c r="B403" s="214">
        <v>0</v>
      </c>
      <c r="C403" s="214">
        <v>0</v>
      </c>
      <c r="D403" s="214">
        <v>0</v>
      </c>
      <c r="E403" s="214">
        <v>0</v>
      </c>
      <c r="F403" s="214">
        <v>0</v>
      </c>
      <c r="G403" s="214">
        <v>0</v>
      </c>
      <c r="H403" s="214">
        <v>0</v>
      </c>
      <c r="I403" s="214">
        <v>0</v>
      </c>
      <c r="J403" s="215">
        <v>0</v>
      </c>
    </row>
    <row r="404" spans="1:10" x14ac:dyDescent="0.25">
      <c r="A404" s="213" t="s">
        <v>701</v>
      </c>
      <c r="B404" s="214">
        <v>0</v>
      </c>
      <c r="C404" s="214">
        <v>0</v>
      </c>
      <c r="D404" s="214">
        <v>100</v>
      </c>
      <c r="E404" s="214">
        <v>0</v>
      </c>
      <c r="F404" s="214">
        <v>0</v>
      </c>
      <c r="G404" s="214">
        <v>0</v>
      </c>
      <c r="H404" s="214">
        <v>0</v>
      </c>
      <c r="I404" s="214">
        <v>0</v>
      </c>
      <c r="J404" s="215">
        <v>100</v>
      </c>
    </row>
    <row r="405" spans="1:10" x14ac:dyDescent="0.25">
      <c r="A405" s="213" t="s">
        <v>699</v>
      </c>
      <c r="B405" s="214">
        <v>0</v>
      </c>
      <c r="C405" s="214">
        <v>0</v>
      </c>
      <c r="D405" s="214">
        <v>10</v>
      </c>
      <c r="E405" s="214">
        <v>0</v>
      </c>
      <c r="F405" s="214">
        <v>50</v>
      </c>
      <c r="G405" s="214">
        <v>0</v>
      </c>
      <c r="H405" s="214">
        <v>40</v>
      </c>
      <c r="I405" s="214">
        <v>0</v>
      </c>
      <c r="J405" s="215">
        <v>100</v>
      </c>
    </row>
    <row r="406" spans="1:10" x14ac:dyDescent="0.25">
      <c r="A406" s="213" t="s">
        <v>249</v>
      </c>
      <c r="B406" s="214">
        <v>0</v>
      </c>
      <c r="C406" s="214">
        <v>0</v>
      </c>
      <c r="D406" s="214">
        <v>0</v>
      </c>
      <c r="E406" s="214">
        <v>0</v>
      </c>
      <c r="F406" s="214">
        <v>0</v>
      </c>
      <c r="G406" s="214">
        <v>0</v>
      </c>
      <c r="H406" s="214">
        <v>0</v>
      </c>
      <c r="I406" s="214">
        <v>0</v>
      </c>
      <c r="J406" s="215">
        <v>0</v>
      </c>
    </row>
    <row r="407" spans="1:10" x14ac:dyDescent="0.25">
      <c r="A407" s="213" t="s">
        <v>241</v>
      </c>
      <c r="B407" s="214">
        <v>0</v>
      </c>
      <c r="C407" s="214">
        <v>3005</v>
      </c>
      <c r="D407" s="214">
        <v>0</v>
      </c>
      <c r="E407" s="214">
        <v>0</v>
      </c>
      <c r="F407" s="214">
        <v>0</v>
      </c>
      <c r="G407" s="214">
        <v>0</v>
      </c>
      <c r="H407" s="214">
        <v>0</v>
      </c>
      <c r="I407" s="214">
        <v>0</v>
      </c>
      <c r="J407" s="215">
        <v>3005</v>
      </c>
    </row>
    <row r="408" spans="1:10" x14ac:dyDescent="0.25">
      <c r="A408" s="213" t="s">
        <v>232</v>
      </c>
      <c r="B408" s="214">
        <v>0</v>
      </c>
      <c r="C408" s="214">
        <v>250</v>
      </c>
      <c r="D408" s="214">
        <v>0</v>
      </c>
      <c r="E408" s="214">
        <v>0</v>
      </c>
      <c r="F408" s="214">
        <v>4750</v>
      </c>
      <c r="G408" s="214">
        <v>0</v>
      </c>
      <c r="H408" s="214">
        <v>0</v>
      </c>
      <c r="I408" s="214">
        <v>0</v>
      </c>
      <c r="J408" s="215">
        <v>5000</v>
      </c>
    </row>
    <row r="409" spans="1:10" x14ac:dyDescent="0.25">
      <c r="A409" s="213" t="s">
        <v>378</v>
      </c>
      <c r="B409" s="214">
        <v>0</v>
      </c>
      <c r="C409" s="214">
        <v>80</v>
      </c>
      <c r="D409" s="214">
        <v>0</v>
      </c>
      <c r="E409" s="214">
        <v>0</v>
      </c>
      <c r="F409" s="214">
        <v>383</v>
      </c>
      <c r="G409" s="214">
        <v>700</v>
      </c>
      <c r="H409" s="214">
        <v>0</v>
      </c>
      <c r="I409" s="214">
        <v>57</v>
      </c>
      <c r="J409" s="215">
        <v>1220</v>
      </c>
    </row>
    <row r="410" spans="1:10" x14ac:dyDescent="0.25">
      <c r="A410" s="213" t="s">
        <v>226</v>
      </c>
      <c r="B410" s="214">
        <v>0</v>
      </c>
      <c r="C410" s="214">
        <v>0</v>
      </c>
      <c r="D410" s="214">
        <v>0</v>
      </c>
      <c r="E410" s="214">
        <v>0</v>
      </c>
      <c r="F410" s="214">
        <v>0</v>
      </c>
      <c r="G410" s="214">
        <v>0</v>
      </c>
      <c r="H410" s="214">
        <v>0</v>
      </c>
      <c r="I410" s="214">
        <v>0</v>
      </c>
      <c r="J410" s="215">
        <v>0</v>
      </c>
    </row>
    <row r="411" spans="1:10" x14ac:dyDescent="0.25">
      <c r="A411" s="213" t="s">
        <v>744</v>
      </c>
      <c r="B411" s="214">
        <v>0</v>
      </c>
      <c r="C411" s="214">
        <v>0</v>
      </c>
      <c r="D411" s="214">
        <v>0</v>
      </c>
      <c r="E411" s="214">
        <v>0</v>
      </c>
      <c r="F411" s="214">
        <v>0</v>
      </c>
      <c r="G411" s="214">
        <v>0</v>
      </c>
      <c r="H411" s="214">
        <v>0</v>
      </c>
      <c r="I411" s="214">
        <v>0</v>
      </c>
      <c r="J411" s="215">
        <v>0</v>
      </c>
    </row>
    <row r="412" spans="1:10" x14ac:dyDescent="0.25">
      <c r="A412" s="213" t="s">
        <v>682</v>
      </c>
      <c r="B412" s="214">
        <v>0</v>
      </c>
      <c r="C412" s="214">
        <v>0</v>
      </c>
      <c r="D412" s="214">
        <v>0</v>
      </c>
      <c r="E412" s="214">
        <v>0</v>
      </c>
      <c r="F412" s="214">
        <v>0</v>
      </c>
      <c r="G412" s="214">
        <v>0</v>
      </c>
      <c r="H412" s="214">
        <v>0</v>
      </c>
      <c r="I412" s="214">
        <v>0</v>
      </c>
      <c r="J412" s="215">
        <v>0</v>
      </c>
    </row>
    <row r="413" spans="1:10" x14ac:dyDescent="0.25">
      <c r="A413" s="213" t="s">
        <v>681</v>
      </c>
      <c r="B413" s="214">
        <v>0</v>
      </c>
      <c r="C413" s="214">
        <v>0</v>
      </c>
      <c r="D413" s="214">
        <v>0</v>
      </c>
      <c r="E413" s="214">
        <v>0</v>
      </c>
      <c r="F413" s="214">
        <v>0</v>
      </c>
      <c r="G413" s="214">
        <v>0</v>
      </c>
      <c r="H413" s="214">
        <v>0</v>
      </c>
      <c r="I413" s="214">
        <v>0</v>
      </c>
      <c r="J413" s="215">
        <v>0</v>
      </c>
    </row>
    <row r="414" spans="1:10" x14ac:dyDescent="0.25">
      <c r="A414" s="213" t="s">
        <v>224</v>
      </c>
      <c r="B414" s="214">
        <v>0</v>
      </c>
      <c r="C414" s="214">
        <v>0</v>
      </c>
      <c r="D414" s="214">
        <v>450</v>
      </c>
      <c r="E414" s="214">
        <v>0</v>
      </c>
      <c r="F414" s="214">
        <v>0</v>
      </c>
      <c r="G414" s="214">
        <v>0</v>
      </c>
      <c r="H414" s="214">
        <v>500</v>
      </c>
      <c r="I414" s="214">
        <v>8550</v>
      </c>
      <c r="J414" s="215">
        <v>9500</v>
      </c>
    </row>
    <row r="415" spans="1:10" x14ac:dyDescent="0.25">
      <c r="A415" s="213" t="s">
        <v>218</v>
      </c>
      <c r="B415" s="214">
        <v>0</v>
      </c>
      <c r="C415" s="214">
        <v>77</v>
      </c>
      <c r="D415" s="214">
        <v>0</v>
      </c>
      <c r="E415" s="214">
        <v>0</v>
      </c>
      <c r="F415" s="214">
        <v>0</v>
      </c>
      <c r="G415" s="214">
        <v>100</v>
      </c>
      <c r="H415" s="214">
        <v>0</v>
      </c>
      <c r="I415" s="214">
        <v>623</v>
      </c>
      <c r="J415" s="215">
        <v>800</v>
      </c>
    </row>
    <row r="416" spans="1:10" x14ac:dyDescent="0.25">
      <c r="A416" s="213" t="s">
        <v>231</v>
      </c>
      <c r="B416" s="214">
        <v>0</v>
      </c>
      <c r="C416" s="214">
        <v>0</v>
      </c>
      <c r="D416" s="214">
        <v>0</v>
      </c>
      <c r="E416" s="214">
        <v>0</v>
      </c>
      <c r="F416" s="214">
        <v>0</v>
      </c>
      <c r="G416" s="214">
        <v>0</v>
      </c>
      <c r="H416" s="214">
        <v>0</v>
      </c>
      <c r="I416" s="214">
        <v>0</v>
      </c>
      <c r="J416" s="215">
        <v>0</v>
      </c>
    </row>
    <row r="417" spans="1:10" x14ac:dyDescent="0.25">
      <c r="A417" s="213" t="s">
        <v>374</v>
      </c>
      <c r="B417" s="214">
        <v>0</v>
      </c>
      <c r="C417" s="214">
        <v>0</v>
      </c>
      <c r="D417" s="214">
        <v>0</v>
      </c>
      <c r="E417" s="214">
        <v>0</v>
      </c>
      <c r="F417" s="214">
        <v>0</v>
      </c>
      <c r="G417" s="214">
        <v>0</v>
      </c>
      <c r="H417" s="214">
        <v>0</v>
      </c>
      <c r="I417" s="214">
        <v>0</v>
      </c>
      <c r="J417" s="215">
        <v>0</v>
      </c>
    </row>
    <row r="418" spans="1:10" x14ac:dyDescent="0.25">
      <c r="A418" s="213" t="s">
        <v>727</v>
      </c>
      <c r="B418" s="214">
        <v>0</v>
      </c>
      <c r="C418" s="214">
        <v>0</v>
      </c>
      <c r="D418" s="214">
        <v>0</v>
      </c>
      <c r="E418" s="214">
        <v>0</v>
      </c>
      <c r="F418" s="214">
        <v>0</v>
      </c>
      <c r="G418" s="214">
        <v>0</v>
      </c>
      <c r="H418" s="214">
        <v>0</v>
      </c>
      <c r="I418" s="214">
        <v>0</v>
      </c>
      <c r="J418" s="215">
        <v>0</v>
      </c>
    </row>
    <row r="419" spans="1:10" x14ac:dyDescent="0.25">
      <c r="A419" s="213" t="s">
        <v>234</v>
      </c>
      <c r="B419" s="214">
        <v>0</v>
      </c>
      <c r="C419" s="214">
        <v>152</v>
      </c>
      <c r="D419" s="214">
        <v>0</v>
      </c>
      <c r="E419" s="214">
        <v>0</v>
      </c>
      <c r="F419" s="214">
        <v>896</v>
      </c>
      <c r="G419" s="214">
        <v>0</v>
      </c>
      <c r="H419" s="214">
        <v>0</v>
      </c>
      <c r="I419" s="214">
        <v>0</v>
      </c>
      <c r="J419" s="215">
        <v>1048</v>
      </c>
    </row>
    <row r="420" spans="1:10" x14ac:dyDescent="0.25">
      <c r="A420" s="213" t="s">
        <v>676</v>
      </c>
      <c r="B420" s="214">
        <v>0</v>
      </c>
      <c r="C420" s="214">
        <v>0</v>
      </c>
      <c r="D420" s="214">
        <v>0</v>
      </c>
      <c r="E420" s="214">
        <v>0</v>
      </c>
      <c r="F420" s="214">
        <v>0</v>
      </c>
      <c r="G420" s="214">
        <v>0</v>
      </c>
      <c r="H420" s="214">
        <v>0</v>
      </c>
      <c r="I420" s="214">
        <v>0</v>
      </c>
      <c r="J420" s="215">
        <v>0</v>
      </c>
    </row>
    <row r="421" spans="1:10" x14ac:dyDescent="0.25">
      <c r="A421" s="213" t="s">
        <v>371</v>
      </c>
      <c r="B421" s="214">
        <v>0</v>
      </c>
      <c r="C421" s="214">
        <v>206</v>
      </c>
      <c r="D421" s="214">
        <v>0</v>
      </c>
      <c r="E421" s="214">
        <v>3000</v>
      </c>
      <c r="F421" s="214">
        <v>2294</v>
      </c>
      <c r="G421" s="214">
        <v>500</v>
      </c>
      <c r="H421" s="214">
        <v>0</v>
      </c>
      <c r="I421" s="214">
        <v>0</v>
      </c>
      <c r="J421" s="215">
        <v>6000</v>
      </c>
    </row>
    <row r="422" spans="1:10" x14ac:dyDescent="0.25">
      <c r="A422" s="213" t="s">
        <v>675</v>
      </c>
      <c r="B422" s="214">
        <v>0</v>
      </c>
      <c r="C422" s="214">
        <v>0</v>
      </c>
      <c r="D422" s="214">
        <v>0</v>
      </c>
      <c r="E422" s="214">
        <v>0</v>
      </c>
      <c r="F422" s="214">
        <v>0</v>
      </c>
      <c r="G422" s="214">
        <v>0</v>
      </c>
      <c r="H422" s="214">
        <v>0</v>
      </c>
      <c r="I422" s="214">
        <v>0</v>
      </c>
      <c r="J422" s="215">
        <v>0</v>
      </c>
    </row>
    <row r="423" spans="1:10" x14ac:dyDescent="0.25">
      <c r="A423" s="213" t="s">
        <v>203</v>
      </c>
      <c r="B423" s="214">
        <v>0</v>
      </c>
      <c r="C423" s="214">
        <v>0</v>
      </c>
      <c r="D423" s="214">
        <v>53</v>
      </c>
      <c r="E423" s="214">
        <v>0</v>
      </c>
      <c r="F423" s="214">
        <v>53</v>
      </c>
      <c r="G423" s="214">
        <v>0</v>
      </c>
      <c r="H423" s="214">
        <v>0</v>
      </c>
      <c r="I423" s="214">
        <v>0</v>
      </c>
      <c r="J423" s="215">
        <v>106</v>
      </c>
    </row>
    <row r="424" spans="1:10" x14ac:dyDescent="0.25">
      <c r="A424" s="213" t="s">
        <v>674</v>
      </c>
      <c r="B424" s="214">
        <v>0</v>
      </c>
      <c r="C424" s="214">
        <v>0</v>
      </c>
      <c r="D424" s="214">
        <v>75</v>
      </c>
      <c r="E424" s="214">
        <v>0</v>
      </c>
      <c r="F424" s="214">
        <v>900</v>
      </c>
      <c r="G424" s="214">
        <v>0</v>
      </c>
      <c r="H424" s="214">
        <v>25</v>
      </c>
      <c r="I424" s="214">
        <v>0</v>
      </c>
      <c r="J424" s="215">
        <v>1000</v>
      </c>
    </row>
    <row r="425" spans="1:10" x14ac:dyDescent="0.25">
      <c r="A425" s="213" t="s">
        <v>673</v>
      </c>
      <c r="B425" s="214">
        <v>0</v>
      </c>
      <c r="C425" s="214">
        <v>0</v>
      </c>
      <c r="D425" s="214">
        <v>0</v>
      </c>
      <c r="E425" s="214">
        <v>0</v>
      </c>
      <c r="F425" s="214">
        <v>0</v>
      </c>
      <c r="G425" s="214">
        <v>0</v>
      </c>
      <c r="H425" s="214">
        <v>0</v>
      </c>
      <c r="I425" s="214">
        <v>0</v>
      </c>
      <c r="J425" s="215">
        <v>0</v>
      </c>
    </row>
    <row r="426" spans="1:10" x14ac:dyDescent="0.25">
      <c r="A426" s="213" t="s">
        <v>672</v>
      </c>
      <c r="B426" s="214">
        <v>0</v>
      </c>
      <c r="C426" s="214">
        <v>0</v>
      </c>
      <c r="D426" s="214">
        <v>0</v>
      </c>
      <c r="E426" s="214">
        <v>0</v>
      </c>
      <c r="F426" s="214">
        <v>0</v>
      </c>
      <c r="G426" s="214">
        <v>0</v>
      </c>
      <c r="H426" s="214">
        <v>0</v>
      </c>
      <c r="I426" s="214">
        <v>0</v>
      </c>
      <c r="J426" s="215">
        <v>0</v>
      </c>
    </row>
    <row r="427" spans="1:10" x14ac:dyDescent="0.25">
      <c r="A427" s="213" t="s">
        <v>741</v>
      </c>
      <c r="B427" s="214">
        <v>0</v>
      </c>
      <c r="C427" s="214">
        <v>70</v>
      </c>
      <c r="D427" s="214">
        <v>0</v>
      </c>
      <c r="E427" s="214">
        <v>0</v>
      </c>
      <c r="F427" s="214">
        <v>415</v>
      </c>
      <c r="G427" s="214">
        <v>0</v>
      </c>
      <c r="H427" s="214">
        <v>0</v>
      </c>
      <c r="I427" s="214">
        <v>0</v>
      </c>
      <c r="J427" s="215">
        <v>485</v>
      </c>
    </row>
    <row r="428" spans="1:10" x14ac:dyDescent="0.25">
      <c r="A428" s="213" t="s">
        <v>671</v>
      </c>
      <c r="B428" s="214">
        <v>0</v>
      </c>
      <c r="C428" s="214">
        <v>0</v>
      </c>
      <c r="D428" s="214">
        <v>88</v>
      </c>
      <c r="E428" s="214">
        <v>0</v>
      </c>
      <c r="F428" s="214">
        <v>1017</v>
      </c>
      <c r="G428" s="214">
        <v>0</v>
      </c>
      <c r="H428" s="214">
        <v>25</v>
      </c>
      <c r="I428" s="214">
        <v>0</v>
      </c>
      <c r="J428" s="215">
        <v>1130</v>
      </c>
    </row>
    <row r="429" spans="1:10" x14ac:dyDescent="0.25">
      <c r="A429" s="213" t="s">
        <v>370</v>
      </c>
      <c r="B429" s="214">
        <v>0</v>
      </c>
      <c r="C429" s="214">
        <v>0</v>
      </c>
      <c r="D429" s="214">
        <v>0</v>
      </c>
      <c r="E429" s="214">
        <v>0</v>
      </c>
      <c r="F429" s="214">
        <v>0</v>
      </c>
      <c r="G429" s="214">
        <v>0</v>
      </c>
      <c r="H429" s="214">
        <v>0</v>
      </c>
      <c r="I429" s="214">
        <v>0</v>
      </c>
      <c r="J429" s="215">
        <v>0</v>
      </c>
    </row>
    <row r="430" spans="1:10" x14ac:dyDescent="0.25">
      <c r="A430" s="213" t="s">
        <v>669</v>
      </c>
      <c r="B430" s="214">
        <v>0</v>
      </c>
      <c r="C430" s="214">
        <v>0</v>
      </c>
      <c r="D430" s="214">
        <v>0</v>
      </c>
      <c r="E430" s="214">
        <v>0</v>
      </c>
      <c r="F430" s="214">
        <v>7156</v>
      </c>
      <c r="G430" s="214">
        <v>0</v>
      </c>
      <c r="H430" s="214">
        <v>0</v>
      </c>
      <c r="I430" s="214">
        <v>0</v>
      </c>
      <c r="J430" s="215">
        <v>7156</v>
      </c>
    </row>
    <row r="431" spans="1:10" x14ac:dyDescent="0.25">
      <c r="A431" s="213" t="s">
        <v>668</v>
      </c>
      <c r="B431" s="214">
        <v>0</v>
      </c>
      <c r="C431" s="214">
        <v>0</v>
      </c>
      <c r="D431" s="214">
        <v>0</v>
      </c>
      <c r="E431" s="214">
        <v>0</v>
      </c>
      <c r="F431" s="214">
        <v>2914</v>
      </c>
      <c r="G431" s="214">
        <v>0</v>
      </c>
      <c r="H431" s="214">
        <v>0</v>
      </c>
      <c r="I431" s="214">
        <v>0</v>
      </c>
      <c r="J431" s="215">
        <v>2914</v>
      </c>
    </row>
    <row r="432" spans="1:10" x14ac:dyDescent="0.25">
      <c r="A432" s="213" t="s">
        <v>229</v>
      </c>
      <c r="B432" s="214">
        <v>0</v>
      </c>
      <c r="C432" s="214">
        <v>0</v>
      </c>
      <c r="D432" s="214">
        <v>0</v>
      </c>
      <c r="E432" s="214">
        <v>0</v>
      </c>
      <c r="F432" s="214">
        <v>1500</v>
      </c>
      <c r="G432" s="214">
        <v>0</v>
      </c>
      <c r="H432" s="214">
        <v>0</v>
      </c>
      <c r="I432" s="214">
        <v>0</v>
      </c>
      <c r="J432" s="215">
        <v>1500</v>
      </c>
    </row>
    <row r="433" spans="1:10" x14ac:dyDescent="0.25">
      <c r="A433" s="213" t="s">
        <v>724</v>
      </c>
      <c r="B433" s="214">
        <v>0</v>
      </c>
      <c r="C433" s="214">
        <v>0</v>
      </c>
      <c r="D433" s="214">
        <v>0</v>
      </c>
      <c r="E433" s="214">
        <v>0</v>
      </c>
      <c r="F433" s="214">
        <v>0</v>
      </c>
      <c r="G433" s="214">
        <v>0</v>
      </c>
      <c r="H433" s="214">
        <v>0</v>
      </c>
      <c r="I433" s="214">
        <v>0</v>
      </c>
      <c r="J433" s="215">
        <v>0</v>
      </c>
    </row>
    <row r="434" spans="1:10" x14ac:dyDescent="0.25">
      <c r="A434" s="213" t="s">
        <v>664</v>
      </c>
      <c r="B434" s="214">
        <v>0</v>
      </c>
      <c r="C434" s="214">
        <v>0</v>
      </c>
      <c r="D434" s="214">
        <v>0</v>
      </c>
      <c r="E434" s="214">
        <v>0</v>
      </c>
      <c r="F434" s="214">
        <v>0</v>
      </c>
      <c r="G434" s="214">
        <v>0</v>
      </c>
      <c r="H434" s="214">
        <v>0</v>
      </c>
      <c r="I434" s="214">
        <v>0</v>
      </c>
      <c r="J434" s="215">
        <v>0</v>
      </c>
    </row>
    <row r="435" spans="1:10" x14ac:dyDescent="0.25">
      <c r="A435" s="213" t="s">
        <v>663</v>
      </c>
      <c r="B435" s="214">
        <v>0</v>
      </c>
      <c r="C435" s="214">
        <v>0</v>
      </c>
      <c r="D435" s="214">
        <v>0</v>
      </c>
      <c r="E435" s="214">
        <v>0</v>
      </c>
      <c r="F435" s="214">
        <v>0</v>
      </c>
      <c r="G435" s="214">
        <v>0</v>
      </c>
      <c r="H435" s="214">
        <v>0</v>
      </c>
      <c r="I435" s="214">
        <v>0</v>
      </c>
      <c r="J435" s="215">
        <v>0</v>
      </c>
    </row>
    <row r="436" spans="1:10" x14ac:dyDescent="0.25">
      <c r="A436" s="213" t="s">
        <v>662</v>
      </c>
      <c r="B436" s="214">
        <v>0</v>
      </c>
      <c r="C436" s="214">
        <v>14</v>
      </c>
      <c r="D436" s="214">
        <v>0</v>
      </c>
      <c r="E436" s="214">
        <v>0</v>
      </c>
      <c r="F436" s="214">
        <v>126</v>
      </c>
      <c r="G436" s="214">
        <v>0</v>
      </c>
      <c r="H436" s="214">
        <v>0</v>
      </c>
      <c r="I436" s="214">
        <v>0</v>
      </c>
      <c r="J436" s="215">
        <v>140</v>
      </c>
    </row>
    <row r="437" spans="1:10" x14ac:dyDescent="0.25">
      <c r="A437" s="213" t="s">
        <v>197</v>
      </c>
      <c r="B437" s="214">
        <v>44667</v>
      </c>
      <c r="C437" s="214">
        <v>3048</v>
      </c>
      <c r="D437" s="214">
        <v>0</v>
      </c>
      <c r="E437" s="214">
        <v>0</v>
      </c>
      <c r="F437" s="214">
        <v>8438</v>
      </c>
      <c r="G437" s="214">
        <v>10847</v>
      </c>
      <c r="H437" s="214">
        <v>0</v>
      </c>
      <c r="I437" s="214">
        <v>0</v>
      </c>
      <c r="J437" s="215">
        <v>67000</v>
      </c>
    </row>
    <row r="438" spans="1:10" x14ac:dyDescent="0.25">
      <c r="A438" s="213" t="s">
        <v>642</v>
      </c>
      <c r="B438" s="214">
        <v>0</v>
      </c>
      <c r="C438" s="214">
        <v>8</v>
      </c>
      <c r="D438" s="214">
        <v>0</v>
      </c>
      <c r="E438" s="214">
        <v>0</v>
      </c>
      <c r="F438" s="214">
        <v>142</v>
      </c>
      <c r="G438" s="214">
        <v>0</v>
      </c>
      <c r="H438" s="214">
        <v>0</v>
      </c>
      <c r="I438" s="214">
        <v>0</v>
      </c>
      <c r="J438" s="215">
        <v>150</v>
      </c>
    </row>
    <row r="439" spans="1:10" x14ac:dyDescent="0.25">
      <c r="A439" s="213" t="s">
        <v>641</v>
      </c>
      <c r="B439" s="214">
        <v>0</v>
      </c>
      <c r="C439" s="214">
        <v>0</v>
      </c>
      <c r="D439" s="214">
        <v>0</v>
      </c>
      <c r="E439" s="214">
        <v>0</v>
      </c>
      <c r="F439" s="214">
        <v>0</v>
      </c>
      <c r="G439" s="214">
        <v>0</v>
      </c>
      <c r="H439" s="214">
        <v>0</v>
      </c>
      <c r="I439" s="214">
        <v>0</v>
      </c>
      <c r="J439" s="215">
        <v>0</v>
      </c>
    </row>
    <row r="440" spans="1:10" x14ac:dyDescent="0.25">
      <c r="A440" s="213" t="s">
        <v>225</v>
      </c>
      <c r="B440" s="214">
        <v>0</v>
      </c>
      <c r="C440" s="214">
        <v>0</v>
      </c>
      <c r="D440" s="214">
        <v>30</v>
      </c>
      <c r="E440" s="214">
        <v>0</v>
      </c>
      <c r="F440" s="214">
        <v>270</v>
      </c>
      <c r="G440" s="214">
        <v>0</v>
      </c>
      <c r="H440" s="214">
        <v>0</v>
      </c>
      <c r="I440" s="214">
        <v>0</v>
      </c>
      <c r="J440" s="215">
        <v>300</v>
      </c>
    </row>
    <row r="441" spans="1:10" x14ac:dyDescent="0.25">
      <c r="A441" s="213" t="s">
        <v>639</v>
      </c>
      <c r="B441" s="214">
        <v>0</v>
      </c>
      <c r="C441" s="214">
        <v>0</v>
      </c>
      <c r="D441" s="214">
        <v>0</v>
      </c>
      <c r="E441" s="214">
        <v>0</v>
      </c>
      <c r="F441" s="214">
        <v>0</v>
      </c>
      <c r="G441" s="214">
        <v>0</v>
      </c>
      <c r="H441" s="214">
        <v>0</v>
      </c>
      <c r="I441" s="214">
        <v>0</v>
      </c>
      <c r="J441" s="215">
        <v>0</v>
      </c>
    </row>
    <row r="442" spans="1:10" x14ac:dyDescent="0.25">
      <c r="A442" s="213" t="s">
        <v>358</v>
      </c>
      <c r="B442" s="214">
        <v>0</v>
      </c>
      <c r="C442" s="214">
        <v>80</v>
      </c>
      <c r="D442" s="214">
        <v>0</v>
      </c>
      <c r="E442" s="214">
        <v>0</v>
      </c>
      <c r="F442" s="214">
        <v>320</v>
      </c>
      <c r="G442" s="214">
        <v>0</v>
      </c>
      <c r="H442" s="214">
        <v>0</v>
      </c>
      <c r="I442" s="214">
        <v>0</v>
      </c>
      <c r="J442" s="215">
        <v>400</v>
      </c>
    </row>
    <row r="443" spans="1:10" x14ac:dyDescent="0.25">
      <c r="A443" s="213" t="s">
        <v>355</v>
      </c>
      <c r="B443" s="214">
        <v>0</v>
      </c>
      <c r="C443" s="214">
        <v>475</v>
      </c>
      <c r="D443" s="214">
        <v>0</v>
      </c>
      <c r="E443" s="214">
        <v>0</v>
      </c>
      <c r="F443" s="214">
        <v>1900</v>
      </c>
      <c r="G443" s="214">
        <v>0</v>
      </c>
      <c r="H443" s="214">
        <v>0</v>
      </c>
      <c r="I443" s="214">
        <v>0</v>
      </c>
      <c r="J443" s="215">
        <v>2375</v>
      </c>
    </row>
    <row r="444" spans="1:10" x14ac:dyDescent="0.25">
      <c r="A444" s="213" t="s">
        <v>354</v>
      </c>
      <c r="B444" s="214">
        <v>0</v>
      </c>
      <c r="C444" s="214">
        <v>500</v>
      </c>
      <c r="D444" s="214">
        <v>0</v>
      </c>
      <c r="E444" s="214">
        <v>0</v>
      </c>
      <c r="F444" s="214">
        <v>500</v>
      </c>
      <c r="G444" s="214">
        <v>0</v>
      </c>
      <c r="H444" s="214">
        <v>0</v>
      </c>
      <c r="I444" s="214">
        <v>0</v>
      </c>
      <c r="J444" s="215">
        <v>1000</v>
      </c>
    </row>
    <row r="445" spans="1:10" x14ac:dyDescent="0.25">
      <c r="A445" s="213" t="s">
        <v>353</v>
      </c>
      <c r="B445" s="214">
        <v>0</v>
      </c>
      <c r="C445" s="214">
        <v>80</v>
      </c>
      <c r="D445" s="214">
        <v>0</v>
      </c>
      <c r="E445" s="214">
        <v>0</v>
      </c>
      <c r="F445" s="214">
        <v>320</v>
      </c>
      <c r="G445" s="214">
        <v>0</v>
      </c>
      <c r="H445" s="214">
        <v>0</v>
      </c>
      <c r="I445" s="214">
        <v>0</v>
      </c>
      <c r="J445" s="215">
        <v>400</v>
      </c>
    </row>
    <row r="446" spans="1:10" x14ac:dyDescent="0.25">
      <c r="A446" s="213" t="s">
        <v>351</v>
      </c>
      <c r="B446" s="214">
        <v>0</v>
      </c>
      <c r="C446" s="214">
        <v>40</v>
      </c>
      <c r="D446" s="214">
        <v>0</v>
      </c>
      <c r="E446" s="214">
        <v>0</v>
      </c>
      <c r="F446" s="214">
        <v>760</v>
      </c>
      <c r="G446" s="214">
        <v>0</v>
      </c>
      <c r="H446" s="214">
        <v>0</v>
      </c>
      <c r="I446" s="214">
        <v>0</v>
      </c>
      <c r="J446" s="215">
        <v>800</v>
      </c>
    </row>
    <row r="447" spans="1:10" x14ac:dyDescent="0.25">
      <c r="A447" s="213" t="s">
        <v>581</v>
      </c>
      <c r="B447" s="214">
        <v>0</v>
      </c>
      <c r="C447" s="214">
        <v>180</v>
      </c>
      <c r="D447" s="214">
        <v>0</v>
      </c>
      <c r="E447" s="214">
        <v>0</v>
      </c>
      <c r="F447" s="214">
        <v>3420</v>
      </c>
      <c r="G447" s="214">
        <v>0</v>
      </c>
      <c r="H447" s="214">
        <v>0</v>
      </c>
      <c r="I447" s="214">
        <v>0</v>
      </c>
      <c r="J447" s="215">
        <v>3600</v>
      </c>
    </row>
    <row r="448" spans="1:10" x14ac:dyDescent="0.25">
      <c r="A448" s="213" t="s">
        <v>579</v>
      </c>
      <c r="B448" s="214">
        <v>0</v>
      </c>
      <c r="C448" s="214">
        <v>0</v>
      </c>
      <c r="D448" s="214">
        <v>0</v>
      </c>
      <c r="E448" s="214">
        <v>0</v>
      </c>
      <c r="F448" s="214">
        <v>0</v>
      </c>
      <c r="G448" s="214">
        <v>0</v>
      </c>
      <c r="H448" s="214">
        <v>0</v>
      </c>
      <c r="I448" s="214">
        <v>0</v>
      </c>
      <c r="J448" s="215">
        <v>0</v>
      </c>
    </row>
    <row r="449" spans="1:10" x14ac:dyDescent="0.25">
      <c r="A449" s="213" t="s">
        <v>578</v>
      </c>
      <c r="B449" s="214">
        <v>0</v>
      </c>
      <c r="C449" s="214">
        <v>0</v>
      </c>
      <c r="D449" s="214">
        <v>0</v>
      </c>
      <c r="E449" s="214">
        <v>0</v>
      </c>
      <c r="F449" s="214">
        <v>0</v>
      </c>
      <c r="G449" s="214">
        <v>0</v>
      </c>
      <c r="H449" s="214">
        <v>0</v>
      </c>
      <c r="I449" s="214">
        <v>0</v>
      </c>
      <c r="J449" s="215">
        <v>0</v>
      </c>
    </row>
    <row r="450" spans="1:10" x14ac:dyDescent="0.25">
      <c r="A450" s="213" t="s">
        <v>577</v>
      </c>
      <c r="B450" s="214">
        <v>0</v>
      </c>
      <c r="C450" s="214">
        <v>0</v>
      </c>
      <c r="D450" s="214">
        <v>0</v>
      </c>
      <c r="E450" s="214">
        <v>0</v>
      </c>
      <c r="F450" s="214">
        <v>0</v>
      </c>
      <c r="G450" s="214">
        <v>0</v>
      </c>
      <c r="H450" s="214">
        <v>0</v>
      </c>
      <c r="I450" s="214">
        <v>0</v>
      </c>
      <c r="J450" s="215">
        <v>0</v>
      </c>
    </row>
    <row r="451" spans="1:10" x14ac:dyDescent="0.25">
      <c r="A451" s="213" t="s">
        <v>576</v>
      </c>
      <c r="B451" s="214">
        <v>0</v>
      </c>
      <c r="C451" s="214">
        <v>20</v>
      </c>
      <c r="D451" s="214">
        <v>0</v>
      </c>
      <c r="E451" s="214">
        <v>0</v>
      </c>
      <c r="F451" s="214">
        <v>176</v>
      </c>
      <c r="G451" s="214">
        <v>0</v>
      </c>
      <c r="H451" s="214">
        <v>0</v>
      </c>
      <c r="I451" s="214">
        <v>0</v>
      </c>
      <c r="J451" s="215">
        <v>196</v>
      </c>
    </row>
    <row r="452" spans="1:10" x14ac:dyDescent="0.25">
      <c r="A452" s="213" t="s">
        <v>574</v>
      </c>
      <c r="B452" s="214">
        <v>0</v>
      </c>
      <c r="C452" s="214">
        <v>0</v>
      </c>
      <c r="D452" s="214">
        <v>0</v>
      </c>
      <c r="E452" s="214">
        <v>0</v>
      </c>
      <c r="F452" s="214">
        <v>0</v>
      </c>
      <c r="G452" s="214">
        <v>0</v>
      </c>
      <c r="H452" s="214">
        <v>0</v>
      </c>
      <c r="I452" s="214">
        <v>0</v>
      </c>
      <c r="J452" s="215">
        <v>0</v>
      </c>
    </row>
    <row r="453" spans="1:10" x14ac:dyDescent="0.25">
      <c r="A453" s="213" t="s">
        <v>573</v>
      </c>
      <c r="B453" s="214">
        <v>0</v>
      </c>
      <c r="C453" s="214">
        <v>0</v>
      </c>
      <c r="D453" s="214">
        <v>0</v>
      </c>
      <c r="E453" s="214">
        <v>0</v>
      </c>
      <c r="F453" s="214">
        <v>0</v>
      </c>
      <c r="G453" s="214">
        <v>0</v>
      </c>
      <c r="H453" s="214">
        <v>0</v>
      </c>
      <c r="I453" s="214">
        <v>0</v>
      </c>
      <c r="J453" s="215">
        <v>0</v>
      </c>
    </row>
    <row r="454" spans="1:10" x14ac:dyDescent="0.25">
      <c r="A454" s="213" t="s">
        <v>572</v>
      </c>
      <c r="B454" s="214">
        <v>0</v>
      </c>
      <c r="C454" s="214">
        <v>0</v>
      </c>
      <c r="D454" s="214">
        <v>0</v>
      </c>
      <c r="E454" s="214">
        <v>0</v>
      </c>
      <c r="F454" s="214">
        <v>0</v>
      </c>
      <c r="G454" s="214">
        <v>0</v>
      </c>
      <c r="H454" s="214">
        <v>0</v>
      </c>
      <c r="I454" s="214">
        <v>0</v>
      </c>
      <c r="J454" s="215">
        <v>0</v>
      </c>
    </row>
    <row r="455" spans="1:10" x14ac:dyDescent="0.25">
      <c r="A455" s="213" t="s">
        <v>571</v>
      </c>
      <c r="B455" s="214">
        <v>0</v>
      </c>
      <c r="C455" s="214">
        <v>0</v>
      </c>
      <c r="D455" s="214">
        <v>0</v>
      </c>
      <c r="E455" s="214">
        <v>0</v>
      </c>
      <c r="F455" s="214">
        <v>0</v>
      </c>
      <c r="G455" s="214">
        <v>0</v>
      </c>
      <c r="H455" s="214">
        <v>0</v>
      </c>
      <c r="I455" s="214">
        <v>0</v>
      </c>
      <c r="J455" s="215">
        <v>0</v>
      </c>
    </row>
    <row r="456" spans="1:10" x14ac:dyDescent="0.25">
      <c r="A456" s="213" t="s">
        <v>350</v>
      </c>
      <c r="B456" s="214">
        <v>0</v>
      </c>
      <c r="C456" s="214">
        <v>488</v>
      </c>
      <c r="D456" s="214">
        <v>0</v>
      </c>
      <c r="E456" s="214">
        <v>0</v>
      </c>
      <c r="F456" s="214">
        <v>612</v>
      </c>
      <c r="G456" s="214">
        <v>500</v>
      </c>
      <c r="H456" s="214">
        <v>0</v>
      </c>
      <c r="I456" s="214">
        <v>0</v>
      </c>
      <c r="J456" s="215">
        <v>1600</v>
      </c>
    </row>
    <row r="457" spans="1:10" x14ac:dyDescent="0.25">
      <c r="A457" s="213" t="s">
        <v>349</v>
      </c>
      <c r="B457" s="214">
        <v>0</v>
      </c>
      <c r="C457" s="214">
        <v>550</v>
      </c>
      <c r="D457" s="214">
        <v>0</v>
      </c>
      <c r="E457" s="214">
        <v>0</v>
      </c>
      <c r="F457" s="214">
        <v>650</v>
      </c>
      <c r="G457" s="214">
        <v>500</v>
      </c>
      <c r="H457" s="214">
        <v>0</v>
      </c>
      <c r="I457" s="214">
        <v>0</v>
      </c>
      <c r="J457" s="215">
        <v>1700</v>
      </c>
    </row>
    <row r="458" spans="1:10" x14ac:dyDescent="0.25">
      <c r="A458" s="213" t="s">
        <v>345</v>
      </c>
      <c r="B458" s="214">
        <v>0</v>
      </c>
      <c r="C458" s="214">
        <v>1544</v>
      </c>
      <c r="D458" s="214">
        <v>0</v>
      </c>
      <c r="E458" s="214">
        <v>0</v>
      </c>
      <c r="F458" s="214">
        <v>956</v>
      </c>
      <c r="G458" s="214">
        <v>0</v>
      </c>
      <c r="H458" s="214">
        <v>0</v>
      </c>
      <c r="I458" s="214">
        <v>0</v>
      </c>
      <c r="J458" s="215">
        <v>2500</v>
      </c>
    </row>
    <row r="459" spans="1:10" x14ac:dyDescent="0.25">
      <c r="A459" s="213" t="s">
        <v>344</v>
      </c>
      <c r="B459" s="214">
        <v>0</v>
      </c>
      <c r="C459" s="214">
        <v>0</v>
      </c>
      <c r="D459" s="214">
        <v>0</v>
      </c>
      <c r="E459" s="214">
        <v>0</v>
      </c>
      <c r="F459" s="214">
        <v>0</v>
      </c>
      <c r="G459" s="214">
        <v>0</v>
      </c>
      <c r="H459" s="214">
        <v>0</v>
      </c>
      <c r="I459" s="214">
        <v>0</v>
      </c>
      <c r="J459" s="215">
        <v>0</v>
      </c>
    </row>
    <row r="460" spans="1:10" x14ac:dyDescent="0.25">
      <c r="A460" s="213" t="s">
        <v>342</v>
      </c>
      <c r="B460" s="214">
        <v>0</v>
      </c>
      <c r="C460" s="214">
        <v>190</v>
      </c>
      <c r="D460" s="214">
        <v>0</v>
      </c>
      <c r="E460" s="214">
        <v>0</v>
      </c>
      <c r="F460" s="214">
        <v>190</v>
      </c>
      <c r="G460" s="214">
        <v>0</v>
      </c>
      <c r="H460" s="214">
        <v>0</v>
      </c>
      <c r="I460" s="214">
        <v>0</v>
      </c>
      <c r="J460" s="215">
        <v>380</v>
      </c>
    </row>
    <row r="461" spans="1:10" x14ac:dyDescent="0.25">
      <c r="A461" s="213" t="s">
        <v>568</v>
      </c>
      <c r="B461" s="214">
        <v>0</v>
      </c>
      <c r="C461" s="214">
        <v>32</v>
      </c>
      <c r="D461" s="214">
        <v>0</v>
      </c>
      <c r="E461" s="214">
        <v>0</v>
      </c>
      <c r="F461" s="214">
        <v>2107</v>
      </c>
      <c r="G461" s="214">
        <v>400</v>
      </c>
      <c r="H461" s="214">
        <v>0</v>
      </c>
      <c r="I461" s="214">
        <v>0</v>
      </c>
      <c r="J461" s="215">
        <v>2539</v>
      </c>
    </row>
    <row r="462" spans="1:10" x14ac:dyDescent="0.25">
      <c r="A462" s="213" t="s">
        <v>341</v>
      </c>
      <c r="B462" s="214">
        <v>0</v>
      </c>
      <c r="C462" s="214">
        <v>927</v>
      </c>
      <c r="D462" s="214">
        <v>0</v>
      </c>
      <c r="E462" s="214">
        <v>0</v>
      </c>
      <c r="F462" s="214">
        <v>573</v>
      </c>
      <c r="G462" s="214">
        <v>0</v>
      </c>
      <c r="H462" s="214">
        <v>0</v>
      </c>
      <c r="I462" s="214">
        <v>0</v>
      </c>
      <c r="J462" s="215">
        <v>1500</v>
      </c>
    </row>
    <row r="463" spans="1:10" x14ac:dyDescent="0.25">
      <c r="A463" s="213" t="s">
        <v>511</v>
      </c>
      <c r="B463" s="214">
        <v>0</v>
      </c>
      <c r="C463" s="214">
        <v>0</v>
      </c>
      <c r="D463" s="214">
        <v>100</v>
      </c>
      <c r="E463" s="214">
        <v>0</v>
      </c>
      <c r="F463" s="214">
        <v>100</v>
      </c>
      <c r="G463" s="214">
        <v>0</v>
      </c>
      <c r="H463" s="214">
        <v>0</v>
      </c>
      <c r="I463" s="214">
        <v>0</v>
      </c>
      <c r="J463" s="215">
        <v>200</v>
      </c>
    </row>
    <row r="464" spans="1:10" x14ac:dyDescent="0.25">
      <c r="A464" s="213" t="s">
        <v>510</v>
      </c>
      <c r="B464" s="214">
        <v>0</v>
      </c>
      <c r="C464" s="214">
        <v>0</v>
      </c>
      <c r="D464" s="214">
        <v>50</v>
      </c>
      <c r="E464" s="214">
        <v>0</v>
      </c>
      <c r="F464" s="214">
        <v>200</v>
      </c>
      <c r="G464" s="214">
        <v>0</v>
      </c>
      <c r="H464" s="214">
        <v>0</v>
      </c>
      <c r="I464" s="214">
        <v>0</v>
      </c>
      <c r="J464" s="215">
        <v>250</v>
      </c>
    </row>
    <row r="465" spans="1:10" x14ac:dyDescent="0.25">
      <c r="A465" s="213" t="s">
        <v>509</v>
      </c>
      <c r="B465" s="214">
        <v>0</v>
      </c>
      <c r="C465" s="214">
        <v>0</v>
      </c>
      <c r="D465" s="214">
        <v>143</v>
      </c>
      <c r="E465" s="214">
        <v>0</v>
      </c>
      <c r="F465" s="214">
        <v>143</v>
      </c>
      <c r="G465" s="214">
        <v>0</v>
      </c>
      <c r="H465" s="214">
        <v>0</v>
      </c>
      <c r="I465" s="214">
        <v>0</v>
      </c>
      <c r="J465" s="215">
        <v>286</v>
      </c>
    </row>
    <row r="466" spans="1:10" x14ac:dyDescent="0.25">
      <c r="A466" s="213" t="s">
        <v>767</v>
      </c>
      <c r="B466" s="214">
        <v>0</v>
      </c>
      <c r="C466" s="214">
        <v>67</v>
      </c>
      <c r="D466" s="214">
        <v>0</v>
      </c>
      <c r="E466" s="214">
        <v>0</v>
      </c>
      <c r="F466" s="214">
        <v>393</v>
      </c>
      <c r="G466" s="214">
        <v>0</v>
      </c>
      <c r="H466" s="214">
        <v>0</v>
      </c>
      <c r="I466" s="214">
        <v>0</v>
      </c>
      <c r="J466" s="215">
        <v>460</v>
      </c>
    </row>
    <row r="467" spans="1:10" x14ac:dyDescent="0.25">
      <c r="A467" s="213" t="s">
        <v>328</v>
      </c>
      <c r="B467" s="214">
        <v>6000</v>
      </c>
      <c r="C467" s="214">
        <v>0</v>
      </c>
      <c r="D467" s="214">
        <v>0</v>
      </c>
      <c r="E467" s="214">
        <v>0</v>
      </c>
      <c r="F467" s="214">
        <v>2294</v>
      </c>
      <c r="G467" s="214">
        <v>3706</v>
      </c>
      <c r="H467" s="214">
        <v>0</v>
      </c>
      <c r="I467" s="214">
        <v>0</v>
      </c>
      <c r="J467" s="215">
        <v>12000</v>
      </c>
    </row>
    <row r="468" spans="1:10" x14ac:dyDescent="0.25">
      <c r="A468" s="213" t="s">
        <v>327</v>
      </c>
      <c r="B468" s="214">
        <v>1500</v>
      </c>
      <c r="C468" s="214">
        <v>0</v>
      </c>
      <c r="D468" s="214">
        <v>0</v>
      </c>
      <c r="E468" s="214">
        <v>0</v>
      </c>
      <c r="F468" s="214">
        <v>573</v>
      </c>
      <c r="G468" s="214">
        <v>927</v>
      </c>
      <c r="H468" s="214">
        <v>0</v>
      </c>
      <c r="I468" s="214">
        <v>0</v>
      </c>
      <c r="J468" s="215">
        <v>3000</v>
      </c>
    </row>
    <row r="469" spans="1:10" x14ac:dyDescent="0.25">
      <c r="A469" s="213" t="s">
        <v>326</v>
      </c>
      <c r="B469" s="214">
        <v>2400</v>
      </c>
      <c r="C469" s="214">
        <v>0</v>
      </c>
      <c r="D469" s="214">
        <v>0</v>
      </c>
      <c r="E469" s="214">
        <v>0</v>
      </c>
      <c r="F469" s="214">
        <v>229</v>
      </c>
      <c r="G469" s="214">
        <v>371</v>
      </c>
      <c r="H469" s="214">
        <v>0</v>
      </c>
      <c r="I469" s="214">
        <v>0</v>
      </c>
      <c r="J469" s="215">
        <v>3000</v>
      </c>
    </row>
    <row r="470" spans="1:10" x14ac:dyDescent="0.25">
      <c r="A470" s="213" t="s">
        <v>325</v>
      </c>
      <c r="B470" s="214">
        <v>1600</v>
      </c>
      <c r="C470" s="214">
        <v>0</v>
      </c>
      <c r="D470" s="214">
        <v>0</v>
      </c>
      <c r="E470" s="214">
        <v>0</v>
      </c>
      <c r="F470" s="214">
        <v>0</v>
      </c>
      <c r="G470" s="214">
        <v>400</v>
      </c>
      <c r="H470" s="214">
        <v>0</v>
      </c>
      <c r="I470" s="214">
        <v>0</v>
      </c>
      <c r="J470" s="215">
        <v>2000</v>
      </c>
    </row>
    <row r="471" spans="1:10" x14ac:dyDescent="0.25">
      <c r="A471" s="213" t="s">
        <v>324</v>
      </c>
      <c r="B471" s="214">
        <v>775</v>
      </c>
      <c r="C471" s="214">
        <v>0</v>
      </c>
      <c r="D471" s="214">
        <v>0</v>
      </c>
      <c r="E471" s="214">
        <v>0</v>
      </c>
      <c r="F471" s="214">
        <v>194</v>
      </c>
      <c r="G471" s="214">
        <v>581</v>
      </c>
      <c r="H471" s="214">
        <v>0</v>
      </c>
      <c r="I471" s="214">
        <v>0</v>
      </c>
      <c r="J471" s="215">
        <v>1550</v>
      </c>
    </row>
    <row r="472" spans="1:10" x14ac:dyDescent="0.25">
      <c r="A472" s="213" t="s">
        <v>323</v>
      </c>
      <c r="B472" s="214">
        <v>775</v>
      </c>
      <c r="C472" s="214">
        <v>0</v>
      </c>
      <c r="D472" s="214">
        <v>0</v>
      </c>
      <c r="E472" s="214">
        <v>0</v>
      </c>
      <c r="F472" s="214">
        <v>333</v>
      </c>
      <c r="G472" s="214">
        <v>442</v>
      </c>
      <c r="H472" s="214">
        <v>0</v>
      </c>
      <c r="I472" s="214">
        <v>0</v>
      </c>
      <c r="J472" s="215">
        <v>1550</v>
      </c>
    </row>
    <row r="473" spans="1:10" x14ac:dyDescent="0.25">
      <c r="A473" s="213" t="s">
        <v>321</v>
      </c>
      <c r="B473" s="214">
        <v>275</v>
      </c>
      <c r="C473" s="214">
        <v>0</v>
      </c>
      <c r="D473" s="214">
        <v>0</v>
      </c>
      <c r="E473" s="214">
        <v>0</v>
      </c>
      <c r="F473" s="214">
        <v>135</v>
      </c>
      <c r="G473" s="214">
        <v>140</v>
      </c>
      <c r="H473" s="214">
        <v>0</v>
      </c>
      <c r="I473" s="214">
        <v>0</v>
      </c>
      <c r="J473" s="215">
        <v>550</v>
      </c>
    </row>
    <row r="474" spans="1:10" x14ac:dyDescent="0.25">
      <c r="A474" s="213" t="s">
        <v>320</v>
      </c>
      <c r="B474" s="214">
        <v>325</v>
      </c>
      <c r="C474" s="214">
        <v>0</v>
      </c>
      <c r="D474" s="214">
        <v>0</v>
      </c>
      <c r="E474" s="214">
        <v>0</v>
      </c>
      <c r="F474" s="214">
        <v>159</v>
      </c>
      <c r="G474" s="214">
        <v>166</v>
      </c>
      <c r="H474" s="214">
        <v>0</v>
      </c>
      <c r="I474" s="214">
        <v>0</v>
      </c>
      <c r="J474" s="215">
        <v>650</v>
      </c>
    </row>
    <row r="475" spans="1:10" x14ac:dyDescent="0.25">
      <c r="A475" s="213" t="s">
        <v>319</v>
      </c>
      <c r="B475" s="214">
        <v>275</v>
      </c>
      <c r="C475" s="214">
        <v>0</v>
      </c>
      <c r="D475" s="214">
        <v>0</v>
      </c>
      <c r="E475" s="214">
        <v>0</v>
      </c>
      <c r="F475" s="214">
        <v>135</v>
      </c>
      <c r="G475" s="214">
        <v>140</v>
      </c>
      <c r="H475" s="214">
        <v>0</v>
      </c>
      <c r="I475" s="214">
        <v>0</v>
      </c>
      <c r="J475" s="215">
        <v>550</v>
      </c>
    </row>
    <row r="476" spans="1:10" x14ac:dyDescent="0.25">
      <c r="A476" s="213" t="s">
        <v>318</v>
      </c>
      <c r="B476" s="214">
        <v>400</v>
      </c>
      <c r="C476" s="214">
        <v>0</v>
      </c>
      <c r="D476" s="214">
        <v>0</v>
      </c>
      <c r="E476" s="214">
        <v>0</v>
      </c>
      <c r="F476" s="214">
        <v>196</v>
      </c>
      <c r="G476" s="214">
        <v>204</v>
      </c>
      <c r="H476" s="214">
        <v>0</v>
      </c>
      <c r="I476" s="214">
        <v>0</v>
      </c>
      <c r="J476" s="215">
        <v>800</v>
      </c>
    </row>
    <row r="477" spans="1:10" x14ac:dyDescent="0.25">
      <c r="A477" s="213" t="s">
        <v>317</v>
      </c>
      <c r="B477" s="214">
        <v>525</v>
      </c>
      <c r="C477" s="214">
        <v>0</v>
      </c>
      <c r="D477" s="214">
        <v>0</v>
      </c>
      <c r="E477" s="214">
        <v>0</v>
      </c>
      <c r="F477" s="214">
        <v>257</v>
      </c>
      <c r="G477" s="214">
        <v>268</v>
      </c>
      <c r="H477" s="214">
        <v>0</v>
      </c>
      <c r="I477" s="214">
        <v>0</v>
      </c>
      <c r="J477" s="215">
        <v>1050</v>
      </c>
    </row>
    <row r="478" spans="1:10" x14ac:dyDescent="0.25">
      <c r="A478" s="213" t="s">
        <v>316</v>
      </c>
      <c r="B478" s="214">
        <v>100</v>
      </c>
      <c r="C478" s="214">
        <v>0</v>
      </c>
      <c r="D478" s="214">
        <v>0</v>
      </c>
      <c r="E478" s="214">
        <v>0</v>
      </c>
      <c r="F478" s="214">
        <v>49</v>
      </c>
      <c r="G478" s="214">
        <v>51</v>
      </c>
      <c r="H478" s="214">
        <v>0</v>
      </c>
      <c r="I478" s="214">
        <v>0</v>
      </c>
      <c r="J478" s="215">
        <v>200</v>
      </c>
    </row>
    <row r="479" spans="1:10" x14ac:dyDescent="0.25">
      <c r="A479" s="213" t="s">
        <v>315</v>
      </c>
      <c r="B479" s="214">
        <v>2025</v>
      </c>
      <c r="C479" s="214">
        <v>0</v>
      </c>
      <c r="D479" s="214">
        <v>0</v>
      </c>
      <c r="E479" s="214">
        <v>0</v>
      </c>
      <c r="F479" s="214">
        <v>992</v>
      </c>
      <c r="G479" s="214">
        <v>1033</v>
      </c>
      <c r="H479" s="214">
        <v>0</v>
      </c>
      <c r="I479" s="214">
        <v>0</v>
      </c>
      <c r="J479" s="215">
        <v>4050</v>
      </c>
    </row>
    <row r="480" spans="1:10" x14ac:dyDescent="0.25">
      <c r="A480" s="213" t="s">
        <v>738</v>
      </c>
      <c r="B480" s="214">
        <v>0</v>
      </c>
      <c r="C480" s="214">
        <v>0</v>
      </c>
      <c r="D480" s="214">
        <v>0</v>
      </c>
      <c r="E480" s="214">
        <v>0</v>
      </c>
      <c r="F480" s="214">
        <v>0</v>
      </c>
      <c r="G480" s="214">
        <v>0</v>
      </c>
      <c r="H480" s="214">
        <v>0</v>
      </c>
      <c r="I480" s="214">
        <v>0</v>
      </c>
      <c r="J480" s="215">
        <v>0</v>
      </c>
    </row>
    <row r="481" spans="1:10" x14ac:dyDescent="0.25">
      <c r="A481" s="213" t="s">
        <v>737</v>
      </c>
      <c r="B481" s="214">
        <v>0</v>
      </c>
      <c r="C481" s="214">
        <v>0</v>
      </c>
      <c r="D481" s="214">
        <v>0</v>
      </c>
      <c r="E481" s="214">
        <v>0</v>
      </c>
      <c r="F481" s="214">
        <v>0</v>
      </c>
      <c r="G481" s="214">
        <v>0</v>
      </c>
      <c r="H481" s="214">
        <v>0</v>
      </c>
      <c r="I481" s="214">
        <v>0</v>
      </c>
      <c r="J481" s="215">
        <v>0</v>
      </c>
    </row>
    <row r="482" spans="1:10" x14ac:dyDescent="0.25">
      <c r="A482" s="213" t="s">
        <v>301</v>
      </c>
      <c r="B482" s="214">
        <v>32000</v>
      </c>
      <c r="C482" s="214">
        <v>0</v>
      </c>
      <c r="D482" s="214">
        <v>0</v>
      </c>
      <c r="E482" s="214">
        <v>0</v>
      </c>
      <c r="F482" s="214">
        <v>0</v>
      </c>
      <c r="G482" s="214">
        <v>8000</v>
      </c>
      <c r="H482" s="214">
        <v>0</v>
      </c>
      <c r="I482" s="214">
        <v>0</v>
      </c>
      <c r="J482" s="215">
        <v>40000</v>
      </c>
    </row>
    <row r="483" spans="1:10" x14ac:dyDescent="0.25">
      <c r="A483" s="213" t="s">
        <v>285</v>
      </c>
      <c r="B483" s="214">
        <v>2000</v>
      </c>
      <c r="C483" s="214">
        <v>0</v>
      </c>
      <c r="D483" s="214">
        <v>0</v>
      </c>
      <c r="E483" s="214">
        <v>0</v>
      </c>
      <c r="F483" s="214">
        <v>0</v>
      </c>
      <c r="G483" s="214">
        <v>500</v>
      </c>
      <c r="H483" s="214">
        <v>0</v>
      </c>
      <c r="I483" s="214">
        <v>0</v>
      </c>
      <c r="J483" s="215">
        <v>2500</v>
      </c>
    </row>
    <row r="484" spans="1:10" x14ac:dyDescent="0.25">
      <c r="A484" s="213" t="s">
        <v>480</v>
      </c>
      <c r="B484" s="214">
        <v>650</v>
      </c>
      <c r="C484" s="214">
        <v>0</v>
      </c>
      <c r="D484" s="214">
        <v>0</v>
      </c>
      <c r="E484" s="214">
        <v>0</v>
      </c>
      <c r="F484" s="214">
        <v>617</v>
      </c>
      <c r="G484" s="214">
        <v>33</v>
      </c>
      <c r="H484" s="214">
        <v>0</v>
      </c>
      <c r="I484" s="214">
        <v>0</v>
      </c>
      <c r="J484" s="215">
        <v>1300</v>
      </c>
    </row>
    <row r="485" spans="1:10" ht="15.6" x14ac:dyDescent="0.3">
      <c r="A485" s="216" t="s">
        <v>179</v>
      </c>
      <c r="B485" s="217">
        <v>96292</v>
      </c>
      <c r="C485" s="217">
        <v>12533</v>
      </c>
      <c r="D485" s="217">
        <v>5642</v>
      </c>
      <c r="E485" s="217">
        <v>3000</v>
      </c>
      <c r="F485" s="217">
        <v>58596</v>
      </c>
      <c r="G485" s="217">
        <v>31009</v>
      </c>
      <c r="H485" s="217">
        <v>2015</v>
      </c>
      <c r="I485" s="217">
        <v>11053</v>
      </c>
      <c r="J485" s="218">
        <v>220140</v>
      </c>
    </row>
    <row r="486" spans="1:10" x14ac:dyDescent="0.25">
      <c r="A486" s="219"/>
      <c r="B486" s="214"/>
      <c r="C486" s="214"/>
      <c r="D486" s="214"/>
      <c r="E486" s="214"/>
      <c r="F486" s="214"/>
      <c r="G486" s="214"/>
      <c r="H486" s="214"/>
      <c r="I486" s="214"/>
      <c r="J486" s="215"/>
    </row>
    <row r="487" spans="1:10" x14ac:dyDescent="0.25">
      <c r="A487" s="220" t="s">
        <v>24</v>
      </c>
      <c r="B487" s="221"/>
      <c r="C487" s="221"/>
      <c r="D487" s="221"/>
      <c r="E487" s="221"/>
      <c r="F487" s="221"/>
      <c r="G487" s="221"/>
      <c r="H487" s="221"/>
      <c r="I487" s="221"/>
      <c r="J487" s="222"/>
    </row>
    <row r="488" spans="1:10" x14ac:dyDescent="0.25">
      <c r="A488" s="213" t="s">
        <v>464</v>
      </c>
      <c r="B488" s="214">
        <v>0</v>
      </c>
      <c r="C488" s="214">
        <v>0</v>
      </c>
      <c r="D488" s="214">
        <v>0</v>
      </c>
      <c r="E488" s="214">
        <v>0</v>
      </c>
      <c r="F488" s="214">
        <v>0</v>
      </c>
      <c r="G488" s="214">
        <v>0</v>
      </c>
      <c r="H488" s="214">
        <v>0</v>
      </c>
      <c r="I488" s="214">
        <v>0</v>
      </c>
      <c r="J488" s="215">
        <v>0</v>
      </c>
    </row>
    <row r="489" spans="1:10" x14ac:dyDescent="0.25">
      <c r="A489" s="213" t="s">
        <v>463</v>
      </c>
      <c r="B489" s="214">
        <v>0</v>
      </c>
      <c r="C489" s="214">
        <v>0</v>
      </c>
      <c r="D489" s="214">
        <v>0</v>
      </c>
      <c r="E489" s="214">
        <v>0</v>
      </c>
      <c r="F489" s="214">
        <v>0</v>
      </c>
      <c r="G489" s="214">
        <v>0</v>
      </c>
      <c r="H489" s="214">
        <v>0</v>
      </c>
      <c r="I489" s="214">
        <v>0</v>
      </c>
      <c r="J489" s="215">
        <v>0</v>
      </c>
    </row>
    <row r="490" spans="1:10" x14ac:dyDescent="0.25">
      <c r="A490" s="213" t="s">
        <v>462</v>
      </c>
      <c r="B490" s="214">
        <v>0</v>
      </c>
      <c r="C490" s="214">
        <v>0</v>
      </c>
      <c r="D490" s="214">
        <v>0</v>
      </c>
      <c r="E490" s="214">
        <v>0</v>
      </c>
      <c r="F490" s="214">
        <v>0</v>
      </c>
      <c r="G490" s="214">
        <v>0</v>
      </c>
      <c r="H490" s="214">
        <v>0</v>
      </c>
      <c r="I490" s="214">
        <v>0</v>
      </c>
      <c r="J490" s="215">
        <v>0</v>
      </c>
    </row>
    <row r="491" spans="1:10" x14ac:dyDescent="0.25">
      <c r="A491" s="213" t="s">
        <v>452</v>
      </c>
      <c r="B491" s="214">
        <v>0</v>
      </c>
      <c r="C491" s="214">
        <v>0</v>
      </c>
      <c r="D491" s="214">
        <v>0</v>
      </c>
      <c r="E491" s="214">
        <v>0</v>
      </c>
      <c r="F491" s="214">
        <v>0</v>
      </c>
      <c r="G491" s="214">
        <v>0</v>
      </c>
      <c r="H491" s="214">
        <v>0</v>
      </c>
      <c r="I491" s="214">
        <v>0</v>
      </c>
      <c r="J491" s="215">
        <v>0</v>
      </c>
    </row>
    <row r="492" spans="1:10" x14ac:dyDescent="0.25">
      <c r="A492" s="213" t="s">
        <v>448</v>
      </c>
      <c r="B492" s="214">
        <v>0</v>
      </c>
      <c r="C492" s="214">
        <v>0</v>
      </c>
      <c r="D492" s="214">
        <v>0</v>
      </c>
      <c r="E492" s="214">
        <v>0</v>
      </c>
      <c r="F492" s="214">
        <v>0</v>
      </c>
      <c r="G492" s="214">
        <v>0</v>
      </c>
      <c r="H492" s="214">
        <v>0</v>
      </c>
      <c r="I492" s="214">
        <v>0</v>
      </c>
      <c r="J492" s="215">
        <v>0</v>
      </c>
    </row>
    <row r="493" spans="1:10" x14ac:dyDescent="0.25">
      <c r="A493" s="213" t="s">
        <v>243</v>
      </c>
      <c r="B493" s="214">
        <v>0</v>
      </c>
      <c r="C493" s="214">
        <v>250</v>
      </c>
      <c r="D493" s="214">
        <v>0</v>
      </c>
      <c r="E493" s="214">
        <v>0</v>
      </c>
      <c r="F493" s="214">
        <v>0</v>
      </c>
      <c r="G493" s="214">
        <v>0</v>
      </c>
      <c r="H493" s="214">
        <v>0</v>
      </c>
      <c r="I493" s="214">
        <v>0</v>
      </c>
      <c r="J493" s="215">
        <v>250</v>
      </c>
    </row>
    <row r="494" spans="1:10" x14ac:dyDescent="0.25">
      <c r="A494" s="213" t="s">
        <v>428</v>
      </c>
      <c r="B494" s="214">
        <v>0</v>
      </c>
      <c r="C494" s="214">
        <v>0</v>
      </c>
      <c r="D494" s="214">
        <v>0</v>
      </c>
      <c r="E494" s="214">
        <v>0</v>
      </c>
      <c r="F494" s="214">
        <v>0</v>
      </c>
      <c r="G494" s="214">
        <v>0</v>
      </c>
      <c r="H494" s="214">
        <v>0</v>
      </c>
      <c r="I494" s="214">
        <v>0</v>
      </c>
      <c r="J494" s="215">
        <v>0</v>
      </c>
    </row>
    <row r="495" spans="1:10" x14ac:dyDescent="0.25">
      <c r="A495" s="213" t="s">
        <v>422</v>
      </c>
      <c r="B495" s="214">
        <v>970</v>
      </c>
      <c r="C495" s="214">
        <v>0</v>
      </c>
      <c r="D495" s="214">
        <v>0</v>
      </c>
      <c r="E495" s="214">
        <v>0</v>
      </c>
      <c r="F495" s="214">
        <v>0</v>
      </c>
      <c r="G495" s="214">
        <v>0</v>
      </c>
      <c r="H495" s="214">
        <v>0</v>
      </c>
      <c r="I495" s="214">
        <v>0</v>
      </c>
      <c r="J495" s="215">
        <v>970</v>
      </c>
    </row>
    <row r="496" spans="1:10" x14ac:dyDescent="0.25">
      <c r="A496" s="213" t="s">
        <v>421</v>
      </c>
      <c r="B496" s="214">
        <v>0</v>
      </c>
      <c r="C496" s="214">
        <v>0</v>
      </c>
      <c r="D496" s="214">
        <v>1000</v>
      </c>
      <c r="E496" s="214">
        <v>0</v>
      </c>
      <c r="F496" s="214">
        <v>0</v>
      </c>
      <c r="G496" s="214">
        <v>0</v>
      </c>
      <c r="H496" s="214">
        <v>0</v>
      </c>
      <c r="I496" s="214">
        <v>0</v>
      </c>
      <c r="J496" s="215">
        <v>1000</v>
      </c>
    </row>
    <row r="497" spans="1:10" ht="15.6" x14ac:dyDescent="0.3">
      <c r="A497" s="216" t="s">
        <v>181</v>
      </c>
      <c r="B497" s="217">
        <v>970</v>
      </c>
      <c r="C497" s="217">
        <v>250</v>
      </c>
      <c r="D497" s="217">
        <v>1000</v>
      </c>
      <c r="E497" s="217">
        <v>0</v>
      </c>
      <c r="F497" s="217">
        <v>0</v>
      </c>
      <c r="G497" s="217">
        <v>0</v>
      </c>
      <c r="H497" s="217">
        <v>0</v>
      </c>
      <c r="I497" s="217">
        <v>0</v>
      </c>
      <c r="J497" s="218">
        <v>2220</v>
      </c>
    </row>
    <row r="498" spans="1:10" x14ac:dyDescent="0.25">
      <c r="A498" s="219"/>
      <c r="B498" s="214"/>
      <c r="C498" s="214"/>
      <c r="D498" s="214"/>
      <c r="E498" s="214"/>
      <c r="F498" s="214"/>
      <c r="G498" s="214"/>
      <c r="H498" s="214"/>
      <c r="I498" s="214"/>
      <c r="J498" s="215"/>
    </row>
    <row r="499" spans="1:10" x14ac:dyDescent="0.25">
      <c r="A499" s="220" t="s">
        <v>14</v>
      </c>
      <c r="B499" s="221"/>
      <c r="C499" s="221"/>
      <c r="D499" s="221"/>
      <c r="E499" s="221"/>
      <c r="F499" s="221"/>
      <c r="G499" s="221"/>
      <c r="H499" s="221"/>
      <c r="I499" s="221"/>
      <c r="J499" s="222"/>
    </row>
    <row r="500" spans="1:10" x14ac:dyDescent="0.25">
      <c r="A500" s="213" t="s">
        <v>764</v>
      </c>
      <c r="B500" s="214">
        <v>0</v>
      </c>
      <c r="C500" s="214">
        <v>0</v>
      </c>
      <c r="D500" s="214">
        <v>0</v>
      </c>
      <c r="E500" s="214">
        <v>0</v>
      </c>
      <c r="F500" s="214">
        <v>0</v>
      </c>
      <c r="G500" s="214">
        <v>0</v>
      </c>
      <c r="H500" s="214">
        <v>0</v>
      </c>
      <c r="I500" s="214">
        <v>0</v>
      </c>
      <c r="J500" s="215">
        <v>0</v>
      </c>
    </row>
    <row r="501" spans="1:10" x14ac:dyDescent="0.25">
      <c r="A501" s="213" t="s">
        <v>237</v>
      </c>
      <c r="B501" s="214">
        <v>0</v>
      </c>
      <c r="C501" s="214">
        <v>500</v>
      </c>
      <c r="D501" s="214">
        <v>0</v>
      </c>
      <c r="E501" s="214">
        <v>0</v>
      </c>
      <c r="F501" s="214">
        <v>0</v>
      </c>
      <c r="G501" s="214">
        <v>1500</v>
      </c>
      <c r="H501" s="214">
        <v>0</v>
      </c>
      <c r="I501" s="214">
        <v>0</v>
      </c>
      <c r="J501" s="215">
        <v>2000</v>
      </c>
    </row>
    <row r="502" spans="1:10" x14ac:dyDescent="0.25">
      <c r="A502" s="213" t="s">
        <v>221</v>
      </c>
      <c r="B502" s="214">
        <v>0</v>
      </c>
      <c r="C502" s="214">
        <v>800</v>
      </c>
      <c r="D502" s="214">
        <v>0</v>
      </c>
      <c r="E502" s="214">
        <v>0</v>
      </c>
      <c r="F502" s="214">
        <v>0</v>
      </c>
      <c r="G502" s="214">
        <v>0</v>
      </c>
      <c r="H502" s="214">
        <v>0</v>
      </c>
      <c r="I502" s="214">
        <v>0</v>
      </c>
      <c r="J502" s="215">
        <v>800</v>
      </c>
    </row>
    <row r="503" spans="1:10" x14ac:dyDescent="0.25">
      <c r="A503" s="213" t="s">
        <v>474</v>
      </c>
      <c r="B503" s="214">
        <v>0</v>
      </c>
      <c r="C503" s="214">
        <v>0</v>
      </c>
      <c r="D503" s="214">
        <v>0</v>
      </c>
      <c r="E503" s="214">
        <v>0</v>
      </c>
      <c r="F503" s="214">
        <v>0</v>
      </c>
      <c r="G503" s="214">
        <v>0</v>
      </c>
      <c r="H503" s="214">
        <v>0</v>
      </c>
      <c r="I503" s="214">
        <v>0</v>
      </c>
      <c r="J503" s="215">
        <v>0</v>
      </c>
    </row>
    <row r="504" spans="1:10" x14ac:dyDescent="0.25">
      <c r="A504" s="213" t="s">
        <v>381</v>
      </c>
      <c r="B504" s="214">
        <v>0</v>
      </c>
      <c r="C504" s="214">
        <v>0</v>
      </c>
      <c r="D504" s="214">
        <v>0</v>
      </c>
      <c r="E504" s="214">
        <v>0</v>
      </c>
      <c r="F504" s="214">
        <v>0</v>
      </c>
      <c r="G504" s="214">
        <v>0</v>
      </c>
      <c r="H504" s="214">
        <v>0</v>
      </c>
      <c r="I504" s="214">
        <v>0</v>
      </c>
      <c r="J504" s="215">
        <v>0</v>
      </c>
    </row>
    <row r="505" spans="1:10" x14ac:dyDescent="0.25">
      <c r="A505" s="213" t="s">
        <v>380</v>
      </c>
      <c r="B505" s="214">
        <v>0</v>
      </c>
      <c r="C505" s="214">
        <v>0</v>
      </c>
      <c r="D505" s="214">
        <v>0</v>
      </c>
      <c r="E505" s="214">
        <v>0</v>
      </c>
      <c r="F505" s="214">
        <v>0</v>
      </c>
      <c r="G505" s="214">
        <v>0</v>
      </c>
      <c r="H505" s="214">
        <v>0</v>
      </c>
      <c r="I505" s="214">
        <v>0</v>
      </c>
      <c r="J505" s="215">
        <v>0</v>
      </c>
    </row>
    <row r="506" spans="1:10" x14ac:dyDescent="0.25">
      <c r="A506" s="213" t="s">
        <v>240</v>
      </c>
      <c r="B506" s="214">
        <v>16443</v>
      </c>
      <c r="C506" s="214">
        <v>1341</v>
      </c>
      <c r="D506" s="214">
        <v>0</v>
      </c>
      <c r="E506" s="214">
        <v>0</v>
      </c>
      <c r="F506" s="214">
        <v>0</v>
      </c>
      <c r="G506" s="214">
        <v>0</v>
      </c>
      <c r="H506" s="214">
        <v>0</v>
      </c>
      <c r="I506" s="214">
        <v>0</v>
      </c>
      <c r="J506" s="215">
        <v>17784</v>
      </c>
    </row>
    <row r="507" spans="1:10" x14ac:dyDescent="0.25">
      <c r="A507" s="213" t="s">
        <v>694</v>
      </c>
      <c r="B507" s="214">
        <v>0</v>
      </c>
      <c r="C507" s="214">
        <v>0</v>
      </c>
      <c r="D507" s="214">
        <v>275</v>
      </c>
      <c r="E507" s="214">
        <v>0</v>
      </c>
      <c r="F507" s="214">
        <v>0</v>
      </c>
      <c r="G507" s="214">
        <v>0</v>
      </c>
      <c r="H507" s="214">
        <v>0</v>
      </c>
      <c r="I507" s="214">
        <v>0</v>
      </c>
      <c r="J507" s="215">
        <v>275</v>
      </c>
    </row>
    <row r="508" spans="1:10" x14ac:dyDescent="0.25">
      <c r="A508" s="213" t="s">
        <v>688</v>
      </c>
      <c r="B508" s="214">
        <v>0</v>
      </c>
      <c r="C508" s="214">
        <v>1400</v>
      </c>
      <c r="D508" s="214">
        <v>0</v>
      </c>
      <c r="E508" s="214">
        <v>0</v>
      </c>
      <c r="F508" s="214">
        <v>0</v>
      </c>
      <c r="G508" s="214">
        <v>0</v>
      </c>
      <c r="H508" s="214">
        <v>0</v>
      </c>
      <c r="I508" s="214">
        <v>0</v>
      </c>
      <c r="J508" s="215">
        <v>1400</v>
      </c>
    </row>
    <row r="509" spans="1:10" x14ac:dyDescent="0.25">
      <c r="A509" s="213" t="s">
        <v>743</v>
      </c>
      <c r="B509" s="214">
        <v>0</v>
      </c>
      <c r="C509" s="214">
        <v>0</v>
      </c>
      <c r="D509" s="214">
        <v>0</v>
      </c>
      <c r="E509" s="214">
        <v>0</v>
      </c>
      <c r="F509" s="214">
        <v>0</v>
      </c>
      <c r="G509" s="214">
        <v>0</v>
      </c>
      <c r="H509" s="214">
        <v>0</v>
      </c>
      <c r="I509" s="214">
        <v>0</v>
      </c>
      <c r="J509" s="215">
        <v>0</v>
      </c>
    </row>
    <row r="510" spans="1:10" x14ac:dyDescent="0.25">
      <c r="A510" s="213" t="s">
        <v>375</v>
      </c>
      <c r="B510" s="214">
        <v>17400</v>
      </c>
      <c r="C510" s="214">
        <v>1849</v>
      </c>
      <c r="D510" s="214">
        <v>0</v>
      </c>
      <c r="E510" s="214">
        <v>0</v>
      </c>
      <c r="F510" s="214">
        <v>751</v>
      </c>
      <c r="G510" s="214">
        <v>0</v>
      </c>
      <c r="H510" s="214">
        <v>1000</v>
      </c>
      <c r="I510" s="214">
        <v>0</v>
      </c>
      <c r="J510" s="215">
        <v>21000</v>
      </c>
    </row>
    <row r="511" spans="1:10" x14ac:dyDescent="0.25">
      <c r="A511" s="213" t="s">
        <v>742</v>
      </c>
      <c r="B511" s="214">
        <v>0</v>
      </c>
      <c r="C511" s="214">
        <v>100</v>
      </c>
      <c r="D511" s="214">
        <v>0</v>
      </c>
      <c r="E511" s="214">
        <v>0</v>
      </c>
      <c r="F511" s="214">
        <v>0</v>
      </c>
      <c r="G511" s="214">
        <v>0</v>
      </c>
      <c r="H511" s="214">
        <v>0</v>
      </c>
      <c r="I511" s="214">
        <v>0</v>
      </c>
      <c r="J511" s="215">
        <v>100</v>
      </c>
    </row>
    <row r="512" spans="1:10" x14ac:dyDescent="0.25">
      <c r="A512" s="213" t="s">
        <v>373</v>
      </c>
      <c r="B512" s="214">
        <v>0</v>
      </c>
      <c r="C512" s="214">
        <v>2040</v>
      </c>
      <c r="D512" s="214">
        <v>0</v>
      </c>
      <c r="E512" s="214">
        <v>0</v>
      </c>
      <c r="F512" s="214">
        <v>1960</v>
      </c>
      <c r="G512" s="214">
        <v>0</v>
      </c>
      <c r="H512" s="214">
        <v>0</v>
      </c>
      <c r="I512" s="214">
        <v>0</v>
      </c>
      <c r="J512" s="215">
        <v>4000</v>
      </c>
    </row>
    <row r="513" spans="1:10" x14ac:dyDescent="0.25">
      <c r="A513" s="213" t="s">
        <v>372</v>
      </c>
      <c r="B513" s="214">
        <v>0</v>
      </c>
      <c r="C513" s="214">
        <v>1125</v>
      </c>
      <c r="D513" s="214">
        <v>0</v>
      </c>
      <c r="E513" s="214">
        <v>0</v>
      </c>
      <c r="F513" s="214">
        <v>375</v>
      </c>
      <c r="G513" s="214">
        <v>0</v>
      </c>
      <c r="H513" s="214">
        <v>0</v>
      </c>
      <c r="I513" s="214">
        <v>0</v>
      </c>
      <c r="J513" s="215">
        <v>1500</v>
      </c>
    </row>
    <row r="514" spans="1:10" x14ac:dyDescent="0.25">
      <c r="A514" s="213" t="s">
        <v>762</v>
      </c>
      <c r="B514" s="214">
        <v>0</v>
      </c>
      <c r="C514" s="214">
        <v>847</v>
      </c>
      <c r="D514" s="214">
        <v>0</v>
      </c>
      <c r="E514" s="214">
        <v>0</v>
      </c>
      <c r="F514" s="214">
        <v>0</v>
      </c>
      <c r="G514" s="214">
        <v>0</v>
      </c>
      <c r="H514" s="214">
        <v>0</v>
      </c>
      <c r="I514" s="214">
        <v>0</v>
      </c>
      <c r="J514" s="215">
        <v>847</v>
      </c>
    </row>
    <row r="515" spans="1:10" x14ac:dyDescent="0.25">
      <c r="A515" s="213" t="s">
        <v>761</v>
      </c>
      <c r="B515" s="214">
        <v>0</v>
      </c>
      <c r="C515" s="214">
        <v>0</v>
      </c>
      <c r="D515" s="214">
        <v>0</v>
      </c>
      <c r="E515" s="214">
        <v>0</v>
      </c>
      <c r="F515" s="214">
        <v>0</v>
      </c>
      <c r="G515" s="214">
        <v>0</v>
      </c>
      <c r="H515" s="214">
        <v>0</v>
      </c>
      <c r="I515" s="214">
        <v>0</v>
      </c>
      <c r="J515" s="215">
        <v>0</v>
      </c>
    </row>
    <row r="516" spans="1:10" x14ac:dyDescent="0.25">
      <c r="A516" s="213" t="s">
        <v>369</v>
      </c>
      <c r="B516" s="214">
        <v>0</v>
      </c>
      <c r="C516" s="214">
        <v>0</v>
      </c>
      <c r="D516" s="214">
        <v>0</v>
      </c>
      <c r="E516" s="214">
        <v>0</v>
      </c>
      <c r="F516" s="214">
        <v>0</v>
      </c>
      <c r="G516" s="214">
        <v>0</v>
      </c>
      <c r="H516" s="214">
        <v>0</v>
      </c>
      <c r="I516" s="214">
        <v>0</v>
      </c>
      <c r="J516" s="215">
        <v>0</v>
      </c>
    </row>
    <row r="517" spans="1:10" x14ac:dyDescent="0.25">
      <c r="A517" s="213" t="s">
        <v>367</v>
      </c>
      <c r="B517" s="214">
        <v>0</v>
      </c>
      <c r="C517" s="214">
        <v>4140</v>
      </c>
      <c r="D517" s="214">
        <v>0</v>
      </c>
      <c r="E517" s="214">
        <v>0</v>
      </c>
      <c r="F517" s="214">
        <v>0</v>
      </c>
      <c r="G517" s="214">
        <v>0</v>
      </c>
      <c r="H517" s="214">
        <v>0</v>
      </c>
      <c r="I517" s="214">
        <v>0</v>
      </c>
      <c r="J517" s="215">
        <v>4140</v>
      </c>
    </row>
    <row r="518" spans="1:10" x14ac:dyDescent="0.25">
      <c r="A518" s="213" t="s">
        <v>760</v>
      </c>
      <c r="B518" s="214">
        <v>0</v>
      </c>
      <c r="C518" s="214">
        <v>140</v>
      </c>
      <c r="D518" s="214">
        <v>0</v>
      </c>
      <c r="E518" s="214">
        <v>0</v>
      </c>
      <c r="F518" s="214">
        <v>0</v>
      </c>
      <c r="G518" s="214">
        <v>0</v>
      </c>
      <c r="H518" s="214">
        <v>0</v>
      </c>
      <c r="I518" s="214">
        <v>0</v>
      </c>
      <c r="J518" s="215">
        <v>140</v>
      </c>
    </row>
    <row r="519" spans="1:10" x14ac:dyDescent="0.25">
      <c r="A519" s="213" t="s">
        <v>758</v>
      </c>
      <c r="B519" s="214">
        <v>0</v>
      </c>
      <c r="C519" s="214">
        <v>0</v>
      </c>
      <c r="D519" s="214">
        <v>0</v>
      </c>
      <c r="E519" s="214">
        <v>0</v>
      </c>
      <c r="F519" s="214">
        <v>0</v>
      </c>
      <c r="G519" s="214">
        <v>0</v>
      </c>
      <c r="H519" s="214">
        <v>0</v>
      </c>
      <c r="I519" s="214">
        <v>0</v>
      </c>
      <c r="J519" s="215">
        <v>0</v>
      </c>
    </row>
    <row r="520" spans="1:10" x14ac:dyDescent="0.25">
      <c r="A520" s="213" t="s">
        <v>366</v>
      </c>
      <c r="B520" s="214">
        <v>0</v>
      </c>
      <c r="C520" s="214">
        <v>105</v>
      </c>
      <c r="D520" s="214">
        <v>0</v>
      </c>
      <c r="E520" s="214">
        <v>0</v>
      </c>
      <c r="F520" s="214">
        <v>0</v>
      </c>
      <c r="G520" s="214">
        <v>0</v>
      </c>
      <c r="H520" s="214">
        <v>0</v>
      </c>
      <c r="I520" s="214">
        <v>0</v>
      </c>
      <c r="J520" s="215">
        <v>105</v>
      </c>
    </row>
    <row r="521" spans="1:10" x14ac:dyDescent="0.25">
      <c r="A521" s="213" t="s">
        <v>365</v>
      </c>
      <c r="B521" s="214">
        <v>0</v>
      </c>
      <c r="C521" s="214">
        <v>380</v>
      </c>
      <c r="D521" s="214">
        <v>0</v>
      </c>
      <c r="E521" s="214">
        <v>0</v>
      </c>
      <c r="F521" s="214">
        <v>0</v>
      </c>
      <c r="G521" s="214">
        <v>0</v>
      </c>
      <c r="H521" s="214">
        <v>0</v>
      </c>
      <c r="I521" s="214">
        <v>0</v>
      </c>
      <c r="J521" s="215">
        <v>380</v>
      </c>
    </row>
    <row r="522" spans="1:10" x14ac:dyDescent="0.25">
      <c r="A522" s="213" t="s">
        <v>364</v>
      </c>
      <c r="B522" s="214">
        <v>0</v>
      </c>
      <c r="C522" s="214">
        <v>1400</v>
      </c>
      <c r="D522" s="214">
        <v>0</v>
      </c>
      <c r="E522" s="214">
        <v>0</v>
      </c>
      <c r="F522" s="214">
        <v>0</v>
      </c>
      <c r="G522" s="214">
        <v>0</v>
      </c>
      <c r="H522" s="214">
        <v>0</v>
      </c>
      <c r="I522" s="214">
        <v>0</v>
      </c>
      <c r="J522" s="215">
        <v>1400</v>
      </c>
    </row>
    <row r="523" spans="1:10" x14ac:dyDescent="0.25">
      <c r="A523" s="213" t="s">
        <v>723</v>
      </c>
      <c r="B523" s="214">
        <v>0</v>
      </c>
      <c r="C523" s="214">
        <v>1000</v>
      </c>
      <c r="D523" s="214">
        <v>0</v>
      </c>
      <c r="E523" s="214">
        <v>0</v>
      </c>
      <c r="F523" s="214">
        <v>0</v>
      </c>
      <c r="G523" s="214">
        <v>0</v>
      </c>
      <c r="H523" s="214">
        <v>0</v>
      </c>
      <c r="I523" s="214">
        <v>0</v>
      </c>
      <c r="J523" s="215">
        <v>1000</v>
      </c>
    </row>
    <row r="524" spans="1:10" x14ac:dyDescent="0.25">
      <c r="A524" s="213" t="s">
        <v>252</v>
      </c>
      <c r="B524" s="214">
        <v>0</v>
      </c>
      <c r="C524" s="214">
        <v>500</v>
      </c>
      <c r="D524" s="214">
        <v>0</v>
      </c>
      <c r="E524" s="214">
        <v>0</v>
      </c>
      <c r="F524" s="214">
        <v>0</v>
      </c>
      <c r="G524" s="214">
        <v>0</v>
      </c>
      <c r="H524" s="214">
        <v>0</v>
      </c>
      <c r="I524" s="214">
        <v>0</v>
      </c>
      <c r="J524" s="215">
        <v>500</v>
      </c>
    </row>
    <row r="525" spans="1:10" x14ac:dyDescent="0.25">
      <c r="A525" s="213" t="s">
        <v>217</v>
      </c>
      <c r="B525" s="214">
        <v>0</v>
      </c>
      <c r="C525" s="214">
        <v>500</v>
      </c>
      <c r="D525" s="214">
        <v>0</v>
      </c>
      <c r="E525" s="214">
        <v>0</v>
      </c>
      <c r="F525" s="214">
        <v>0</v>
      </c>
      <c r="G525" s="214">
        <v>1000</v>
      </c>
      <c r="H525" s="214">
        <v>0</v>
      </c>
      <c r="I525" s="214">
        <v>0</v>
      </c>
      <c r="J525" s="215">
        <v>1500</v>
      </c>
    </row>
    <row r="526" spans="1:10" x14ac:dyDescent="0.25">
      <c r="A526" s="213" t="s">
        <v>255</v>
      </c>
      <c r="B526" s="214">
        <v>0</v>
      </c>
      <c r="C526" s="214">
        <v>420</v>
      </c>
      <c r="D526" s="214">
        <v>0</v>
      </c>
      <c r="E526" s="214">
        <v>0</v>
      </c>
      <c r="F526" s="214">
        <v>0</v>
      </c>
      <c r="G526" s="214">
        <v>0</v>
      </c>
      <c r="H526" s="214">
        <v>0</v>
      </c>
      <c r="I526" s="214">
        <v>0</v>
      </c>
      <c r="J526" s="215">
        <v>420</v>
      </c>
    </row>
    <row r="527" spans="1:10" x14ac:dyDescent="0.25">
      <c r="A527" s="213" t="s">
        <v>439</v>
      </c>
      <c r="B527" s="214">
        <v>0</v>
      </c>
      <c r="C527" s="214">
        <v>0</v>
      </c>
      <c r="D527" s="214">
        <v>0</v>
      </c>
      <c r="E527" s="214">
        <v>0</v>
      </c>
      <c r="F527" s="214">
        <v>0</v>
      </c>
      <c r="G527" s="214">
        <v>0</v>
      </c>
      <c r="H527" s="214">
        <v>0</v>
      </c>
      <c r="I527" s="214">
        <v>0</v>
      </c>
      <c r="J527" s="215">
        <v>0</v>
      </c>
    </row>
    <row r="528" spans="1:10" x14ac:dyDescent="0.25">
      <c r="A528" s="213" t="s">
        <v>661</v>
      </c>
      <c r="B528" s="214">
        <v>0</v>
      </c>
      <c r="C528" s="214">
        <v>0</v>
      </c>
      <c r="D528" s="214">
        <v>0</v>
      </c>
      <c r="E528" s="214">
        <v>0</v>
      </c>
      <c r="F528" s="214">
        <v>0</v>
      </c>
      <c r="G528" s="214">
        <v>0</v>
      </c>
      <c r="H528" s="214">
        <v>0</v>
      </c>
      <c r="I528" s="214">
        <v>0</v>
      </c>
      <c r="J528" s="215">
        <v>0</v>
      </c>
    </row>
    <row r="529" spans="1:10" x14ac:dyDescent="0.25">
      <c r="A529" s="213" t="s">
        <v>740</v>
      </c>
      <c r="B529" s="214">
        <v>0</v>
      </c>
      <c r="C529" s="214">
        <v>0</v>
      </c>
      <c r="D529" s="214">
        <v>0</v>
      </c>
      <c r="E529" s="214">
        <v>0</v>
      </c>
      <c r="F529" s="214">
        <v>0</v>
      </c>
      <c r="G529" s="214">
        <v>0</v>
      </c>
      <c r="H529" s="214">
        <v>0</v>
      </c>
      <c r="I529" s="214">
        <v>0</v>
      </c>
      <c r="J529" s="215">
        <v>0</v>
      </c>
    </row>
    <row r="530" spans="1:10" x14ac:dyDescent="0.25">
      <c r="A530" s="213" t="s">
        <v>363</v>
      </c>
      <c r="B530" s="214">
        <v>0</v>
      </c>
      <c r="C530" s="214">
        <v>0</v>
      </c>
      <c r="D530" s="214">
        <v>0</v>
      </c>
      <c r="E530" s="214">
        <v>0</v>
      </c>
      <c r="F530" s="214">
        <v>0</v>
      </c>
      <c r="G530" s="214">
        <v>0</v>
      </c>
      <c r="H530" s="214">
        <v>0</v>
      </c>
      <c r="I530" s="214">
        <v>0</v>
      </c>
      <c r="J530" s="215">
        <v>0</v>
      </c>
    </row>
    <row r="531" spans="1:10" x14ac:dyDescent="0.25">
      <c r="A531" s="213" t="s">
        <v>214</v>
      </c>
      <c r="B531" s="214">
        <v>0</v>
      </c>
      <c r="C531" s="214">
        <v>430</v>
      </c>
      <c r="D531" s="214">
        <v>0</v>
      </c>
      <c r="E531" s="214">
        <v>0</v>
      </c>
      <c r="F531" s="214">
        <v>0</v>
      </c>
      <c r="G531" s="214">
        <v>0</v>
      </c>
      <c r="H531" s="214">
        <v>0</v>
      </c>
      <c r="I531" s="214">
        <v>0</v>
      </c>
      <c r="J531" s="215">
        <v>430</v>
      </c>
    </row>
    <row r="532" spans="1:10" x14ac:dyDescent="0.25">
      <c r="A532" s="213" t="s">
        <v>254</v>
      </c>
      <c r="B532" s="214">
        <v>0</v>
      </c>
      <c r="C532" s="214">
        <v>50</v>
      </c>
      <c r="D532" s="214">
        <v>0</v>
      </c>
      <c r="E532" s="214">
        <v>0</v>
      </c>
      <c r="F532" s="214">
        <v>0</v>
      </c>
      <c r="G532" s="214">
        <v>0</v>
      </c>
      <c r="H532" s="214">
        <v>0</v>
      </c>
      <c r="I532" s="214">
        <v>0</v>
      </c>
      <c r="J532" s="215">
        <v>50</v>
      </c>
    </row>
    <row r="533" spans="1:10" x14ac:dyDescent="0.25">
      <c r="A533" s="213" t="s">
        <v>235</v>
      </c>
      <c r="B533" s="214">
        <v>0</v>
      </c>
      <c r="C533" s="214">
        <v>85</v>
      </c>
      <c r="D533" s="214">
        <v>0</v>
      </c>
      <c r="E533" s="214">
        <v>0</v>
      </c>
      <c r="F533" s="214">
        <v>0</v>
      </c>
      <c r="G533" s="214">
        <v>0</v>
      </c>
      <c r="H533" s="214">
        <v>0</v>
      </c>
      <c r="I533" s="214">
        <v>0</v>
      </c>
      <c r="J533" s="215">
        <v>85</v>
      </c>
    </row>
    <row r="534" spans="1:10" x14ac:dyDescent="0.25">
      <c r="A534" s="213" t="s">
        <v>387</v>
      </c>
      <c r="B534" s="214">
        <v>0</v>
      </c>
      <c r="C534" s="214">
        <v>1200</v>
      </c>
      <c r="D534" s="214">
        <v>0</v>
      </c>
      <c r="E534" s="214">
        <v>0</v>
      </c>
      <c r="F534" s="214">
        <v>0</v>
      </c>
      <c r="G534" s="214">
        <v>0</v>
      </c>
      <c r="H534" s="214">
        <v>0</v>
      </c>
      <c r="I534" s="214">
        <v>0</v>
      </c>
      <c r="J534" s="215">
        <v>1200</v>
      </c>
    </row>
    <row r="535" spans="1:10" x14ac:dyDescent="0.25">
      <c r="A535" s="213" t="s">
        <v>722</v>
      </c>
      <c r="B535" s="214">
        <v>0</v>
      </c>
      <c r="C535" s="214">
        <v>570</v>
      </c>
      <c r="D535" s="214">
        <v>0</v>
      </c>
      <c r="E535" s="214">
        <v>0</v>
      </c>
      <c r="F535" s="214">
        <v>0</v>
      </c>
      <c r="G535" s="214">
        <v>0</v>
      </c>
      <c r="H535" s="214">
        <v>0</v>
      </c>
      <c r="I535" s="214">
        <v>0</v>
      </c>
      <c r="J535" s="215">
        <v>570</v>
      </c>
    </row>
    <row r="536" spans="1:10" x14ac:dyDescent="0.25">
      <c r="A536" s="213" t="s">
        <v>357</v>
      </c>
      <c r="B536" s="214">
        <v>0</v>
      </c>
      <c r="C536" s="214">
        <v>240</v>
      </c>
      <c r="D536" s="214">
        <v>0</v>
      </c>
      <c r="E536" s="214">
        <v>0</v>
      </c>
      <c r="F536" s="214">
        <v>60</v>
      </c>
      <c r="G536" s="214">
        <v>0</v>
      </c>
      <c r="H536" s="214">
        <v>0</v>
      </c>
      <c r="I536" s="214">
        <v>0</v>
      </c>
      <c r="J536" s="215">
        <v>300</v>
      </c>
    </row>
    <row r="537" spans="1:10" x14ac:dyDescent="0.25">
      <c r="A537" s="213" t="s">
        <v>356</v>
      </c>
      <c r="B537" s="214">
        <v>0</v>
      </c>
      <c r="C537" s="214">
        <v>300</v>
      </c>
      <c r="D537" s="214">
        <v>0</v>
      </c>
      <c r="E537" s="214">
        <v>0</v>
      </c>
      <c r="F537" s="214">
        <v>0</v>
      </c>
      <c r="G537" s="214">
        <v>0</v>
      </c>
      <c r="H537" s="214">
        <v>0</v>
      </c>
      <c r="I537" s="214">
        <v>0</v>
      </c>
      <c r="J537" s="215">
        <v>300</v>
      </c>
    </row>
    <row r="538" spans="1:10" x14ac:dyDescent="0.25">
      <c r="A538" s="213" t="s">
        <v>771</v>
      </c>
      <c r="B538" s="214">
        <v>100</v>
      </c>
      <c r="C538" s="214">
        <v>0</v>
      </c>
      <c r="D538" s="214">
        <v>0</v>
      </c>
      <c r="E538" s="214">
        <v>0</v>
      </c>
      <c r="F538" s="214">
        <v>0</v>
      </c>
      <c r="G538" s="214">
        <v>0</v>
      </c>
      <c r="H538" s="214">
        <v>0</v>
      </c>
      <c r="I538" s="214">
        <v>0</v>
      </c>
      <c r="J538" s="215">
        <v>100</v>
      </c>
    </row>
    <row r="539" spans="1:10" x14ac:dyDescent="0.25">
      <c r="A539" s="213" t="s">
        <v>425</v>
      </c>
      <c r="B539" s="214">
        <v>0</v>
      </c>
      <c r="C539" s="214">
        <v>0</v>
      </c>
      <c r="D539" s="214">
        <v>1000</v>
      </c>
      <c r="E539" s="214">
        <v>0</v>
      </c>
      <c r="F539" s="214">
        <v>0</v>
      </c>
      <c r="G539" s="214">
        <v>0</v>
      </c>
      <c r="H539" s="214">
        <v>0</v>
      </c>
      <c r="I539" s="214">
        <v>0</v>
      </c>
      <c r="J539" s="215">
        <v>1000</v>
      </c>
    </row>
    <row r="540" spans="1:10" x14ac:dyDescent="0.25">
      <c r="A540" s="213" t="s">
        <v>636</v>
      </c>
      <c r="B540" s="214">
        <v>0</v>
      </c>
      <c r="C540" s="214">
        <v>80</v>
      </c>
      <c r="D540" s="214">
        <v>0</v>
      </c>
      <c r="E540" s="214">
        <v>0</v>
      </c>
      <c r="F540" s="214">
        <v>0</v>
      </c>
      <c r="G540" s="214">
        <v>0</v>
      </c>
      <c r="H540" s="214">
        <v>0</v>
      </c>
      <c r="I540" s="214">
        <v>0</v>
      </c>
      <c r="J540" s="215">
        <v>80</v>
      </c>
    </row>
    <row r="541" spans="1:10" x14ac:dyDescent="0.25">
      <c r="A541" s="213" t="s">
        <v>635</v>
      </c>
      <c r="B541" s="214">
        <v>0</v>
      </c>
      <c r="C541" s="214">
        <v>415</v>
      </c>
      <c r="D541" s="214">
        <v>0</v>
      </c>
      <c r="E541" s="214">
        <v>0</v>
      </c>
      <c r="F541" s="214">
        <v>0</v>
      </c>
      <c r="G541" s="214">
        <v>0</v>
      </c>
      <c r="H541" s="214">
        <v>0</v>
      </c>
      <c r="I541" s="214">
        <v>0</v>
      </c>
      <c r="J541" s="215">
        <v>415</v>
      </c>
    </row>
    <row r="542" spans="1:10" x14ac:dyDescent="0.25">
      <c r="A542" s="213" t="s">
        <v>634</v>
      </c>
      <c r="B542" s="214">
        <v>0</v>
      </c>
      <c r="C542" s="214">
        <v>350</v>
      </c>
      <c r="D542" s="214">
        <v>0</v>
      </c>
      <c r="E542" s="214">
        <v>0</v>
      </c>
      <c r="F542" s="214">
        <v>0</v>
      </c>
      <c r="G542" s="214">
        <v>0</v>
      </c>
      <c r="H542" s="214">
        <v>0</v>
      </c>
      <c r="I542" s="214">
        <v>0</v>
      </c>
      <c r="J542" s="215">
        <v>350</v>
      </c>
    </row>
    <row r="543" spans="1:10" x14ac:dyDescent="0.25">
      <c r="A543" s="213" t="s">
        <v>633</v>
      </c>
      <c r="B543" s="214">
        <v>0</v>
      </c>
      <c r="C543" s="214">
        <v>80</v>
      </c>
      <c r="D543" s="214">
        <v>0</v>
      </c>
      <c r="E543" s="214">
        <v>0</v>
      </c>
      <c r="F543" s="214">
        <v>0</v>
      </c>
      <c r="G543" s="214">
        <v>0</v>
      </c>
      <c r="H543" s="214">
        <v>0</v>
      </c>
      <c r="I543" s="214">
        <v>0</v>
      </c>
      <c r="J543" s="215">
        <v>80</v>
      </c>
    </row>
    <row r="544" spans="1:10" x14ac:dyDescent="0.25">
      <c r="A544" s="213" t="s">
        <v>632</v>
      </c>
      <c r="B544" s="214">
        <v>0</v>
      </c>
      <c r="C544" s="214">
        <v>1925</v>
      </c>
      <c r="D544" s="214">
        <v>0</v>
      </c>
      <c r="E544" s="214">
        <v>0</v>
      </c>
      <c r="F544" s="214">
        <v>0</v>
      </c>
      <c r="G544" s="214">
        <v>0</v>
      </c>
      <c r="H544" s="214">
        <v>0</v>
      </c>
      <c r="I544" s="214">
        <v>0</v>
      </c>
      <c r="J544" s="215">
        <v>1925</v>
      </c>
    </row>
    <row r="545" spans="1:10" x14ac:dyDescent="0.25">
      <c r="A545" s="213" t="s">
        <v>631</v>
      </c>
      <c r="B545" s="214">
        <v>0</v>
      </c>
      <c r="C545" s="214">
        <v>60</v>
      </c>
      <c r="D545" s="214">
        <v>0</v>
      </c>
      <c r="E545" s="214">
        <v>0</v>
      </c>
      <c r="F545" s="214">
        <v>0</v>
      </c>
      <c r="G545" s="214">
        <v>0</v>
      </c>
      <c r="H545" s="214">
        <v>0</v>
      </c>
      <c r="I545" s="214">
        <v>0</v>
      </c>
      <c r="J545" s="215">
        <v>60</v>
      </c>
    </row>
    <row r="546" spans="1:10" x14ac:dyDescent="0.25">
      <c r="A546" s="213" t="s">
        <v>352</v>
      </c>
      <c r="B546" s="214">
        <v>5000</v>
      </c>
      <c r="C546" s="214">
        <v>2500</v>
      </c>
      <c r="D546" s="214">
        <v>0</v>
      </c>
      <c r="E546" s="214">
        <v>0</v>
      </c>
      <c r="F546" s="214">
        <v>0</v>
      </c>
      <c r="G546" s="214">
        <v>0</v>
      </c>
      <c r="H546" s="214">
        <v>0</v>
      </c>
      <c r="I546" s="214">
        <v>0</v>
      </c>
      <c r="J546" s="215">
        <v>7500</v>
      </c>
    </row>
    <row r="547" spans="1:10" x14ac:dyDescent="0.25">
      <c r="A547" s="213" t="s">
        <v>346</v>
      </c>
      <c r="B547" s="214">
        <v>0</v>
      </c>
      <c r="C547" s="214">
        <v>0</v>
      </c>
      <c r="D547" s="214">
        <v>0</v>
      </c>
      <c r="E547" s="214">
        <v>0</v>
      </c>
      <c r="F547" s="214">
        <v>0</v>
      </c>
      <c r="G547" s="214">
        <v>0</v>
      </c>
      <c r="H547" s="214">
        <v>0</v>
      </c>
      <c r="I547" s="214">
        <v>0</v>
      </c>
      <c r="J547" s="215">
        <v>0</v>
      </c>
    </row>
    <row r="548" spans="1:10" x14ac:dyDescent="0.25">
      <c r="A548" s="213" t="s">
        <v>567</v>
      </c>
      <c r="B548" s="214">
        <v>0</v>
      </c>
      <c r="C548" s="214">
        <v>500</v>
      </c>
      <c r="D548" s="214">
        <v>0</v>
      </c>
      <c r="E548" s="214">
        <v>0</v>
      </c>
      <c r="F548" s="214">
        <v>0</v>
      </c>
      <c r="G548" s="214">
        <v>0</v>
      </c>
      <c r="H548" s="214">
        <v>0</v>
      </c>
      <c r="I548" s="214">
        <v>0</v>
      </c>
      <c r="J548" s="215">
        <v>500</v>
      </c>
    </row>
    <row r="549" spans="1:10" x14ac:dyDescent="0.25">
      <c r="A549" s="213" t="s">
        <v>566</v>
      </c>
      <c r="B549" s="214">
        <v>0</v>
      </c>
      <c r="C549" s="214">
        <v>90</v>
      </c>
      <c r="D549" s="214">
        <v>0</v>
      </c>
      <c r="E549" s="214">
        <v>0</v>
      </c>
      <c r="F549" s="214">
        <v>0</v>
      </c>
      <c r="G549" s="214">
        <v>0</v>
      </c>
      <c r="H549" s="214">
        <v>0</v>
      </c>
      <c r="I549" s="214">
        <v>0</v>
      </c>
      <c r="J549" s="215">
        <v>90</v>
      </c>
    </row>
    <row r="550" spans="1:10" x14ac:dyDescent="0.25">
      <c r="A550" s="213" t="s">
        <v>508</v>
      </c>
      <c r="B550" s="214">
        <v>0</v>
      </c>
      <c r="C550" s="214">
        <v>0</v>
      </c>
      <c r="D550" s="214">
        <v>297</v>
      </c>
      <c r="E550" s="214">
        <v>0</v>
      </c>
      <c r="F550" s="214">
        <v>703</v>
      </c>
      <c r="G550" s="214">
        <v>0</v>
      </c>
      <c r="H550" s="214">
        <v>1810</v>
      </c>
      <c r="I550" s="214">
        <v>0</v>
      </c>
      <c r="J550" s="215">
        <v>2810</v>
      </c>
    </row>
    <row r="551" spans="1:10" x14ac:dyDescent="0.25">
      <c r="A551" s="213" t="s">
        <v>339</v>
      </c>
      <c r="B551" s="214">
        <v>375</v>
      </c>
      <c r="C551" s="214">
        <v>375</v>
      </c>
      <c r="D551" s="214">
        <v>0</v>
      </c>
      <c r="E551" s="214">
        <v>0</v>
      </c>
      <c r="F551" s="214">
        <v>0</v>
      </c>
      <c r="G551" s="214">
        <v>0</v>
      </c>
      <c r="H551" s="214">
        <v>0</v>
      </c>
      <c r="I551" s="214">
        <v>0</v>
      </c>
      <c r="J551" s="215">
        <v>750</v>
      </c>
    </row>
    <row r="552" spans="1:10" x14ac:dyDescent="0.25">
      <c r="A552" s="213" t="s">
        <v>338</v>
      </c>
      <c r="B552" s="214">
        <v>500</v>
      </c>
      <c r="C552" s="214">
        <v>0</v>
      </c>
      <c r="D552" s="214">
        <v>0</v>
      </c>
      <c r="E552" s="214">
        <v>0</v>
      </c>
      <c r="F552" s="214">
        <v>0</v>
      </c>
      <c r="G552" s="214">
        <v>500</v>
      </c>
      <c r="H552" s="214">
        <v>0</v>
      </c>
      <c r="I552" s="214">
        <v>0</v>
      </c>
      <c r="J552" s="215">
        <v>1000</v>
      </c>
    </row>
    <row r="553" spans="1:10" x14ac:dyDescent="0.25">
      <c r="A553" s="213" t="s">
        <v>337</v>
      </c>
      <c r="B553" s="214">
        <v>275</v>
      </c>
      <c r="C553" s="214">
        <v>0</v>
      </c>
      <c r="D553" s="214">
        <v>0</v>
      </c>
      <c r="E553" s="214">
        <v>0</v>
      </c>
      <c r="F553" s="214">
        <v>0</v>
      </c>
      <c r="G553" s="214">
        <v>275</v>
      </c>
      <c r="H553" s="214">
        <v>0</v>
      </c>
      <c r="I553" s="214">
        <v>0</v>
      </c>
      <c r="J553" s="215">
        <v>550</v>
      </c>
    </row>
    <row r="554" spans="1:10" x14ac:dyDescent="0.25">
      <c r="A554" s="213" t="s">
        <v>720</v>
      </c>
      <c r="B554" s="214">
        <v>0</v>
      </c>
      <c r="C554" s="214">
        <v>2000</v>
      </c>
      <c r="D554" s="214">
        <v>0</v>
      </c>
      <c r="E554" s="214">
        <v>0</v>
      </c>
      <c r="F554" s="214">
        <v>0</v>
      </c>
      <c r="G554" s="214">
        <v>0</v>
      </c>
      <c r="H554" s="214">
        <v>0</v>
      </c>
      <c r="I554" s="214">
        <v>0</v>
      </c>
      <c r="J554" s="215">
        <v>2000</v>
      </c>
    </row>
    <row r="555" spans="1:10" x14ac:dyDescent="0.25">
      <c r="A555" s="213" t="s">
        <v>717</v>
      </c>
      <c r="B555" s="214">
        <v>0</v>
      </c>
      <c r="C555" s="214">
        <v>730</v>
      </c>
      <c r="D555" s="214">
        <v>0</v>
      </c>
      <c r="E555" s="214">
        <v>0</v>
      </c>
      <c r="F555" s="214">
        <v>0</v>
      </c>
      <c r="G555" s="214">
        <v>0</v>
      </c>
      <c r="H555" s="214">
        <v>0</v>
      </c>
      <c r="I555" s="214">
        <v>0</v>
      </c>
      <c r="J555" s="215">
        <v>730</v>
      </c>
    </row>
    <row r="556" spans="1:10" x14ac:dyDescent="0.25">
      <c r="A556" s="213" t="s">
        <v>716</v>
      </c>
      <c r="B556" s="214">
        <v>0</v>
      </c>
      <c r="C556" s="214">
        <v>300</v>
      </c>
      <c r="D556" s="214">
        <v>0</v>
      </c>
      <c r="E556" s="214">
        <v>0</v>
      </c>
      <c r="F556" s="214">
        <v>0</v>
      </c>
      <c r="G556" s="214">
        <v>0</v>
      </c>
      <c r="H556" s="214">
        <v>0</v>
      </c>
      <c r="I556" s="214">
        <v>0</v>
      </c>
      <c r="J556" s="215">
        <v>300</v>
      </c>
    </row>
    <row r="557" spans="1:10" x14ac:dyDescent="0.25">
      <c r="A557" s="213" t="s">
        <v>407</v>
      </c>
      <c r="B557" s="214">
        <v>0</v>
      </c>
      <c r="C557" s="214">
        <v>0</v>
      </c>
      <c r="D557" s="214">
        <v>200</v>
      </c>
      <c r="E557" s="214">
        <v>0</v>
      </c>
      <c r="F557" s="214">
        <v>0</v>
      </c>
      <c r="G557" s="214">
        <v>0</v>
      </c>
      <c r="H557" s="214">
        <v>0</v>
      </c>
      <c r="I557" s="214">
        <v>0</v>
      </c>
      <c r="J557" s="215">
        <v>200</v>
      </c>
    </row>
    <row r="558" spans="1:10" x14ac:dyDescent="0.25">
      <c r="A558" s="213" t="s">
        <v>322</v>
      </c>
      <c r="B558" s="214">
        <v>1500</v>
      </c>
      <c r="C558" s="214">
        <v>0</v>
      </c>
      <c r="D558" s="214">
        <v>0</v>
      </c>
      <c r="E558" s="214">
        <v>0</v>
      </c>
      <c r="F558" s="214">
        <v>441</v>
      </c>
      <c r="G558" s="214">
        <v>1059</v>
      </c>
      <c r="H558" s="214">
        <v>0</v>
      </c>
      <c r="I558" s="214">
        <v>0</v>
      </c>
      <c r="J558" s="215">
        <v>3000</v>
      </c>
    </row>
    <row r="559" spans="1:10" x14ac:dyDescent="0.25">
      <c r="A559" s="213" t="s">
        <v>314</v>
      </c>
      <c r="B559" s="214">
        <v>175</v>
      </c>
      <c r="C559" s="214">
        <v>0</v>
      </c>
      <c r="D559" s="214">
        <v>0</v>
      </c>
      <c r="E559" s="214">
        <v>0</v>
      </c>
      <c r="F559" s="214">
        <v>86</v>
      </c>
      <c r="G559" s="214">
        <v>89</v>
      </c>
      <c r="H559" s="214">
        <v>0</v>
      </c>
      <c r="I559" s="214">
        <v>0</v>
      </c>
      <c r="J559" s="215">
        <v>350</v>
      </c>
    </row>
    <row r="560" spans="1:10" x14ac:dyDescent="0.25">
      <c r="A560" s="213" t="s">
        <v>313</v>
      </c>
      <c r="B560" s="214">
        <v>625</v>
      </c>
      <c r="C560" s="214">
        <v>0</v>
      </c>
      <c r="D560" s="214">
        <v>0</v>
      </c>
      <c r="E560" s="214">
        <v>0</v>
      </c>
      <c r="F560" s="214">
        <v>306</v>
      </c>
      <c r="G560" s="214">
        <v>319</v>
      </c>
      <c r="H560" s="214">
        <v>0</v>
      </c>
      <c r="I560" s="214">
        <v>0</v>
      </c>
      <c r="J560" s="215">
        <v>1250</v>
      </c>
    </row>
    <row r="561" spans="1:10" x14ac:dyDescent="0.25">
      <c r="A561" s="213" t="s">
        <v>736</v>
      </c>
      <c r="B561" s="214">
        <v>0</v>
      </c>
      <c r="C561" s="214">
        <v>0</v>
      </c>
      <c r="D561" s="214">
        <v>0</v>
      </c>
      <c r="E561" s="214">
        <v>0</v>
      </c>
      <c r="F561" s="214">
        <v>0</v>
      </c>
      <c r="G561" s="214">
        <v>0</v>
      </c>
      <c r="H561" s="214">
        <v>0</v>
      </c>
      <c r="I561" s="214">
        <v>0</v>
      </c>
      <c r="J561" s="215">
        <v>0</v>
      </c>
    </row>
    <row r="562" spans="1:10" x14ac:dyDescent="0.25">
      <c r="A562" s="213" t="s">
        <v>735</v>
      </c>
      <c r="B562" s="214">
        <v>0</v>
      </c>
      <c r="C562" s="214">
        <v>0</v>
      </c>
      <c r="D562" s="214">
        <v>0</v>
      </c>
      <c r="E562" s="214">
        <v>0</v>
      </c>
      <c r="F562" s="214">
        <v>0</v>
      </c>
      <c r="G562" s="214">
        <v>0</v>
      </c>
      <c r="H562" s="214">
        <v>0</v>
      </c>
      <c r="I562" s="214">
        <v>0</v>
      </c>
      <c r="J562" s="215">
        <v>0</v>
      </c>
    </row>
    <row r="563" spans="1:10" x14ac:dyDescent="0.25">
      <c r="A563" s="213" t="s">
        <v>310</v>
      </c>
      <c r="B563" s="214">
        <v>0</v>
      </c>
      <c r="C563" s="214">
        <v>1450</v>
      </c>
      <c r="D563" s="214">
        <v>0</v>
      </c>
      <c r="E563" s="214">
        <v>0</v>
      </c>
      <c r="F563" s="214">
        <v>0</v>
      </c>
      <c r="G563" s="214">
        <v>0</v>
      </c>
      <c r="H563" s="214">
        <v>0</v>
      </c>
      <c r="I563" s="214">
        <v>0</v>
      </c>
      <c r="J563" s="215">
        <v>1450</v>
      </c>
    </row>
    <row r="564" spans="1:10" x14ac:dyDescent="0.25">
      <c r="A564" s="213" t="s">
        <v>308</v>
      </c>
      <c r="B564" s="214">
        <v>0</v>
      </c>
      <c r="C564" s="214">
        <v>700</v>
      </c>
      <c r="D564" s="214">
        <v>0</v>
      </c>
      <c r="E564" s="214">
        <v>0</v>
      </c>
      <c r="F564" s="214">
        <v>0</v>
      </c>
      <c r="G564" s="214">
        <v>0</v>
      </c>
      <c r="H564" s="214">
        <v>0</v>
      </c>
      <c r="I564" s="214">
        <v>0</v>
      </c>
      <c r="J564" s="215">
        <v>700</v>
      </c>
    </row>
    <row r="565" spans="1:10" x14ac:dyDescent="0.25">
      <c r="A565" s="213" t="s">
        <v>307</v>
      </c>
      <c r="B565" s="214">
        <v>0</v>
      </c>
      <c r="C565" s="214">
        <v>1000</v>
      </c>
      <c r="D565" s="214">
        <v>0</v>
      </c>
      <c r="E565" s="214">
        <v>0</v>
      </c>
      <c r="F565" s="214">
        <v>0</v>
      </c>
      <c r="G565" s="214">
        <v>0</v>
      </c>
      <c r="H565" s="214">
        <v>0</v>
      </c>
      <c r="I565" s="214">
        <v>0</v>
      </c>
      <c r="J565" s="215">
        <v>1000</v>
      </c>
    </row>
    <row r="566" spans="1:10" x14ac:dyDescent="0.25">
      <c r="A566" s="213" t="s">
        <v>306</v>
      </c>
      <c r="B566" s="214">
        <v>0</v>
      </c>
      <c r="C566" s="214">
        <v>1300</v>
      </c>
      <c r="D566" s="214">
        <v>0</v>
      </c>
      <c r="E566" s="214">
        <v>0</v>
      </c>
      <c r="F566" s="214">
        <v>0</v>
      </c>
      <c r="G566" s="214">
        <v>0</v>
      </c>
      <c r="H566" s="214">
        <v>0</v>
      </c>
      <c r="I566" s="214">
        <v>0</v>
      </c>
      <c r="J566" s="215">
        <v>1300</v>
      </c>
    </row>
    <row r="567" spans="1:10" x14ac:dyDescent="0.25">
      <c r="A567" s="213" t="s">
        <v>752</v>
      </c>
      <c r="B567" s="214">
        <v>0</v>
      </c>
      <c r="C567" s="214">
        <v>200</v>
      </c>
      <c r="D567" s="214">
        <v>0</v>
      </c>
      <c r="E567" s="214">
        <v>0</v>
      </c>
      <c r="F567" s="214">
        <v>0</v>
      </c>
      <c r="G567" s="214">
        <v>0</v>
      </c>
      <c r="H567" s="214">
        <v>0</v>
      </c>
      <c r="I567" s="214">
        <v>0</v>
      </c>
      <c r="J567" s="215">
        <v>200</v>
      </c>
    </row>
    <row r="568" spans="1:10" x14ac:dyDescent="0.25">
      <c r="A568" s="213" t="s">
        <v>751</v>
      </c>
      <c r="B568" s="214">
        <v>0</v>
      </c>
      <c r="C568" s="214">
        <v>0</v>
      </c>
      <c r="D568" s="214">
        <v>0</v>
      </c>
      <c r="E568" s="214">
        <v>0</v>
      </c>
      <c r="F568" s="214">
        <v>0</v>
      </c>
      <c r="G568" s="214">
        <v>4400</v>
      </c>
      <c r="H568" s="214">
        <v>0</v>
      </c>
      <c r="I568" s="214">
        <v>0</v>
      </c>
      <c r="J568" s="215">
        <v>4400</v>
      </c>
    </row>
    <row r="569" spans="1:10" x14ac:dyDescent="0.25">
      <c r="A569" s="213" t="s">
        <v>750</v>
      </c>
      <c r="B569" s="214">
        <v>0</v>
      </c>
      <c r="C569" s="214">
        <v>200</v>
      </c>
      <c r="D569" s="214">
        <v>0</v>
      </c>
      <c r="E569" s="214">
        <v>0</v>
      </c>
      <c r="F569" s="214">
        <v>0</v>
      </c>
      <c r="G569" s="214">
        <v>0</v>
      </c>
      <c r="H569" s="214">
        <v>0</v>
      </c>
      <c r="I569" s="214">
        <v>0</v>
      </c>
      <c r="J569" s="215">
        <v>200</v>
      </c>
    </row>
    <row r="570" spans="1:10" x14ac:dyDescent="0.25">
      <c r="A570" s="213" t="s">
        <v>734</v>
      </c>
      <c r="B570" s="214">
        <v>0</v>
      </c>
      <c r="C570" s="214">
        <v>0</v>
      </c>
      <c r="D570" s="214">
        <v>0</v>
      </c>
      <c r="E570" s="214">
        <v>0</v>
      </c>
      <c r="F570" s="214">
        <v>0</v>
      </c>
      <c r="G570" s="214">
        <v>0</v>
      </c>
      <c r="H570" s="214">
        <v>0</v>
      </c>
      <c r="I570" s="214">
        <v>0</v>
      </c>
      <c r="J570" s="215">
        <v>0</v>
      </c>
    </row>
    <row r="571" spans="1:10" x14ac:dyDescent="0.25">
      <c r="A571" s="213" t="s">
        <v>733</v>
      </c>
      <c r="B571" s="214">
        <v>0</v>
      </c>
      <c r="C571" s="214">
        <v>0</v>
      </c>
      <c r="D571" s="214">
        <v>0</v>
      </c>
      <c r="E571" s="214">
        <v>0</v>
      </c>
      <c r="F571" s="214">
        <v>0</v>
      </c>
      <c r="G571" s="214">
        <v>0</v>
      </c>
      <c r="H571" s="214">
        <v>0</v>
      </c>
      <c r="I571" s="214">
        <v>0</v>
      </c>
      <c r="J571" s="215">
        <v>0</v>
      </c>
    </row>
    <row r="572" spans="1:10" x14ac:dyDescent="0.25">
      <c r="A572" s="213" t="s">
        <v>749</v>
      </c>
      <c r="B572" s="214">
        <v>0</v>
      </c>
      <c r="C572" s="214">
        <v>0</v>
      </c>
      <c r="D572" s="214">
        <v>0</v>
      </c>
      <c r="E572" s="214">
        <v>0</v>
      </c>
      <c r="F572" s="214">
        <v>0</v>
      </c>
      <c r="G572" s="214">
        <v>0</v>
      </c>
      <c r="H572" s="214">
        <v>0</v>
      </c>
      <c r="I572" s="214">
        <v>0</v>
      </c>
      <c r="J572" s="215">
        <v>0</v>
      </c>
    </row>
    <row r="573" spans="1:10" x14ac:dyDescent="0.25">
      <c r="A573" s="213" t="s">
        <v>748</v>
      </c>
      <c r="B573" s="214">
        <v>0</v>
      </c>
      <c r="C573" s="214">
        <v>0</v>
      </c>
      <c r="D573" s="214">
        <v>0</v>
      </c>
      <c r="E573" s="214">
        <v>0</v>
      </c>
      <c r="F573" s="214">
        <v>0</v>
      </c>
      <c r="G573" s="214">
        <v>0</v>
      </c>
      <c r="H573" s="214">
        <v>0</v>
      </c>
      <c r="I573" s="214">
        <v>0</v>
      </c>
      <c r="J573" s="215">
        <v>0</v>
      </c>
    </row>
    <row r="574" spans="1:10" x14ac:dyDescent="0.25">
      <c r="A574" s="213" t="s">
        <v>291</v>
      </c>
      <c r="B574" s="214">
        <v>1000</v>
      </c>
      <c r="C574" s="214">
        <v>0</v>
      </c>
      <c r="D574" s="214">
        <v>0</v>
      </c>
      <c r="E574" s="214">
        <v>0</v>
      </c>
      <c r="F574" s="214">
        <v>0</v>
      </c>
      <c r="G574" s="214">
        <v>1000</v>
      </c>
      <c r="H574" s="214">
        <v>0</v>
      </c>
      <c r="I574" s="214">
        <v>0</v>
      </c>
      <c r="J574" s="215">
        <v>2000</v>
      </c>
    </row>
    <row r="575" spans="1:10" x14ac:dyDescent="0.25">
      <c r="A575" s="213" t="s">
        <v>284</v>
      </c>
      <c r="B575" s="214">
        <v>100</v>
      </c>
      <c r="C575" s="214">
        <v>0</v>
      </c>
      <c r="D575" s="214">
        <v>0</v>
      </c>
      <c r="E575" s="214">
        <v>0</v>
      </c>
      <c r="F575" s="214">
        <v>0</v>
      </c>
      <c r="G575" s="214">
        <v>100</v>
      </c>
      <c r="H575" s="214">
        <v>0</v>
      </c>
      <c r="I575" s="214">
        <v>0</v>
      </c>
      <c r="J575" s="215">
        <v>200</v>
      </c>
    </row>
    <row r="576" spans="1:10" x14ac:dyDescent="0.25">
      <c r="A576" s="213" t="s">
        <v>481</v>
      </c>
      <c r="B576" s="214">
        <v>0</v>
      </c>
      <c r="C576" s="214">
        <v>0</v>
      </c>
      <c r="D576" s="214">
        <v>0</v>
      </c>
      <c r="E576" s="214">
        <v>0</v>
      </c>
      <c r="F576" s="214">
        <v>0</v>
      </c>
      <c r="G576" s="214">
        <v>0</v>
      </c>
      <c r="H576" s="214">
        <v>0</v>
      </c>
      <c r="I576" s="214">
        <v>0</v>
      </c>
      <c r="J576" s="215">
        <v>0</v>
      </c>
    </row>
    <row r="577" spans="1:10" x14ac:dyDescent="0.25">
      <c r="A577" s="213" t="s">
        <v>283</v>
      </c>
      <c r="B577" s="214">
        <v>1025</v>
      </c>
      <c r="C577" s="214">
        <v>0</v>
      </c>
      <c r="D577" s="214">
        <v>0</v>
      </c>
      <c r="E577" s="214">
        <v>0</v>
      </c>
      <c r="F577" s="214">
        <v>0</v>
      </c>
      <c r="G577" s="214">
        <v>1025</v>
      </c>
      <c r="H577" s="214">
        <v>0</v>
      </c>
      <c r="I577" s="214">
        <v>0</v>
      </c>
      <c r="J577" s="215">
        <v>2050</v>
      </c>
    </row>
    <row r="578" spans="1:10" ht="15.6" x14ac:dyDescent="0.3">
      <c r="A578" s="223" t="s">
        <v>178</v>
      </c>
      <c r="B578" s="224">
        <v>44518</v>
      </c>
      <c r="C578" s="224">
        <v>35717</v>
      </c>
      <c r="D578" s="224">
        <v>1772</v>
      </c>
      <c r="E578" s="224">
        <v>0</v>
      </c>
      <c r="F578" s="224">
        <v>4682</v>
      </c>
      <c r="G578" s="224">
        <v>11267</v>
      </c>
      <c r="H578" s="224">
        <v>2810</v>
      </c>
      <c r="I578" s="224">
        <v>0</v>
      </c>
      <c r="J578" s="225">
        <v>100766</v>
      </c>
    </row>
    <row r="579" spans="1:10" ht="15.6" thickBot="1" x14ac:dyDescent="0.3">
      <c r="A579" s="226"/>
      <c r="B579" s="227"/>
      <c r="C579" s="227"/>
      <c r="D579" s="227"/>
      <c r="E579" s="227"/>
      <c r="F579" s="227"/>
      <c r="G579" s="227"/>
      <c r="H579" s="227"/>
      <c r="I579" s="227"/>
      <c r="J579" s="227"/>
    </row>
    <row r="580" spans="1:10" ht="16.2" thickTop="1" x14ac:dyDescent="0.3">
      <c r="A580" s="228" t="s">
        <v>65</v>
      </c>
      <c r="B580" s="229">
        <v>272753</v>
      </c>
      <c r="C580" s="229">
        <v>187637</v>
      </c>
      <c r="D580" s="229">
        <v>136495</v>
      </c>
      <c r="E580" s="229">
        <v>14000</v>
      </c>
      <c r="F580" s="229">
        <v>69003</v>
      </c>
      <c r="G580" s="229">
        <v>138410</v>
      </c>
      <c r="H580" s="229">
        <v>54120</v>
      </c>
      <c r="I580" s="229">
        <v>11053</v>
      </c>
      <c r="J580" s="229">
        <v>883471</v>
      </c>
    </row>
    <row r="581" spans="1:10" x14ac:dyDescent="0.25">
      <c r="A581" s="230"/>
      <c r="B581" s="231"/>
      <c r="C581" s="231"/>
      <c r="D581" s="231"/>
      <c r="E581" s="231"/>
      <c r="F581" s="231"/>
      <c r="G581" s="231"/>
      <c r="H581" s="231"/>
      <c r="I581" s="231"/>
      <c r="J581" s="231"/>
    </row>
    <row r="582" spans="1:10" x14ac:dyDescent="0.25">
      <c r="A582" s="232"/>
      <c r="B582" s="231"/>
      <c r="C582" s="231"/>
      <c r="D582" s="231"/>
      <c r="E582" s="231"/>
      <c r="F582" s="231"/>
      <c r="G582" s="231"/>
      <c r="H582" s="231"/>
      <c r="I582" s="231"/>
      <c r="J582" s="231"/>
    </row>
  </sheetData>
  <mergeCells count="2">
    <mergeCell ref="C6:D6"/>
    <mergeCell ref="G6:I6"/>
  </mergeCells>
  <pageMargins left="0.17" right="0.16"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Screen Reader Message</vt:lpstr>
      <vt:lpstr>Capital Summary New Auth</vt:lpstr>
      <vt:lpstr>Transfers and Reserves</vt:lpstr>
      <vt:lpstr>DC Continuities </vt:lpstr>
      <vt:lpstr>Debt Model</vt:lpstr>
      <vt:lpstr>Debt Models (Tax, Rate Police)</vt:lpstr>
      <vt:lpstr>2017Corp Forecast by Department</vt:lpstr>
      <vt:lpstr>2017 Projects &amp; Narratives</vt:lpstr>
      <vt:lpstr>2017 New Authority and Funding</vt:lpstr>
      <vt:lpstr>2017 Project List by Budget Typ</vt:lpstr>
      <vt:lpstr>2017 Project Listing Source</vt:lpstr>
      <vt:lpstr>Sheet5</vt:lpstr>
      <vt:lpstr>'2017 New Authority and Funding'!Print_Area</vt:lpstr>
      <vt:lpstr>'2017 Project List by Budget Typ'!Print_Area</vt:lpstr>
      <vt:lpstr>'2017 Projects &amp; Narratives'!Print_Area</vt:lpstr>
      <vt:lpstr>'2017Corp Forecast by Department'!Print_Area</vt:lpstr>
      <vt:lpstr>'Capital Summary New Auth'!Print_Area</vt:lpstr>
      <vt:lpstr>'DC Continuities '!Print_Area</vt:lpstr>
      <vt:lpstr>'Debt Model'!Print_Area</vt:lpstr>
      <vt:lpstr>'Debt Models (Tax, Rate Police)'!Print_Area</vt:lpstr>
      <vt:lpstr>'Transfers and Reserves'!Print_Area</vt:lpstr>
      <vt:lpstr>'2017 New Authority and Funding'!Print_Titles</vt:lpstr>
      <vt:lpstr>'2017 Project List by Budget Typ'!Print_Titles</vt:lpstr>
      <vt:lpstr>'2017 Project Listing Source'!Print_Titles</vt:lpstr>
      <vt:lpstr>'2017Corp Forecast by Department'!Print_Titles</vt:lpstr>
      <vt:lpstr>'Capital Summary New Auth'!Print_Titles</vt:lpstr>
      <vt:lpstr>'Debt Model'!Print_Titles</vt:lpstr>
      <vt:lpstr>'Debt Models (Tax, Rate Police)'!Print_Titles</vt:lpstr>
      <vt:lpstr>Title1</vt:lpstr>
      <vt:lpstr>Title2</vt:lpstr>
      <vt:lpstr>Title5</vt:lpstr>
    </vt:vector>
  </TitlesOfParts>
  <Company>City of Ottawa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winder</dc:creator>
  <cp:lastModifiedBy>armstronca</cp:lastModifiedBy>
  <cp:lastPrinted>2017-02-14T16:25:09Z</cp:lastPrinted>
  <dcterms:created xsi:type="dcterms:W3CDTF">2015-11-30T16:49:55Z</dcterms:created>
  <dcterms:modified xsi:type="dcterms:W3CDTF">2017-06-06T19:03:08Z</dcterms:modified>
</cp:coreProperties>
</file>