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orlis12\newcity$\Corporate Services\Financial Services\Financial Planning\FSU Documents\2018 Budget\Operating\Templates\Adopted Accessible\"/>
    </mc:Choice>
  </mc:AlternateContent>
  <bookViews>
    <workbookView xWindow="0" yWindow="0" windowWidth="28800" windowHeight="11970" firstSheet="12" activeTab="14"/>
  </bookViews>
  <sheets>
    <sheet name="Screen Reader Message" sheetId="1" r:id="rId1"/>
    <sheet name="ARAC" sheetId="15" r:id="rId2"/>
    <sheet name="CPSC" sheetId="17" r:id="rId3"/>
    <sheet name="EC-Rate" sheetId="18" r:id="rId4"/>
    <sheet name="EC-Tax" sheetId="19" r:id="rId5"/>
    <sheet name="FEDCO" sheetId="20" r:id="rId6"/>
    <sheet name="Library" sheetId="22" r:id="rId7"/>
    <sheet name="Planning" sheetId="23" r:id="rId8"/>
    <sheet name="Transit" sheetId="24" r:id="rId9"/>
    <sheet name="Transportation " sheetId="25" r:id="rId10"/>
    <sheet name="Police" sheetId="21" r:id="rId11"/>
    <sheet name="Capital Summary New Auth" sheetId="2" r:id="rId12"/>
    <sheet name="Transfers and Reserves" sheetId="3" r:id="rId13"/>
    <sheet name="DC Continuities " sheetId="4" r:id="rId14"/>
    <sheet name="Debt Model" sheetId="5" r:id="rId15"/>
    <sheet name="Debt Models (Tax, Rate Police)" sheetId="6" r:id="rId16"/>
    <sheet name="2018 4 Year Forecast" sheetId="7" r:id="rId17"/>
    <sheet name="Capital Narartives" sheetId="11" r:id="rId18"/>
    <sheet name="2018 New Authority and Funding" sheetId="8" r:id="rId19"/>
    <sheet name="2018 Project List by Budget Typ" sheetId="9" r:id="rId20"/>
    <sheet name="2018 Project Listing Source" sheetId="10" r:id="rId21"/>
  </sheets>
  <externalReferences>
    <externalReference r:id="rId22"/>
    <externalReference r:id="rId23"/>
  </externalReferences>
  <definedNames>
    <definedName name="InterestRate">[1]Assumptions!$C$4</definedName>
    <definedName name="_xlnm.Print_Area" localSheetId="16">'2018 4 Year Forecast'!$A$2:$F$489</definedName>
    <definedName name="_xlnm.Print_Area" localSheetId="18">'2018 New Authority and Funding'!$A$2:$J$482</definedName>
    <definedName name="_xlnm.Print_Area" localSheetId="19">'2018 Project List by Budget Typ'!$A$2:$G$355</definedName>
    <definedName name="_xlnm.Print_Area" localSheetId="20">'2018 Project Listing Source'!$A$2:$B$570</definedName>
    <definedName name="_xlnm.Print_Area" localSheetId="11">'Capital Summary New Auth'!$A$2:$J$86</definedName>
    <definedName name="_xlnm.Print_Area" localSheetId="13">'DC Continuities '!$A$2:$J$25</definedName>
    <definedName name="_xlnm.Print_Area" localSheetId="14">'Debt Model'!$A$1:$E$94</definedName>
    <definedName name="_xlnm.Print_Area" localSheetId="15">'Debt Models (Tax, Rate Police)'!$A$1:$E$229</definedName>
    <definedName name="_xlnm.Print_Area" localSheetId="12">'Transfers and Reserves'!$A$2:$K$52</definedName>
    <definedName name="Print_Area_MI" localSheetId="13">#REF!</definedName>
    <definedName name="Print_Area_MI" localSheetId="14">#REF!</definedName>
    <definedName name="Print_Area_MI" localSheetId="15">#REF!</definedName>
    <definedName name="Print_Area_MI">#REF!</definedName>
    <definedName name="_xlnm.Print_Titles" localSheetId="16">'2018 4 Year Forecast'!$2:$6</definedName>
    <definedName name="_xlnm.Print_Titles" localSheetId="18">'2018 New Authority and Funding'!$2:$11</definedName>
    <definedName name="_xlnm.Print_Titles" localSheetId="19">'2018 Project List by Budget Typ'!$2:$5</definedName>
    <definedName name="_xlnm.Print_Titles" localSheetId="20">'2018 Project Listing Source'!$2:$6</definedName>
    <definedName name="_xlnm.Print_Titles" localSheetId="11">'Capital Summary New Auth'!$2:$6</definedName>
    <definedName name="_xlnm.Print_Titles" localSheetId="14">'Debt Model'!$2:$6</definedName>
    <definedName name="_xlnm.Print_Titles" localSheetId="15">'Debt Models (Tax, Rate Police)'!$2:$6</definedName>
    <definedName name="_xlnm.Print_Titles" localSheetId="12">'Transfers and Reserves'!$2:$7</definedName>
    <definedName name="Title1">'Capital Summary New Auth'!$A$6</definedName>
    <definedName name="Title2">'Transfers and Reserves'!$A$7</definedName>
    <definedName name="Title3" localSheetId="13">#REF!</definedName>
    <definedName name="Title3">#REF!</definedName>
    <definedName name="Title4" localSheetId="13">#REF!</definedName>
    <definedName name="Title4">#REF!</definedName>
    <definedName name="Year">[1]Assumptions!$C$5</definedName>
    <definedName name="Z_09CD447D_E8C1_4195_A755_0DB0ECA0117E_.wvu.Cols" localSheetId="12" hidden="1">'Transfers and Reserves'!#REF!</definedName>
    <definedName name="Z_09CD447D_E8C1_4195_A755_0DB0ECA0117E_.wvu.PrintArea" localSheetId="12" hidden="1">'Transfers and Reserves'!$A$2:$K$50</definedName>
    <definedName name="Z_3301D398_3AA5_4ADC_B78B_9A301A087C39_.wvu.Cols" localSheetId="12" hidden="1">'Transfers and Reserves'!#REF!</definedName>
    <definedName name="Z_3301D398_3AA5_4ADC_B78B_9A301A087C39_.wvu.PrintArea" localSheetId="12" hidden="1">'Transfers and Reserves'!$A$2:$K$50</definedName>
  </definedNames>
  <calcPr calcId="162913"/>
  <pivotCaches>
    <pivotCache cacheId="0" r:id="rId2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6" l="1"/>
  <c r="D26" i="6"/>
  <c r="C26" i="6"/>
  <c r="J21" i="4" l="1"/>
  <c r="F15" i="4" l="1"/>
  <c r="F14" i="4"/>
  <c r="F12" i="4"/>
  <c r="C20" i="4" l="1"/>
  <c r="C16" i="4"/>
  <c r="C15" i="4"/>
  <c r="C14" i="4"/>
  <c r="C13" i="4"/>
  <c r="C10" i="4"/>
  <c r="C9" i="4"/>
  <c r="J50" i="3" l="1"/>
  <c r="G50" i="3"/>
  <c r="F50" i="3"/>
  <c r="C46" i="3" l="1"/>
  <c r="B43" i="3"/>
  <c r="C42" i="3"/>
  <c r="C40" i="3"/>
  <c r="I39" i="3"/>
  <c r="I50" i="3" s="1"/>
  <c r="C39" i="3"/>
  <c r="C37" i="3" l="1"/>
  <c r="C50" i="3" s="1"/>
  <c r="D37" i="3"/>
  <c r="D50" i="3" s="1"/>
  <c r="B37" i="3"/>
  <c r="D33" i="3"/>
  <c r="C33" i="3"/>
  <c r="D32" i="3"/>
  <c r="J31" i="3"/>
  <c r="D31" i="3"/>
  <c r="C31" i="3"/>
  <c r="C24" i="3" l="1"/>
  <c r="C23" i="3"/>
  <c r="C22" i="3"/>
  <c r="C20" i="3"/>
  <c r="B18" i="3"/>
  <c r="C14" i="3"/>
  <c r="E10" i="3"/>
  <c r="B92" i="5" l="1"/>
  <c r="C92" i="5"/>
  <c r="D92" i="5"/>
  <c r="E92" i="5"/>
  <c r="E91" i="5"/>
  <c r="D91" i="5"/>
  <c r="C91" i="5"/>
  <c r="B91" i="5"/>
  <c r="C85" i="5"/>
  <c r="B83" i="5"/>
  <c r="C79" i="5"/>
  <c r="B80" i="5"/>
  <c r="C80" i="5"/>
  <c r="D80" i="5"/>
  <c r="E80" i="5"/>
  <c r="B78" i="5"/>
  <c r="B75" i="5"/>
  <c r="C75" i="5"/>
  <c r="D75" i="5"/>
  <c r="E75" i="5"/>
  <c r="E74" i="5"/>
  <c r="D74" i="5"/>
  <c r="C74" i="5"/>
  <c r="B74" i="5"/>
  <c r="C67" i="5"/>
  <c r="B63" i="5"/>
  <c r="C63" i="5"/>
  <c r="D63" i="5"/>
  <c r="E63" i="5"/>
  <c r="B58" i="5"/>
  <c r="C58" i="5"/>
  <c r="D58" i="5"/>
  <c r="E58" i="5"/>
  <c r="E57" i="5"/>
  <c r="D57" i="5"/>
  <c r="C57" i="5"/>
  <c r="B57" i="5"/>
  <c r="B50" i="5"/>
  <c r="C50" i="5"/>
  <c r="D50" i="5"/>
  <c r="E50" i="5"/>
  <c r="B51" i="5"/>
  <c r="C51" i="5"/>
  <c r="D51" i="5"/>
  <c r="E49" i="5"/>
  <c r="D49" i="5"/>
  <c r="C49" i="5"/>
  <c r="B49" i="5"/>
  <c r="B45" i="5"/>
  <c r="C45" i="5"/>
  <c r="D45" i="5"/>
  <c r="E45" i="5"/>
  <c r="B46" i="5"/>
  <c r="C46" i="5"/>
  <c r="D46" i="5"/>
  <c r="E46" i="5"/>
  <c r="B41" i="5"/>
  <c r="C41" i="5"/>
  <c r="D41" i="5"/>
  <c r="E41" i="5"/>
  <c r="E40" i="5"/>
  <c r="D40" i="5"/>
  <c r="C40" i="5"/>
  <c r="B40" i="5"/>
  <c r="B33" i="5"/>
  <c r="C33" i="5"/>
  <c r="D33" i="5"/>
  <c r="E33" i="5"/>
  <c r="D34" i="5"/>
  <c r="D28" i="5"/>
  <c r="B29" i="5"/>
  <c r="C29" i="5"/>
  <c r="D29" i="5"/>
  <c r="E29" i="5"/>
  <c r="B61" i="5"/>
  <c r="C44" i="5"/>
  <c r="D44" i="5"/>
  <c r="E44" i="5"/>
  <c r="B44" i="5"/>
  <c r="B27" i="5"/>
  <c r="B22" i="5"/>
  <c r="B22" i="6"/>
  <c r="O32" i="6"/>
  <c r="E228" i="6" l="1"/>
  <c r="D228" i="6"/>
  <c r="C228" i="6"/>
  <c r="B228" i="6"/>
  <c r="D220" i="6"/>
  <c r="C220" i="6"/>
  <c r="B220" i="6"/>
  <c r="E219" i="6"/>
  <c r="E67" i="5" s="1"/>
  <c r="D219" i="6"/>
  <c r="D67" i="5" s="1"/>
  <c r="B219" i="6"/>
  <c r="B218" i="6"/>
  <c r="B66" i="5" s="1"/>
  <c r="D214" i="6"/>
  <c r="C214" i="6"/>
  <c r="B214" i="6"/>
  <c r="E211" i="6"/>
  <c r="D211" i="6"/>
  <c r="C211" i="6"/>
  <c r="B211" i="6"/>
  <c r="E203" i="6"/>
  <c r="E34" i="5" s="1"/>
  <c r="C203" i="6"/>
  <c r="C34" i="5" s="1"/>
  <c r="B203" i="6"/>
  <c r="B34" i="5" s="1"/>
  <c r="B201" i="6"/>
  <c r="B32" i="5" s="1"/>
  <c r="B35" i="5" s="1"/>
  <c r="E197" i="6"/>
  <c r="E28" i="5" s="1"/>
  <c r="C197" i="6"/>
  <c r="C28" i="5" s="1"/>
  <c r="B197" i="6"/>
  <c r="E194" i="6"/>
  <c r="D194" i="6"/>
  <c r="C194" i="6"/>
  <c r="B194" i="6"/>
  <c r="B187" i="6"/>
  <c r="E186" i="6"/>
  <c r="C186" i="6"/>
  <c r="C184" i="6"/>
  <c r="B182" i="6"/>
  <c r="C179" i="6" s="1"/>
  <c r="E180" i="6"/>
  <c r="C180" i="6"/>
  <c r="E177" i="6"/>
  <c r="D177" i="6"/>
  <c r="C177" i="6"/>
  <c r="B177" i="6"/>
  <c r="B170" i="6"/>
  <c r="E169" i="6"/>
  <c r="E51" i="5" s="1"/>
  <c r="C167" i="6"/>
  <c r="C170" i="6" s="1"/>
  <c r="D167" i="6" s="1"/>
  <c r="D170" i="6" s="1"/>
  <c r="E165" i="6"/>
  <c r="D165" i="6"/>
  <c r="C165" i="6"/>
  <c r="B165" i="6"/>
  <c r="B172" i="6" s="1"/>
  <c r="E160" i="6"/>
  <c r="D160" i="6"/>
  <c r="C160" i="6"/>
  <c r="B160" i="6"/>
  <c r="E152" i="6"/>
  <c r="D152" i="6"/>
  <c r="C152" i="6"/>
  <c r="B151" i="6"/>
  <c r="B148" i="6"/>
  <c r="E146" i="6"/>
  <c r="E148" i="6" s="1"/>
  <c r="D146" i="6"/>
  <c r="D148" i="6" s="1"/>
  <c r="C146" i="6"/>
  <c r="E143" i="6"/>
  <c r="D143" i="6"/>
  <c r="C143" i="6"/>
  <c r="B143" i="6"/>
  <c r="B136" i="6"/>
  <c r="C133" i="6" s="1"/>
  <c r="C136" i="6" s="1"/>
  <c r="D133" i="6" s="1"/>
  <c r="D136" i="6" s="1"/>
  <c r="E133" i="6" s="1"/>
  <c r="E136" i="6" s="1"/>
  <c r="E138" i="6" s="1"/>
  <c r="E131" i="6"/>
  <c r="B131" i="6"/>
  <c r="E126" i="6"/>
  <c r="D126" i="6"/>
  <c r="C126" i="6"/>
  <c r="B126" i="6"/>
  <c r="E118" i="6"/>
  <c r="D118" i="6"/>
  <c r="D85" i="5" s="1"/>
  <c r="E117" i="6"/>
  <c r="D117" i="6"/>
  <c r="C117" i="6"/>
  <c r="B117" i="6"/>
  <c r="E112" i="6"/>
  <c r="D112" i="6"/>
  <c r="D79" i="5" s="1"/>
  <c r="E109" i="6"/>
  <c r="D109" i="6"/>
  <c r="C109" i="6"/>
  <c r="B109" i="6"/>
  <c r="E101" i="6"/>
  <c r="B101" i="6"/>
  <c r="E100" i="6"/>
  <c r="D100" i="6"/>
  <c r="C100" i="6"/>
  <c r="B100" i="6"/>
  <c r="B102" i="6" s="1"/>
  <c r="C99" i="6" s="1"/>
  <c r="E95" i="6"/>
  <c r="B95" i="6"/>
  <c r="B97" i="6" s="1"/>
  <c r="C94" i="6" s="1"/>
  <c r="C97" i="6" s="1"/>
  <c r="D94" i="6" s="1"/>
  <c r="D97" i="6" s="1"/>
  <c r="E94" i="6" s="1"/>
  <c r="E92" i="6"/>
  <c r="D92" i="6"/>
  <c r="C92" i="6"/>
  <c r="B92" i="6"/>
  <c r="B85" i="6"/>
  <c r="C82" i="6" s="1"/>
  <c r="C85" i="6" s="1"/>
  <c r="D82" i="6" s="1"/>
  <c r="D85" i="6" s="1"/>
  <c r="E82" i="6" s="1"/>
  <c r="E85" i="6" s="1"/>
  <c r="B80" i="6"/>
  <c r="C77" i="6" s="1"/>
  <c r="C80" i="6" s="1"/>
  <c r="E78" i="6"/>
  <c r="D78" i="6"/>
  <c r="E75" i="6"/>
  <c r="D75" i="6"/>
  <c r="C75" i="6"/>
  <c r="B75" i="6"/>
  <c r="B70" i="6"/>
  <c r="B68" i="6"/>
  <c r="C65" i="6" s="1"/>
  <c r="C68" i="6" s="1"/>
  <c r="D65" i="6" s="1"/>
  <c r="D68" i="6" s="1"/>
  <c r="E63" i="6"/>
  <c r="D63" i="6"/>
  <c r="C63" i="6"/>
  <c r="B63" i="6"/>
  <c r="E57" i="6"/>
  <c r="D57" i="6"/>
  <c r="C57" i="6"/>
  <c r="B57" i="6"/>
  <c r="E56" i="6"/>
  <c r="E22" i="6" s="1"/>
  <c r="D56" i="6"/>
  <c r="D58" i="6" s="1"/>
  <c r="C56" i="6"/>
  <c r="C58" i="6" s="1"/>
  <c r="B58" i="6"/>
  <c r="B50" i="6"/>
  <c r="E46" i="6"/>
  <c r="D46" i="6"/>
  <c r="C46" i="6"/>
  <c r="B46" i="6"/>
  <c r="E41" i="6"/>
  <c r="E40" i="6"/>
  <c r="D40" i="6"/>
  <c r="C40" i="6"/>
  <c r="C23" i="6" s="1"/>
  <c r="B40" i="6"/>
  <c r="B23" i="6" s="1"/>
  <c r="E39" i="6"/>
  <c r="D39" i="6"/>
  <c r="D41" i="6" s="1"/>
  <c r="C39" i="6"/>
  <c r="C22" i="6" s="1"/>
  <c r="C24" i="6" s="1"/>
  <c r="B34" i="6"/>
  <c r="C31" i="6" s="1"/>
  <c r="C34" i="6" s="1"/>
  <c r="E29" i="6"/>
  <c r="D29" i="6"/>
  <c r="E26" i="6" s="1"/>
  <c r="C29" i="6"/>
  <c r="B29" i="6"/>
  <c r="E23" i="6"/>
  <c r="D23" i="6"/>
  <c r="E11" i="6"/>
  <c r="D11" i="6"/>
  <c r="C11" i="6"/>
  <c r="B11" i="6"/>
  <c r="B9" i="6"/>
  <c r="E93" i="5"/>
  <c r="D93" i="5"/>
  <c r="C93" i="5"/>
  <c r="B93" i="5"/>
  <c r="E76" i="5"/>
  <c r="D76" i="5"/>
  <c r="C76" i="5"/>
  <c r="B76" i="5"/>
  <c r="E59" i="5"/>
  <c r="D59" i="5"/>
  <c r="C59" i="5"/>
  <c r="B59" i="5"/>
  <c r="B52" i="5"/>
  <c r="B47" i="5"/>
  <c r="E42" i="5"/>
  <c r="D42" i="5"/>
  <c r="C42" i="5"/>
  <c r="B42" i="5"/>
  <c r="E23" i="5"/>
  <c r="D23" i="5"/>
  <c r="C23" i="5"/>
  <c r="B23" i="5"/>
  <c r="E22" i="5"/>
  <c r="E24" i="5" s="1"/>
  <c r="D22" i="5"/>
  <c r="D24" i="5" s="1"/>
  <c r="C22" i="5"/>
  <c r="B24" i="5"/>
  <c r="E11" i="5"/>
  <c r="D11" i="5"/>
  <c r="C11" i="5"/>
  <c r="B11" i="5"/>
  <c r="B9" i="5"/>
  <c r="I21" i="4"/>
  <c r="F21" i="4"/>
  <c r="E21" i="4"/>
  <c r="C21" i="4"/>
  <c r="B21" i="4"/>
  <c r="G20" i="4"/>
  <c r="D20" i="4"/>
  <c r="H19" i="4"/>
  <c r="D19" i="4"/>
  <c r="J19" i="4" s="1"/>
  <c r="D18" i="4"/>
  <c r="J18" i="4" s="1"/>
  <c r="D17" i="4"/>
  <c r="J17" i="4" s="1"/>
  <c r="D16" i="4"/>
  <c r="J16" i="4" s="1"/>
  <c r="G15" i="4"/>
  <c r="D15" i="4"/>
  <c r="D14" i="4"/>
  <c r="J14" i="4" s="1"/>
  <c r="H21" i="4"/>
  <c r="D13" i="4"/>
  <c r="J13" i="4" s="1"/>
  <c r="D12" i="4"/>
  <c r="J12" i="4" s="1"/>
  <c r="J11" i="4"/>
  <c r="D11" i="4"/>
  <c r="D10" i="4"/>
  <c r="J10" i="4" s="1"/>
  <c r="D9" i="4"/>
  <c r="J9" i="4" s="1"/>
  <c r="D8" i="4"/>
  <c r="D7" i="4"/>
  <c r="J7" i="4" s="1"/>
  <c r="E49" i="3"/>
  <c r="H49" i="3" s="1"/>
  <c r="K49" i="3" s="1"/>
  <c r="E48" i="3"/>
  <c r="H48" i="3" s="1"/>
  <c r="K48" i="3" s="1"/>
  <c r="B47" i="3"/>
  <c r="B50" i="3" s="1"/>
  <c r="E46" i="3"/>
  <c r="H46" i="3" s="1"/>
  <c r="K46" i="3" s="1"/>
  <c r="E45" i="3"/>
  <c r="H45" i="3" s="1"/>
  <c r="K45" i="3" s="1"/>
  <c r="E44" i="3"/>
  <c r="H44" i="3" s="1"/>
  <c r="K44" i="3" s="1"/>
  <c r="E43" i="3"/>
  <c r="H43" i="3" s="1"/>
  <c r="K43" i="3" s="1"/>
  <c r="E42" i="3"/>
  <c r="H42" i="3" s="1"/>
  <c r="K42" i="3" s="1"/>
  <c r="E41" i="3"/>
  <c r="H41" i="3" s="1"/>
  <c r="K41" i="3" s="1"/>
  <c r="E40" i="3"/>
  <c r="H40" i="3" s="1"/>
  <c r="K40" i="3" s="1"/>
  <c r="E39" i="3"/>
  <c r="H39" i="3" s="1"/>
  <c r="K39" i="3" s="1"/>
  <c r="E38" i="3"/>
  <c r="H38" i="3" s="1"/>
  <c r="K38" i="3" s="1"/>
  <c r="E37" i="3"/>
  <c r="H37" i="3" s="1"/>
  <c r="K37" i="3" s="1"/>
  <c r="I34" i="3"/>
  <c r="G34" i="3"/>
  <c r="F34" i="3"/>
  <c r="B34" i="3"/>
  <c r="E33" i="3"/>
  <c r="H33" i="3" s="1"/>
  <c r="K33" i="3" s="1"/>
  <c r="J32" i="3"/>
  <c r="E32" i="3"/>
  <c r="H32" i="3" s="1"/>
  <c r="C34" i="3"/>
  <c r="I29" i="3"/>
  <c r="G29" i="3"/>
  <c r="F29" i="3"/>
  <c r="J28" i="3"/>
  <c r="D29" i="3"/>
  <c r="B27" i="3"/>
  <c r="J25" i="3"/>
  <c r="I25" i="3"/>
  <c r="G25" i="3"/>
  <c r="F25" i="3"/>
  <c r="D25" i="3"/>
  <c r="B25" i="3"/>
  <c r="E24" i="3"/>
  <c r="H24" i="3" s="1"/>
  <c r="K24" i="3" s="1"/>
  <c r="C25" i="3"/>
  <c r="E22" i="3"/>
  <c r="H22" i="3" s="1"/>
  <c r="K22" i="3" s="1"/>
  <c r="E21" i="3"/>
  <c r="H21" i="3" s="1"/>
  <c r="K21" i="3" s="1"/>
  <c r="E20" i="3"/>
  <c r="J18" i="3"/>
  <c r="I18" i="3"/>
  <c r="G18" i="3"/>
  <c r="F18" i="3"/>
  <c r="C18" i="3"/>
  <c r="E17" i="3"/>
  <c r="H17" i="3" s="1"/>
  <c r="K17" i="3" s="1"/>
  <c r="E16" i="3"/>
  <c r="H16" i="3" s="1"/>
  <c r="K16" i="3" s="1"/>
  <c r="E15" i="3"/>
  <c r="H15" i="3" s="1"/>
  <c r="K15" i="3" s="1"/>
  <c r="E14" i="3"/>
  <c r="H14" i="3" s="1"/>
  <c r="K14" i="3" s="1"/>
  <c r="E13" i="3"/>
  <c r="H13" i="3" s="1"/>
  <c r="K13" i="3" s="1"/>
  <c r="E12" i="3"/>
  <c r="H12" i="3" s="1"/>
  <c r="K12" i="3" s="1"/>
  <c r="E11" i="3"/>
  <c r="H11" i="3" s="1"/>
  <c r="K11" i="3" s="1"/>
  <c r="H10" i="3"/>
  <c r="K10" i="3" s="1"/>
  <c r="E9" i="3"/>
  <c r="J85" i="2"/>
  <c r="I85" i="2"/>
  <c r="H85" i="2"/>
  <c r="G85" i="2"/>
  <c r="F85" i="2"/>
  <c r="E85" i="2"/>
  <c r="D85" i="2"/>
  <c r="B85" i="2"/>
  <c r="C84" i="2"/>
  <c r="C83" i="2"/>
  <c r="C82" i="2"/>
  <c r="C81" i="2"/>
  <c r="C79" i="2"/>
  <c r="C78" i="2"/>
  <c r="C77" i="2"/>
  <c r="C76" i="2"/>
  <c r="C85" i="2" s="1"/>
  <c r="C75" i="2"/>
  <c r="J70" i="2"/>
  <c r="J72" i="2" s="1"/>
  <c r="J89" i="2" s="1"/>
  <c r="I70" i="2"/>
  <c r="I72" i="2" s="1"/>
  <c r="I89" i="2" s="1"/>
  <c r="H70" i="2"/>
  <c r="G70" i="2"/>
  <c r="G72" i="2" s="1"/>
  <c r="G89" i="2" s="1"/>
  <c r="F70" i="2"/>
  <c r="F72" i="2" s="1"/>
  <c r="F89" i="2" s="1"/>
  <c r="E70" i="2"/>
  <c r="C70" i="2" s="1"/>
  <c r="D70" i="2"/>
  <c r="B70" i="2"/>
  <c r="B72" i="2" s="1"/>
  <c r="B89" i="2" s="1"/>
  <c r="C69" i="2"/>
  <c r="J66" i="2"/>
  <c r="I66" i="2"/>
  <c r="H66" i="2"/>
  <c r="G66" i="2"/>
  <c r="F66" i="2"/>
  <c r="E66" i="2"/>
  <c r="D66" i="2"/>
  <c r="C66" i="2"/>
  <c r="B66" i="2"/>
  <c r="C65" i="2"/>
  <c r="J62" i="2"/>
  <c r="I62" i="2"/>
  <c r="H62" i="2"/>
  <c r="G62" i="2"/>
  <c r="F62" i="2"/>
  <c r="E62" i="2"/>
  <c r="C62" i="2" s="1"/>
  <c r="D62" i="2"/>
  <c r="B62" i="2"/>
  <c r="C61" i="2"/>
  <c r="C60" i="2"/>
  <c r="C59" i="2"/>
  <c r="C58" i="2"/>
  <c r="C57" i="2"/>
  <c r="J54" i="2"/>
  <c r="I54" i="2"/>
  <c r="H54" i="2"/>
  <c r="G54" i="2"/>
  <c r="F54" i="2"/>
  <c r="E54" i="2"/>
  <c r="D54" i="2"/>
  <c r="C54" i="2"/>
  <c r="B54" i="2"/>
  <c r="C53" i="2"/>
  <c r="C52" i="2"/>
  <c r="J49" i="2"/>
  <c r="I49" i="2"/>
  <c r="H49" i="2"/>
  <c r="G49" i="2"/>
  <c r="F49" i="2"/>
  <c r="E49" i="2"/>
  <c r="D49" i="2"/>
  <c r="C49" i="2"/>
  <c r="B49" i="2"/>
  <c r="C48" i="2"/>
  <c r="C47" i="2"/>
  <c r="J44" i="2"/>
  <c r="I44" i="2"/>
  <c r="H44" i="2"/>
  <c r="G44" i="2"/>
  <c r="F44" i="2"/>
  <c r="E44" i="2"/>
  <c r="C44" i="2" s="1"/>
  <c r="D44" i="2"/>
  <c r="B44" i="2"/>
  <c r="C43" i="2"/>
  <c r="C42" i="2"/>
  <c r="C41" i="2"/>
  <c r="C40" i="2"/>
  <c r="C39" i="2"/>
  <c r="C38" i="2"/>
  <c r="C37" i="2"/>
  <c r="J34" i="2"/>
  <c r="I34" i="2"/>
  <c r="H34" i="2"/>
  <c r="G34" i="2"/>
  <c r="F34" i="2"/>
  <c r="E34" i="2"/>
  <c r="D34" i="2"/>
  <c r="B34" i="2"/>
  <c r="C33" i="2"/>
  <c r="C34" i="2" s="1"/>
  <c r="C32" i="2"/>
  <c r="J29" i="2"/>
  <c r="I29" i="2"/>
  <c r="H29" i="2"/>
  <c r="H72" i="2" s="1"/>
  <c r="H89" i="2" s="1"/>
  <c r="G29" i="2"/>
  <c r="F29" i="2"/>
  <c r="E29" i="2"/>
  <c r="D29" i="2"/>
  <c r="D72" i="2" s="1"/>
  <c r="D89" i="2" s="1"/>
  <c r="B29" i="2"/>
  <c r="C28" i="2"/>
  <c r="C27" i="2"/>
  <c r="C26" i="2"/>
  <c r="C25" i="2"/>
  <c r="C29" i="2" s="1"/>
  <c r="J22" i="2"/>
  <c r="I22" i="2"/>
  <c r="H22" i="2"/>
  <c r="G22" i="2"/>
  <c r="F22" i="2"/>
  <c r="E22" i="2"/>
  <c r="C22" i="2" s="1"/>
  <c r="D22" i="2"/>
  <c r="B22" i="2"/>
  <c r="C21" i="2"/>
  <c r="C20" i="2"/>
  <c r="C19" i="2"/>
  <c r="C18" i="2"/>
  <c r="C17" i="2"/>
  <c r="C16" i="2"/>
  <c r="C15" i="2"/>
  <c r="C14" i="2"/>
  <c r="C13" i="2"/>
  <c r="J10" i="2"/>
  <c r="I10" i="2"/>
  <c r="H10" i="2"/>
  <c r="G10" i="2"/>
  <c r="F10" i="2"/>
  <c r="E10" i="2"/>
  <c r="D10" i="2"/>
  <c r="C10" i="2"/>
  <c r="B10" i="2"/>
  <c r="C9" i="2"/>
  <c r="C8" i="2"/>
  <c r="E79" i="5" l="1"/>
  <c r="E84" i="5"/>
  <c r="E15" i="5" s="1"/>
  <c r="C68" i="5"/>
  <c r="C16" i="5" s="1"/>
  <c r="J29" i="3"/>
  <c r="B29" i="3"/>
  <c r="E47" i="3"/>
  <c r="H47" i="3" s="1"/>
  <c r="K47" i="3" s="1"/>
  <c r="K32" i="3"/>
  <c r="F51" i="3"/>
  <c r="E18" i="3"/>
  <c r="D18" i="3"/>
  <c r="G51" i="3"/>
  <c r="J34" i="3"/>
  <c r="H20" i="3"/>
  <c r="K20" i="3" s="1"/>
  <c r="E28" i="3"/>
  <c r="H28" i="3" s="1"/>
  <c r="K28" i="3" s="1"/>
  <c r="E31" i="3"/>
  <c r="E34" i="3" s="1"/>
  <c r="D62" i="5"/>
  <c r="D10" i="5" s="1"/>
  <c r="E62" i="5"/>
  <c r="E10" i="5" s="1"/>
  <c r="E24" i="6"/>
  <c r="J20" i="4"/>
  <c r="B216" i="6"/>
  <c r="C213" i="6" s="1"/>
  <c r="B62" i="5"/>
  <c r="B64" i="5" s="1"/>
  <c r="B51" i="6"/>
  <c r="B53" i="6" s="1"/>
  <c r="B68" i="5"/>
  <c r="B119" i="6"/>
  <c r="C116" i="6" s="1"/>
  <c r="C83" i="5" s="1"/>
  <c r="B84" i="5"/>
  <c r="B85" i="5"/>
  <c r="D153" i="6"/>
  <c r="D155" i="6" s="1"/>
  <c r="D68" i="5"/>
  <c r="D16" i="5" s="1"/>
  <c r="B199" i="6"/>
  <c r="C196" i="6" s="1"/>
  <c r="B28" i="5"/>
  <c r="B14" i="5"/>
  <c r="B114" i="6"/>
  <c r="B79" i="5"/>
  <c r="B81" i="5" s="1"/>
  <c r="C84" i="5"/>
  <c r="C15" i="5" s="1"/>
  <c r="E153" i="6"/>
  <c r="E155" i="6" s="1"/>
  <c r="E68" i="5"/>
  <c r="D84" i="5"/>
  <c r="D15" i="5" s="1"/>
  <c r="E85" i="5"/>
  <c r="C148" i="6"/>
  <c r="C62" i="5"/>
  <c r="C10" i="5" s="1"/>
  <c r="B153" i="6"/>
  <c r="C150" i="6" s="1"/>
  <c r="C153" i="6" s="1"/>
  <c r="B67" i="5"/>
  <c r="C24" i="5"/>
  <c r="B204" i="6"/>
  <c r="C201" i="6" s="1"/>
  <c r="D10" i="6"/>
  <c r="E16" i="6"/>
  <c r="E15" i="6"/>
  <c r="E97" i="6"/>
  <c r="D15" i="6"/>
  <c r="D16" i="6"/>
  <c r="B14" i="6"/>
  <c r="B24" i="6"/>
  <c r="D22" i="6"/>
  <c r="D24" i="6" s="1"/>
  <c r="B36" i="6"/>
  <c r="E58" i="6"/>
  <c r="C172" i="6"/>
  <c r="E10" i="6"/>
  <c r="D21" i="4"/>
  <c r="G21" i="4"/>
  <c r="I22" i="4" s="1"/>
  <c r="C102" i="6"/>
  <c r="D99" i="6" s="1"/>
  <c r="D102" i="6" s="1"/>
  <c r="E99" i="6" s="1"/>
  <c r="E102" i="6" s="1"/>
  <c r="B10" i="6"/>
  <c r="B12" i="6" s="1"/>
  <c r="C9" i="6" s="1"/>
  <c r="C182" i="6"/>
  <c r="C187" i="6"/>
  <c r="D184" i="6" s="1"/>
  <c r="D187" i="6" s="1"/>
  <c r="E184" i="6" s="1"/>
  <c r="E187" i="6" s="1"/>
  <c r="D31" i="6"/>
  <c r="D34" i="6" s="1"/>
  <c r="E31" i="6" s="1"/>
  <c r="E34" i="6" s="1"/>
  <c r="E36" i="6" s="1"/>
  <c r="C36" i="6"/>
  <c r="E65" i="6"/>
  <c r="E68" i="6" s="1"/>
  <c r="E70" i="6" s="1"/>
  <c r="D70" i="6"/>
  <c r="C87" i="6"/>
  <c r="D77" i="6"/>
  <c r="D80" i="6" s="1"/>
  <c r="C70" i="6"/>
  <c r="E167" i="6"/>
  <c r="E170" i="6" s="1"/>
  <c r="E172" i="6" s="1"/>
  <c r="D172" i="6"/>
  <c r="B41" i="6"/>
  <c r="B87" i="6"/>
  <c r="B138" i="6"/>
  <c r="C128" i="6"/>
  <c r="C131" i="6" s="1"/>
  <c r="C41" i="6"/>
  <c r="C16" i="6"/>
  <c r="B189" i="6"/>
  <c r="B16" i="6"/>
  <c r="B221" i="6"/>
  <c r="C218" i="6" s="1"/>
  <c r="C221" i="6" s="1"/>
  <c r="D218" i="6" s="1"/>
  <c r="D221" i="6" s="1"/>
  <c r="E218" i="6" s="1"/>
  <c r="E221" i="6" s="1"/>
  <c r="B15" i="6"/>
  <c r="B104" i="6"/>
  <c r="C15" i="6"/>
  <c r="C10" i="6"/>
  <c r="C47" i="5"/>
  <c r="B54" i="5"/>
  <c r="C52" i="5"/>
  <c r="D52" i="5" s="1"/>
  <c r="J8" i="4"/>
  <c r="J15" i="4"/>
  <c r="E36" i="3"/>
  <c r="C29" i="3"/>
  <c r="E27" i="3"/>
  <c r="I51" i="3"/>
  <c r="H9" i="3"/>
  <c r="D34" i="3"/>
  <c r="E23" i="3"/>
  <c r="H23" i="3" s="1"/>
  <c r="K23" i="3" s="1"/>
  <c r="C72" i="2"/>
  <c r="C89" i="2" s="1"/>
  <c r="E72" i="2"/>
  <c r="E89" i="2" s="1"/>
  <c r="C48" i="6" l="1"/>
  <c r="B16" i="5"/>
  <c r="B121" i="6"/>
  <c r="J51" i="3"/>
  <c r="C119" i="6"/>
  <c r="D116" i="6" s="1"/>
  <c r="D83" i="5" s="1"/>
  <c r="D86" i="5" s="1"/>
  <c r="E50" i="3"/>
  <c r="B51" i="3"/>
  <c r="D51" i="3"/>
  <c r="H31" i="3"/>
  <c r="K31" i="3" s="1"/>
  <c r="E25" i="3"/>
  <c r="E29" i="3"/>
  <c r="H25" i="3"/>
  <c r="B155" i="6"/>
  <c r="B206" i="6"/>
  <c r="C111" i="6"/>
  <c r="C114" i="6" s="1"/>
  <c r="C199" i="6"/>
  <c r="C27" i="5"/>
  <c r="C30" i="5" s="1"/>
  <c r="C216" i="6"/>
  <c r="C223" i="6" s="1"/>
  <c r="C61" i="5"/>
  <c r="C64" i="5" s="1"/>
  <c r="C51" i="6"/>
  <c r="D48" i="6" s="1"/>
  <c r="C66" i="5"/>
  <c r="C69" i="5" s="1"/>
  <c r="C155" i="6"/>
  <c r="C204" i="6"/>
  <c r="D201" i="6" s="1"/>
  <c r="C32" i="5"/>
  <c r="B15" i="5"/>
  <c r="B69" i="5"/>
  <c r="B71" i="5" s="1"/>
  <c r="B10" i="5"/>
  <c r="B12" i="5" s="1"/>
  <c r="B30" i="5"/>
  <c r="B37" i="5" s="1"/>
  <c r="D119" i="6"/>
  <c r="E116" i="6" s="1"/>
  <c r="B86" i="5"/>
  <c r="B88" i="5" s="1"/>
  <c r="C78" i="5"/>
  <c r="C81" i="5" s="1"/>
  <c r="E16" i="5"/>
  <c r="C86" i="5"/>
  <c r="C189" i="6"/>
  <c r="D104" i="6"/>
  <c r="E104" i="6"/>
  <c r="D179" i="6"/>
  <c r="B17" i="6"/>
  <c r="B19" i="6" s="1"/>
  <c r="C104" i="6"/>
  <c r="D128" i="6"/>
  <c r="D131" i="6" s="1"/>
  <c r="D138" i="6" s="1"/>
  <c r="C138" i="6"/>
  <c r="C12" i="6"/>
  <c r="D87" i="6"/>
  <c r="E77" i="6"/>
  <c r="D36" i="6"/>
  <c r="B223" i="6"/>
  <c r="C54" i="5"/>
  <c r="D47" i="5"/>
  <c r="E52" i="5"/>
  <c r="H36" i="3"/>
  <c r="H50" i="3" s="1"/>
  <c r="C51" i="3"/>
  <c r="K9" i="3"/>
  <c r="K18" i="3" s="1"/>
  <c r="H18" i="3"/>
  <c r="H27" i="3"/>
  <c r="H29" i="3" s="1"/>
  <c r="K25" i="3"/>
  <c r="B17" i="5" l="1"/>
  <c r="C88" i="5"/>
  <c r="D111" i="6"/>
  <c r="D114" i="6" s="1"/>
  <c r="D121" i="6" s="1"/>
  <c r="C121" i="6"/>
  <c r="C206" i="6"/>
  <c r="H34" i="3"/>
  <c r="K34" i="3" s="1"/>
  <c r="E51" i="3"/>
  <c r="H51" i="3"/>
  <c r="D213" i="6"/>
  <c r="D216" i="6" s="1"/>
  <c r="D223" i="6" s="1"/>
  <c r="C14" i="6"/>
  <c r="C17" i="6" s="1"/>
  <c r="D14" i="6" s="1"/>
  <c r="D17" i="6" s="1"/>
  <c r="E14" i="6" s="1"/>
  <c r="E17" i="6" s="1"/>
  <c r="C71" i="5"/>
  <c r="B19" i="5"/>
  <c r="D204" i="6"/>
  <c r="E201" i="6" s="1"/>
  <c r="D32" i="5"/>
  <c r="D51" i="6"/>
  <c r="D66" i="5"/>
  <c r="D69" i="5" s="1"/>
  <c r="D196" i="6"/>
  <c r="E80" i="6"/>
  <c r="E87" i="6" s="1"/>
  <c r="E119" i="6"/>
  <c r="E83" i="5"/>
  <c r="E86" i="5" s="1"/>
  <c r="C9" i="5"/>
  <c r="C12" i="5" s="1"/>
  <c r="C53" i="6"/>
  <c r="D182" i="6"/>
  <c r="D61" i="5"/>
  <c r="D64" i="5" s="1"/>
  <c r="D71" i="5" s="1"/>
  <c r="C35" i="5"/>
  <c r="C37" i="5" s="1"/>
  <c r="C14" i="5"/>
  <c r="C17" i="5" s="1"/>
  <c r="D9" i="6"/>
  <c r="D12" i="6" s="1"/>
  <c r="E47" i="5"/>
  <c r="E54" i="5" s="1"/>
  <c r="D54" i="5"/>
  <c r="K36" i="3"/>
  <c r="K50" i="3" s="1"/>
  <c r="K29" i="3"/>
  <c r="K27" i="3"/>
  <c r="D78" i="5" l="1"/>
  <c r="D81" i="5" s="1"/>
  <c r="D88" i="5" s="1"/>
  <c r="K51" i="3"/>
  <c r="M52" i="3" s="1"/>
  <c r="M56" i="3" s="1"/>
  <c r="C19" i="6"/>
  <c r="E213" i="6"/>
  <c r="E216" i="6" s="1"/>
  <c r="E223" i="6" s="1"/>
  <c r="E48" i="6"/>
  <c r="D53" i="6"/>
  <c r="C19" i="5"/>
  <c r="D14" i="5"/>
  <c r="D17" i="5" s="1"/>
  <c r="D35" i="5"/>
  <c r="E111" i="6"/>
  <c r="D199" i="6"/>
  <c r="D27" i="5"/>
  <c r="D30" i="5" s="1"/>
  <c r="E204" i="6"/>
  <c r="E32" i="5"/>
  <c r="E179" i="6"/>
  <c r="D189" i="6"/>
  <c r="D19" i="6"/>
  <c r="E9" i="6"/>
  <c r="E12" i="6" s="1"/>
  <c r="E19" i="6" s="1"/>
  <c r="D9" i="5" l="1"/>
  <c r="D12" i="5" s="1"/>
  <c r="D19" i="5" s="1"/>
  <c r="E35" i="5"/>
  <c r="E114" i="6"/>
  <c r="E121" i="6" s="1"/>
  <c r="E78" i="5"/>
  <c r="E81" i="5" s="1"/>
  <c r="E88" i="5" s="1"/>
  <c r="E51" i="6"/>
  <c r="E53" i="6" s="1"/>
  <c r="E66" i="5"/>
  <c r="E69" i="5" s="1"/>
  <c r="E182" i="6"/>
  <c r="E189" i="6" s="1"/>
  <c r="E61" i="5"/>
  <c r="E64" i="5" s="1"/>
  <c r="E196" i="6"/>
  <c r="D206" i="6"/>
  <c r="D37" i="5"/>
  <c r="E14" i="5" l="1"/>
  <c r="E17" i="5" s="1"/>
  <c r="E199" i="6"/>
  <c r="E206" i="6" s="1"/>
  <c r="E27" i="5"/>
  <c r="E9" i="5" s="1"/>
  <c r="E12" i="5" s="1"/>
  <c r="E71" i="5"/>
  <c r="E30" i="5" l="1"/>
  <c r="E37" i="5" s="1"/>
  <c r="E19" i="5"/>
</calcChain>
</file>

<file path=xl/comments1.xml><?xml version="1.0" encoding="utf-8"?>
<comments xmlns="http://schemas.openxmlformats.org/spreadsheetml/2006/main">
  <authors>
    <author>winder</author>
    <author>munelithno</author>
    <author>City of Ottawa</author>
  </authors>
  <commentList>
    <comment ref="C9" authorId="0" shapeId="0">
      <text>
        <r>
          <rPr>
            <b/>
            <sz val="9"/>
            <color indexed="81"/>
            <rFont val="Tahoma"/>
            <family val="2"/>
          </rPr>
          <t>winder:</t>
        </r>
        <r>
          <rPr>
            <sz val="9"/>
            <color indexed="81"/>
            <rFont val="Tahoma"/>
            <family val="2"/>
          </rPr>
          <t xml:space="preserve">
212 future year DC
</t>
        </r>
      </text>
    </comment>
    <comment ref="C10" authorId="0" shapeId="0">
      <text>
        <r>
          <rPr>
            <b/>
            <sz val="9"/>
            <color indexed="81"/>
            <rFont val="Tahoma"/>
            <family val="2"/>
          </rPr>
          <t>winder:</t>
        </r>
        <r>
          <rPr>
            <sz val="9"/>
            <color indexed="81"/>
            <rFont val="Tahoma"/>
            <family val="2"/>
          </rPr>
          <t xml:space="preserve">
416 future year DC</t>
        </r>
      </text>
    </comment>
    <comment ref="F12" authorId="1" shapeId="0">
      <text>
        <r>
          <rPr>
            <b/>
            <sz val="9"/>
            <color indexed="81"/>
            <rFont val="Tahoma"/>
            <family val="2"/>
          </rPr>
          <t>munelithno:</t>
        </r>
        <r>
          <rPr>
            <sz val="9"/>
            <color indexed="81"/>
            <rFont val="Tahoma"/>
            <family val="2"/>
          </rPr>
          <t xml:space="preserve">
Police &amp; Fire Debt charges
</t>
        </r>
      </text>
    </comment>
    <comment ref="C13" authorId="0" shapeId="0">
      <text>
        <r>
          <rPr>
            <b/>
            <sz val="9"/>
            <color indexed="81"/>
            <rFont val="Tahoma"/>
            <family val="2"/>
          </rPr>
          <t>winder:</t>
        </r>
        <r>
          <rPr>
            <sz val="9"/>
            <color indexed="81"/>
            <rFont val="Tahoma"/>
            <family val="2"/>
          </rPr>
          <t xml:space="preserve">
4440 future year DC
Backed out LRT commitments as they are cashflowed 
8.229Mil and 15.614.79Mil
5052 new authority for 2018</t>
        </r>
      </text>
    </comment>
    <comment ref="C14" authorId="0" shapeId="0">
      <text>
        <r>
          <rPr>
            <b/>
            <sz val="9"/>
            <color indexed="81"/>
            <rFont val="Tahoma"/>
            <family val="2"/>
          </rPr>
          <t>winder:</t>
        </r>
        <r>
          <rPr>
            <sz val="9"/>
            <color indexed="81"/>
            <rFont val="Tahoma"/>
            <family val="2"/>
          </rPr>
          <t xml:space="preserve">
220 future</t>
        </r>
      </text>
    </comment>
    <comment ref="F14" authorId="2" shapeId="0">
      <text>
        <r>
          <rPr>
            <b/>
            <sz val="8"/>
            <color indexed="81"/>
            <rFont val="Tahoma"/>
            <family val="2"/>
          </rPr>
          <t>City of Ottawa:
includes 709K for Ray Friel Debt payments.nm</t>
        </r>
      </text>
    </comment>
    <comment ref="C15" authorId="0" shapeId="0">
      <text>
        <r>
          <rPr>
            <b/>
            <sz val="9"/>
            <color indexed="81"/>
            <rFont val="Tahoma"/>
            <family val="2"/>
          </rPr>
          <t>winder:</t>
        </r>
        <r>
          <rPr>
            <sz val="9"/>
            <color indexed="81"/>
            <rFont val="Tahoma"/>
            <family val="2"/>
          </rPr>
          <t xml:space="preserve">
1101 Future DC</t>
        </r>
      </text>
    </comment>
    <comment ref="F15" authorId="2" shapeId="0">
      <text>
        <r>
          <rPr>
            <b/>
            <sz val="8"/>
            <color indexed="81"/>
            <rFont val="Tahoma"/>
            <family val="2"/>
          </rPr>
          <t>City of Ottawa:
11k transfer to operating.nm
18.5m dc refunds per G Baker.nm</t>
        </r>
      </text>
    </comment>
    <comment ref="C16" authorId="0" shapeId="0">
      <text>
        <r>
          <rPr>
            <b/>
            <sz val="9"/>
            <color indexed="81"/>
            <rFont val="Tahoma"/>
            <family val="2"/>
          </rPr>
          <t>winder:</t>
        </r>
        <r>
          <rPr>
            <sz val="9"/>
            <color indexed="81"/>
            <rFont val="Tahoma"/>
            <family val="2"/>
          </rPr>
          <t xml:space="preserve">
2086 future year DC</t>
        </r>
      </text>
    </comment>
    <comment ref="F16" authorId="0" shapeId="0">
      <text>
        <r>
          <rPr>
            <b/>
            <sz val="9"/>
            <color indexed="81"/>
            <rFont val="Tahoma"/>
            <family val="2"/>
          </rPr>
          <t>winder:</t>
        </r>
        <r>
          <rPr>
            <sz val="9"/>
            <color indexed="81"/>
            <rFont val="Tahoma"/>
            <family val="2"/>
          </rPr>
          <t xml:space="preserve">
debt Charges transferred to Operating
</t>
        </r>
      </text>
    </comment>
    <comment ref="F19" authorId="2" shapeId="0">
      <text>
        <r>
          <rPr>
            <b/>
            <sz val="8"/>
            <color indexed="81"/>
            <rFont val="Tahoma"/>
            <family val="2"/>
          </rPr>
          <t>City of Ottawa:
transfer to Operating</t>
        </r>
      </text>
    </comment>
    <comment ref="C20" authorId="0" shapeId="0">
      <text>
        <r>
          <rPr>
            <b/>
            <sz val="9"/>
            <color indexed="81"/>
            <rFont val="Tahoma"/>
            <family val="2"/>
          </rPr>
          <t>winder:</t>
        </r>
        <r>
          <rPr>
            <sz val="9"/>
            <color indexed="81"/>
            <rFont val="Tahoma"/>
            <family val="2"/>
          </rPr>
          <t xml:space="preserve">
974n future year DC
</t>
        </r>
      </text>
    </comment>
    <comment ref="F20" authorId="2" shapeId="0">
      <text>
        <r>
          <rPr>
            <b/>
            <sz val="8"/>
            <color indexed="81"/>
            <rFont val="Tahoma"/>
            <family val="2"/>
          </rPr>
          <t>City of Ottawa:
transfer to Operating</t>
        </r>
      </text>
    </comment>
  </commentList>
</comments>
</file>

<file path=xl/comments2.xml><?xml version="1.0" encoding="utf-8"?>
<comments xmlns="http://schemas.openxmlformats.org/spreadsheetml/2006/main">
  <authors>
    <author>City of Ottawa</author>
  </authors>
  <commentList>
    <comment ref="A26" authorId="0" shapeId="0">
      <text>
        <r>
          <rPr>
            <b/>
            <sz val="8"/>
            <color indexed="81"/>
            <rFont val="Tahoma"/>
            <family val="2"/>
          </rPr>
          <t>City of Ottawa:
Inlcudes Solid Waste debt of $12.2M</t>
        </r>
      </text>
    </comment>
  </commentList>
</comments>
</file>

<file path=xl/comments3.xml><?xml version="1.0" encoding="utf-8"?>
<comments xmlns="http://schemas.openxmlformats.org/spreadsheetml/2006/main">
  <authors>
    <author>winder</author>
  </authors>
  <commentList>
    <comment ref="B39" authorId="0" shapeId="0">
      <text>
        <r>
          <rPr>
            <b/>
            <sz val="9"/>
            <color indexed="81"/>
            <rFont val="Tahoma"/>
            <family val="2"/>
          </rPr>
          <t>winder:</t>
        </r>
        <r>
          <rPr>
            <sz val="9"/>
            <color indexed="81"/>
            <rFont val="Tahoma"/>
            <family val="2"/>
          </rPr>
          <t xml:space="preserve">
150 - Tile Drain Supported Debt line 640 on Debt Charge master file</t>
        </r>
      </text>
    </comment>
  </commentList>
</comments>
</file>

<file path=xl/sharedStrings.xml><?xml version="1.0" encoding="utf-8"?>
<sst xmlns="http://schemas.openxmlformats.org/spreadsheetml/2006/main" count="4737" uniqueCount="1219">
  <si>
    <t>Screen reader users: On this sheet the Table starts on A7. Column Titles are in Row 6, Row titles are in Column A, City of Ottawa, 2018 Capital Budget Summary of New Authorty by Committee and Service Areas, 2019 to 2021 Forecast, numbers are in Thousands of Dollars.  The data set ends on cell J86.</t>
  </si>
  <si>
    <t xml:space="preserve">City of Ottawa </t>
  </si>
  <si>
    <t>In Thousands ($000)</t>
  </si>
  <si>
    <t>Forecast</t>
  </si>
  <si>
    <t xml:space="preserve">
Total 
2016</t>
  </si>
  <si>
    <t xml:space="preserve">
Renewal of City Assets 
2016</t>
  </si>
  <si>
    <t xml:space="preserve">
Regulatory
2016</t>
  </si>
  <si>
    <t xml:space="preserve">
Growth
2016</t>
  </si>
  <si>
    <t>Strategic Initiatives/ Regulatory 
2016</t>
  </si>
  <si>
    <t>Agriculture &amp; Rural Affairs Committee</t>
  </si>
  <si>
    <t>Parks, Recreation, &amp; Culture</t>
  </si>
  <si>
    <t>Transportation Services</t>
  </si>
  <si>
    <t>Agriculture &amp; Rural Affairs Committee Total</t>
  </si>
  <si>
    <t>Community &amp; Protective Services Committee</t>
  </si>
  <si>
    <t>By-Law &amp; Regulatory Services</t>
  </si>
  <si>
    <t>Child Care</t>
  </si>
  <si>
    <t>Community &amp; Social Services</t>
  </si>
  <si>
    <t>Fire Services</t>
  </si>
  <si>
    <t>Long Term Care</t>
  </si>
  <si>
    <t>Paramedic Services</t>
  </si>
  <si>
    <t>Parks, Buildings &amp; Grounds</t>
  </si>
  <si>
    <t>Parks, Recreation &amp; Culture</t>
  </si>
  <si>
    <t>Security &amp; Emergency Management</t>
  </si>
  <si>
    <t>Community &amp; Protective Services Committee Total</t>
  </si>
  <si>
    <t>Environment and Climate Protection Committee-Rate</t>
  </si>
  <si>
    <t>Drinking Water Services</t>
  </si>
  <si>
    <t>Wastewater Services</t>
  </si>
  <si>
    <t>Stormwater Services</t>
  </si>
  <si>
    <t>Integrated Water &amp; Wastewater</t>
  </si>
  <si>
    <t>Environment and Climate Protection Committee-Rate Total</t>
  </si>
  <si>
    <t>Environment and Climate Protection Committee-Tax</t>
  </si>
  <si>
    <t>Environment</t>
  </si>
  <si>
    <t>Solid Waste</t>
  </si>
  <si>
    <t>Environment and Climate Protection Committee-Tax Total</t>
  </si>
  <si>
    <t>Finance &amp; Economic Development Committee</t>
  </si>
  <si>
    <t>Fleet Services</t>
  </si>
  <si>
    <t>General Government</t>
  </si>
  <si>
    <t>Information Technology</t>
  </si>
  <si>
    <t>Real Estate Partnerships &amp; Development</t>
  </si>
  <si>
    <t>Service Ottawa</t>
  </si>
  <si>
    <t>Transit Services</t>
  </si>
  <si>
    <t>Public Transit Infrastructure Funding</t>
  </si>
  <si>
    <t>Finance &amp; Economic Development Committee Total</t>
  </si>
  <si>
    <t>Planning Committee</t>
  </si>
  <si>
    <t>Housing</t>
  </si>
  <si>
    <t>Planning &amp; Development</t>
  </si>
  <si>
    <t>Planning Committee Total</t>
  </si>
  <si>
    <t>Transit Commission</t>
  </si>
  <si>
    <t>Transit Commission Total</t>
  </si>
  <si>
    <t>Transportation Committee</t>
  </si>
  <si>
    <t>Integrated Roads, Water &amp; Wastewater* 
Note: Amounts include the tax and rate supported portions.</t>
  </si>
  <si>
    <t>Transportation Committee Total</t>
  </si>
  <si>
    <t>Ottawa Public Library Board</t>
  </si>
  <si>
    <t>Library</t>
  </si>
  <si>
    <t>Ottawa Public Library Board Total</t>
  </si>
  <si>
    <t>Police Services Board</t>
  </si>
  <si>
    <t>Police Services</t>
  </si>
  <si>
    <t>Police Services Board Total</t>
  </si>
  <si>
    <t>Grand Total</t>
  </si>
  <si>
    <t>Financing</t>
  </si>
  <si>
    <t>Revenues</t>
  </si>
  <si>
    <t>Tax Supported/ Dedicated Reserves</t>
  </si>
  <si>
    <t>Rate Supported Reserves</t>
  </si>
  <si>
    <t>Gas Tax</t>
  </si>
  <si>
    <t>Development Charges</t>
  </si>
  <si>
    <t>Debt:</t>
  </si>
  <si>
    <t xml:space="preserve">Tax Supported/ Dedicated </t>
  </si>
  <si>
    <t xml:space="preserve">Rate Supported </t>
  </si>
  <si>
    <t>*Includes the tax and rate supported portions.</t>
  </si>
  <si>
    <t>Screen reader users: On this sheet the Table starts on A8. Column Titles are in Row 7, Row titles are in Column A, City of Ottawa, Summary of Transfers, Reserves, and Reserve Funds, numbers are in Thousands of Dollars.  The data set ends on cell K51.  Note: Projected closing balances reflect the commitments on Council approved capital projects however, for the two major projects which span a number of years only the forecasted cashflows have been applied (OLRT and Ottawa on the Move Projects). *Includes the recommendations of the Transit Commission's upcoming Closure &amp; Adjustment report. ** All funds in the Child Care reserve are fully committed over the ensuing years (2016-2020) as per the Council approved Child Care Service Plan Report.</t>
  </si>
  <si>
    <t>City of Ottawa</t>
  </si>
  <si>
    <t>Transfers and Reserves</t>
  </si>
  <si>
    <t>2017 Actuals</t>
  </si>
  <si>
    <t>2018 Forecast</t>
  </si>
  <si>
    <t>Prior Year (Commitments)/ Transfers</t>
  </si>
  <si>
    <t>2018 Estimated Uncommitted Opening Balance</t>
  </si>
  <si>
    <t xml:space="preserve">
Contributions
2015 Forecast</t>
  </si>
  <si>
    <t xml:space="preserve">City Wide </t>
  </si>
  <si>
    <t>Child Care**</t>
  </si>
  <si>
    <t>Social Housing</t>
  </si>
  <si>
    <t>Corporate Fleet</t>
  </si>
  <si>
    <t>Transit*</t>
  </si>
  <si>
    <t>Para Transpo Fleet</t>
  </si>
  <si>
    <t>Environmental</t>
  </si>
  <si>
    <t xml:space="preserve">Tax Rate Stabilization </t>
  </si>
  <si>
    <t xml:space="preserve">
Total Capital Reserves</t>
  </si>
  <si>
    <t>Rate Supported</t>
  </si>
  <si>
    <t>Water*</t>
  </si>
  <si>
    <t>Wastewater*</t>
  </si>
  <si>
    <t>Water Fleet</t>
  </si>
  <si>
    <t>Wastewater Fleet</t>
  </si>
  <si>
    <t xml:space="preserve">
Total Rate Supported</t>
  </si>
  <si>
    <t>Gas Taxes</t>
  </si>
  <si>
    <t>Provincial*</t>
  </si>
  <si>
    <t>Federal*</t>
  </si>
  <si>
    <t xml:space="preserve">
Total Gas Tax</t>
  </si>
  <si>
    <t>Police Capital</t>
  </si>
  <si>
    <t>Police Fleet</t>
  </si>
  <si>
    <t>Police Facilities Strategic</t>
  </si>
  <si>
    <t xml:space="preserve">Other </t>
  </si>
  <si>
    <t>Cash-in-Lieu of Parking</t>
  </si>
  <si>
    <t>Cash-in-Lieu of Parkland</t>
  </si>
  <si>
    <t>Winter Maintenance</t>
  </si>
  <si>
    <t>Parking</t>
  </si>
  <si>
    <t>Solid Waste Compensation</t>
  </si>
  <si>
    <t>Centrepointe Theatre</t>
  </si>
  <si>
    <t>Shenkman Arts Centre</t>
  </si>
  <si>
    <t xml:space="preserve">Shenkman Arts Centre Capital </t>
  </si>
  <si>
    <t>Self Insurance</t>
  </si>
  <si>
    <t>Election Expenses</t>
  </si>
  <si>
    <t>Ottawa Public Health</t>
  </si>
  <si>
    <t>Building Code Capital</t>
  </si>
  <si>
    <t>Building Code Stabailization</t>
  </si>
  <si>
    <t>Building Code Insurance Fund</t>
  </si>
  <si>
    <t xml:space="preserve">
Total Other Reserves</t>
  </si>
  <si>
    <t xml:space="preserve">
Grand Total 
of all reserves</t>
  </si>
  <si>
    <t>Development Charge Continuity</t>
  </si>
  <si>
    <t>Deferred Revenue Account</t>
  </si>
  <si>
    <t>Prior Year Commitments</t>
  </si>
  <si>
    <t>2018 Uncommitted Opening Balance</t>
  </si>
  <si>
    <t>Debt Service Charges*/ Other Transfers</t>
  </si>
  <si>
    <t>2018 Capital Expenditures</t>
  </si>
  <si>
    <t>Projected Uncommitted Balance</t>
  </si>
  <si>
    <t>Renewal of City Asset</t>
  </si>
  <si>
    <t>Growth</t>
  </si>
  <si>
    <t>Strategic</t>
  </si>
  <si>
    <t>Affordable Housing</t>
  </si>
  <si>
    <t>Child Care Services</t>
  </si>
  <si>
    <t>Emergency Medical Services</t>
  </si>
  <si>
    <t>Library Services</t>
  </si>
  <si>
    <t>Parks Development</t>
  </si>
  <si>
    <t>Protection Services</t>
  </si>
  <si>
    <t>Public Transit**</t>
  </si>
  <si>
    <t>Recreation</t>
  </si>
  <si>
    <t>Roads &amp; Related Services</t>
  </si>
  <si>
    <t>Sanitary Wastewater Services</t>
  </si>
  <si>
    <t>Storm Sewers (Stormwater Drainage)</t>
  </si>
  <si>
    <t>Stormwater Management (Ponds)</t>
  </si>
  <si>
    <t>Studies</t>
  </si>
  <si>
    <t>Water Services</t>
  </si>
  <si>
    <t>Total</t>
  </si>
  <si>
    <t>Total 2018 Expenditures</t>
  </si>
  <si>
    <t xml:space="preserve">*Debt Service Charges includes both Long-term Debt Service Charges and Estimated Debt Service Charges for new issues. </t>
  </si>
  <si>
    <t>**Projected uncommitted closing balances reflect the commitments on Council approved capital projects however, for the Confederation Line which span a number of years only the forecasted cashflow have been applied.</t>
  </si>
  <si>
    <t>Screen reader users: On this sheet the Table starts on A7. Column Titles are in Row 6, Row titles are in Column A, City of Ottawa, 2018 Capital Debt Models for Tax, Rate, and Police with 2019 to 2021 forceast, numbers are in Thousands of Dollars.  The data set ends on cell E93.</t>
  </si>
  <si>
    <t>Total Debt Summary</t>
  </si>
  <si>
    <t>Opening Issued Net Debt</t>
  </si>
  <si>
    <t>Estimated New Issues</t>
  </si>
  <si>
    <t>Principal Payments and Sinking Fund Increases</t>
  </si>
  <si>
    <t>Closing Issued Net Debt</t>
  </si>
  <si>
    <t>Opening Unissued Net Debt</t>
  </si>
  <si>
    <t>New Authority</t>
  </si>
  <si>
    <t>New Issues</t>
  </si>
  <si>
    <t>Closing Unissued Net Debt</t>
  </si>
  <si>
    <t>Total Debt Issued and Unissued</t>
  </si>
  <si>
    <t>Debt Service Charges</t>
  </si>
  <si>
    <t>Principal</t>
  </si>
  <si>
    <t>Interest</t>
  </si>
  <si>
    <t>Tax Supported</t>
  </si>
  <si>
    <t/>
  </si>
  <si>
    <t>Development Charge Supported</t>
  </si>
  <si>
    <t>Gas Tax Supported</t>
  </si>
  <si>
    <t>Screen reader users: On this sheet the Table starts on A7. Column Titles are in Row 6, Row titles are in Column A, City of Ottawa, 2018 Capital Debt Models for Tax, Rate, and Police with 2019 to 2021 forceast, numbers are in Thousands of Dollars.  The data set ends on cell E228.</t>
  </si>
  <si>
    <t>Tax Development Charge Supported</t>
  </si>
  <si>
    <t>Transit Tax Supported</t>
  </si>
  <si>
    <t>Transit Development Charge Supported</t>
  </si>
  <si>
    <t>Federal Gas Tax Supported</t>
  </si>
  <si>
    <t>Provincial Gas Tax Supported</t>
  </si>
  <si>
    <t>Water Rate Supported</t>
  </si>
  <si>
    <t>Water Development Charge Supported</t>
  </si>
  <si>
    <t>Wastewater Rate Supported</t>
  </si>
  <si>
    <t>Wastewater Development Charge Supported</t>
  </si>
  <si>
    <t>Police Tax Supported</t>
  </si>
  <si>
    <t>Police Development Charge Supported</t>
  </si>
  <si>
    <t>Screen reader users: On this sheet the Table starts on A7 Column Titles are in Row 6, Row titles are in Column A, City of Ottawa, 2018 Capital Budget 4 year plan project listing by  Department. Expenditure authority are in Thousands of Dollars.  Row titles consisting of the project numbers and description begin with 9 hundred thousand number. Table ends in cell F489.</t>
  </si>
  <si>
    <t>Project List by Department</t>
  </si>
  <si>
    <t>In thousands ($000)</t>
  </si>
  <si>
    <t>Project Description by Department</t>
  </si>
  <si>
    <t xml:space="preserve">  2018</t>
  </si>
  <si>
    <t xml:space="preserve">  2019</t>
  </si>
  <si>
    <t xml:space="preserve"> 2020</t>
  </si>
  <si>
    <t xml:space="preserve">  2021</t>
  </si>
  <si>
    <t xml:space="preserve"> Total</t>
  </si>
  <si>
    <t>Community and Social Services Department</t>
  </si>
  <si>
    <t>906565 IAH Rental Housing</t>
  </si>
  <si>
    <t>909048 2018 Furniture &amp; Equip. - Long Term Care</t>
  </si>
  <si>
    <t>Community and Social Services Department Total</t>
  </si>
  <si>
    <t>Corporate Services Department</t>
  </si>
  <si>
    <t>908076 Large Water Meters Changeout Program</t>
  </si>
  <si>
    <t>908655 Microsoft Upgrade</t>
  </si>
  <si>
    <t>908867 Lifecycle Renewal Fleet</t>
  </si>
  <si>
    <t>908868 Municipal Fleet UpFits, Facilities&amp;Tools</t>
  </si>
  <si>
    <t>908869 Green Fleet</t>
  </si>
  <si>
    <t>908875 Technology Infrastructure - 2018</t>
  </si>
  <si>
    <t>908908 Small Water Meters Changeout Program</t>
  </si>
  <si>
    <t>908995 Advanced Metering Infra. (AMI) Software</t>
  </si>
  <si>
    <t>908996 Meter Service Mobility</t>
  </si>
  <si>
    <t>909129 Expansion of Municipal Garage at Trim</t>
  </si>
  <si>
    <t>909154 Accommondation Fit-Ups and Renovations</t>
  </si>
  <si>
    <t>Corporate Services Department Total</t>
  </si>
  <si>
    <t>Emergency &amp; Protective Services Department</t>
  </si>
  <si>
    <t>907913 SEM-Closed Circuit TV (CCTV) Equip.</t>
  </si>
  <si>
    <t>908684 Emergency Operations Equipment Replacemt</t>
  </si>
  <si>
    <t>908883 Back-up Generators</t>
  </si>
  <si>
    <t>908895 Fire Station Alerting&amp;Paging Sys Upgrade</t>
  </si>
  <si>
    <t>908896 Fire Tech. Development &amp; Equipment-2018</t>
  </si>
  <si>
    <t>908897 Fire Equipment Replacement Prog.-2018</t>
  </si>
  <si>
    <t>908898 Fire Facility Equipment Replacement-2018</t>
  </si>
  <si>
    <t>908899 Fire Safety Equipment Replacement-2018</t>
  </si>
  <si>
    <t>908900 Specialty Fire Equip. Replacement-2018</t>
  </si>
  <si>
    <t>908901 CBRN Grant-2018</t>
  </si>
  <si>
    <t>909045 Paramedic Equipment Replacement (2018)</t>
  </si>
  <si>
    <t>909046 Paramedic Technology &amp; Equipment (2018)</t>
  </si>
  <si>
    <t>909047 Paramedic Vehicles &amp; Equipment (2018)</t>
  </si>
  <si>
    <t>909073 Paramedic Facilities/Post Equipment Repl</t>
  </si>
  <si>
    <t>909074 Paramedic Defibrillator Replace (2020)</t>
  </si>
  <si>
    <t>909075 Paramedic Mobile Data Equipment (2021)</t>
  </si>
  <si>
    <t>909105 CBRNE/USAR Equipment and Training</t>
  </si>
  <si>
    <t>909106 Security Operations Equipment Replacemnt</t>
  </si>
  <si>
    <t>909118 By-law Ballistic Vest Replacement</t>
  </si>
  <si>
    <t>909119 By-law Field Technology Systems</t>
  </si>
  <si>
    <t>909120 By-law Equipment Replacement (2018)</t>
  </si>
  <si>
    <t>909130 Fire Rural Water Supply</t>
  </si>
  <si>
    <t>Emergency &amp; Protective Services Department Total</t>
  </si>
  <si>
    <t>Ottawa Police Services</t>
  </si>
  <si>
    <t>903447 South Facility</t>
  </si>
  <si>
    <t>907491 Elgin Refit - 2014</t>
  </si>
  <si>
    <t>907492 Swansea Refit</t>
  </si>
  <si>
    <t>907919 Courts</t>
  </si>
  <si>
    <t>907927 Comms Centre Equipment - Comms1</t>
  </si>
  <si>
    <t>908707 Queensview 2</t>
  </si>
  <si>
    <t>908717 Corporate Services - South</t>
  </si>
  <si>
    <t>908718 Central Patrol Facility</t>
  </si>
  <si>
    <t>909013 Facility Lifecycle 2018</t>
  </si>
  <si>
    <t>909014 Facility Initiatives 2018</t>
  </si>
  <si>
    <t>909140 Facility Security Initiatives 2018</t>
  </si>
  <si>
    <t>909141 Fleet Replacement Program 2018</t>
  </si>
  <si>
    <t>909142 IT Infrastructure Support 2018</t>
  </si>
  <si>
    <t>909143 IT Telecommunications 2018</t>
  </si>
  <si>
    <t>909144 IT Modernization Roadmap 2018</t>
  </si>
  <si>
    <t>Ottawa Police Services Total</t>
  </si>
  <si>
    <t>Ottawa Public Library</t>
  </si>
  <si>
    <t>903608 East Urban Facility</t>
  </si>
  <si>
    <t>903608 Orleans Renovations</t>
  </si>
  <si>
    <t>904629 Riverside South Library - DC</t>
  </si>
  <si>
    <t>905105 Central Library Development</t>
  </si>
  <si>
    <t>907351 Rosemount Planning/Renewal</t>
  </si>
  <si>
    <t>908211 Centennial Renovations</t>
  </si>
  <si>
    <t>908691 Alternative Services Delivery - DC</t>
  </si>
  <si>
    <t>908693 Alternative Services - Rural</t>
  </si>
  <si>
    <t>908694 Creation Strategy - Renovation/Tech. Eq.</t>
  </si>
  <si>
    <t>908710 Lifecycle Materials Delivery Vehicles</t>
  </si>
  <si>
    <t>908711 Lifecycle Homebound Services Vehicle</t>
  </si>
  <si>
    <t>909005 Bookmobile Replacement - Unit 2</t>
  </si>
  <si>
    <t>909006 Alternative Services Vehicle Replacement</t>
  </si>
  <si>
    <t>909008 Automated Employee Scheduling System</t>
  </si>
  <si>
    <t>909068 Collections 2019</t>
  </si>
  <si>
    <t>909069 RFID Self Checkouts - Lifecycle</t>
  </si>
  <si>
    <t>909137 Accessiblity Technology 2018</t>
  </si>
  <si>
    <t>Ottawa Public Library Total</t>
  </si>
  <si>
    <t>Planning, Infrastructure &amp; Economic Development Department</t>
  </si>
  <si>
    <t>900632 Strandherd Road Watermain</t>
  </si>
  <si>
    <t>901144 Glen Cairn Reservoir Expansion</t>
  </si>
  <si>
    <t>903324 Kennedy Burnett SW Pond</t>
  </si>
  <si>
    <t>904755 2018 Infrastructure Master Plan (Sewer)</t>
  </si>
  <si>
    <t>904916 DCA-Kanata West Feedermain</t>
  </si>
  <si>
    <t>904918 Limebank Feedermain</t>
  </si>
  <si>
    <t>904982 Zone 2W West march Rd 406 to 6</t>
  </si>
  <si>
    <t>904985 North Kanata Sewer Ph 2</t>
  </si>
  <si>
    <t>904986 Tri-Township/March Ridge Replacement</t>
  </si>
  <si>
    <t>904987 Fernbank Collector Sewer &amp; Oversizing</t>
  </si>
  <si>
    <t>904988 March PS Conversion</t>
  </si>
  <si>
    <t>905416 South Nepean Collector Ph 3</t>
  </si>
  <si>
    <t>905421 DCA-O/S Orleans S Business Park SanSewer</t>
  </si>
  <si>
    <t>905530 Bridges &amp; BCulverts Stand Alone</t>
  </si>
  <si>
    <t>905992 Manotick Supply Watermain</t>
  </si>
  <si>
    <t>906056 Albert St / Scott St</t>
  </si>
  <si>
    <t>906087 2018 Watermain Improvements</t>
  </si>
  <si>
    <t>906100 2018 Sanitary Sewer Improvements</t>
  </si>
  <si>
    <t>906103 Transit Park &amp; Ride renewal</t>
  </si>
  <si>
    <t>906632 Flood Plain Mapping</t>
  </si>
  <si>
    <t>906735 Bank St (Riverside-Belanger)</t>
  </si>
  <si>
    <t>906875 Aylmer - Fulton - Carlyle - Rosedale</t>
  </si>
  <si>
    <t>906882 Elgin (Lisgar - Isabella)</t>
  </si>
  <si>
    <t>906884 Glengarry-Onslow-Beckwith-Belgrade</t>
  </si>
  <si>
    <t>906900 Concord - Echo - Greenfield</t>
  </si>
  <si>
    <t>906930 Legacy System Replacement - LMS</t>
  </si>
  <si>
    <t>907015 Etienne Rd Bridge [897140]</t>
  </si>
  <si>
    <t>907016 Fitzroy Harbour Brdge [433010]</t>
  </si>
  <si>
    <t>907019 Harmer Ave Ped Bridge over Hwy 417</t>
  </si>
  <si>
    <t>907028 Monaghan Bridge Richmond Rd SN117320</t>
  </si>
  <si>
    <t>907033 Richmond Bridge [McBean St] SN753070</t>
  </si>
  <si>
    <t>907099 Carp Reservoir Cell</t>
  </si>
  <si>
    <t>907101 River Ridge 3C Elevated Tank</t>
  </si>
  <si>
    <t>907107 Acres Road PS Upgrade</t>
  </si>
  <si>
    <t>907300 2018 Trillium Line Structures</t>
  </si>
  <si>
    <t>907322 Carling Ave (Churchill-Kirkwood)</t>
  </si>
  <si>
    <t>907324 St Patrick St Bridge [013320]</t>
  </si>
  <si>
    <t>907453 Britannia WPP Capacity Upgrade</t>
  </si>
  <si>
    <t>907456 Manotick North Island Link</t>
  </si>
  <si>
    <t>907462 Pump Stations Capacity Increase</t>
  </si>
  <si>
    <t>907463 Stittsville PS Gravity Connect</t>
  </si>
  <si>
    <t>907467 SUC Greenbank</t>
  </si>
  <si>
    <t>907485 2018 Stormwater Master Planning</t>
  </si>
  <si>
    <t>907809 Richmond PS &amp; Forcemain Expansion Phase1</t>
  </si>
  <si>
    <t>907880 DC By-Law - 2019 Study Update</t>
  </si>
  <si>
    <t>908137 CWWF Hillard-Millbrk-Deerpk-Farlane-Wall</t>
  </si>
  <si>
    <t>908138 CWWF Avenue P-Q-R-S-T-U</t>
  </si>
  <si>
    <t>908139 Montreal Rd (N River Rd-St Laurent)</t>
  </si>
  <si>
    <t>908140 Carling (Bronson - Trillium Li</t>
  </si>
  <si>
    <t>908141 ORAP Albert St-Slater-Bronson</t>
  </si>
  <si>
    <t>908142 CWWF McLeod - Florence</t>
  </si>
  <si>
    <t>908159 Mitch Owens Rd Twin Culvert</t>
  </si>
  <si>
    <t>908160 Peter Robinson Rd Bridge [547540]</t>
  </si>
  <si>
    <t>908162 Rideau Rd Bridge [227670]</t>
  </si>
  <si>
    <t>908163 Mitch Owens Rd [227580]</t>
  </si>
  <si>
    <t>908164 8th Line Rd Bridge [882280]</t>
  </si>
  <si>
    <t>908192 LRT2 Trillium Bridge [015290]</t>
  </si>
  <si>
    <t>908247 Richmond PS &amp; Forcemain Expans</t>
  </si>
  <si>
    <t>908250 Infrastructure Planning Information Mgmt</t>
  </si>
  <si>
    <t>908252 Stormwater Mgmt Retrofit Master Plan</t>
  </si>
  <si>
    <t>908257 O/S Kanata West Transmission Mains</t>
  </si>
  <si>
    <t>908370 Project Information Management Systems</t>
  </si>
  <si>
    <t>908487 Scoping Pre/Post Engineering</t>
  </si>
  <si>
    <t>908567 Alta Vista - Summit</t>
  </si>
  <si>
    <t>908568 Ashburn-Hogan-Wigan</t>
  </si>
  <si>
    <t>908569 Borthwick-Quebec-Gardenvale</t>
  </si>
  <si>
    <t>908570 Byron-Highcroft-Athlone</t>
  </si>
  <si>
    <t>908571 Catherine St (Bronson-Elgin)</t>
  </si>
  <si>
    <t>908572 Fairbairn-Bellwood-Willard-Belmont</t>
  </si>
  <si>
    <t>908573 Gibson-Denver-Tampa-Orlando</t>
  </si>
  <si>
    <t>908574 Grove Ave</t>
  </si>
  <si>
    <t>908575 Isabella-Chamberlain</t>
  </si>
  <si>
    <t>908576 Larkin-Larose-Lepage</t>
  </si>
  <si>
    <t>908577 Mailes Ave (Patricia-Oakdale)</t>
  </si>
  <si>
    <t>908578 Ryder - Featherston</t>
  </si>
  <si>
    <t>908580 CWWF Queensway Terrace North Sewer</t>
  </si>
  <si>
    <t>908581 Valley Dr Storm Sewer</t>
  </si>
  <si>
    <t>908582 N River Rd (Montreal-Dead EndNof Coupal)</t>
  </si>
  <si>
    <t>908583 Bank St Sawmill Crk [057470]</t>
  </si>
  <si>
    <t>908584 AirportPkwy NB WalkleyRamp Twin Bculvert</t>
  </si>
  <si>
    <t>908585 Airport Pkwy U/P CNR [055240]</t>
  </si>
  <si>
    <t>908586 Ashton Bridge/Jock River [Ashton Stn Rd]</t>
  </si>
  <si>
    <t>908587 Bank St Canal Bridge [012010]</t>
  </si>
  <si>
    <t>908588 Beechfern Pk Ped [751090]</t>
  </si>
  <si>
    <t>908589 Belfast Rd O/P VIA Rail [055980]</t>
  </si>
  <si>
    <t>908590 Castor Road Bridge [882750]</t>
  </si>
  <si>
    <t>908591 Church Street Bridge [873100]</t>
  </si>
  <si>
    <t>908592 Emerald Meadow Dr [113100(1-4)]</t>
  </si>
  <si>
    <t>908593 Flewellyn Road Bridge SN 757260</t>
  </si>
  <si>
    <t>908594 Indian Creek Rd [897510]</t>
  </si>
  <si>
    <t>908595 Kilmaurs Road Bridge SN 337080</t>
  </si>
  <si>
    <t>908597 McKenzie King Bridge [012200-1]</t>
  </si>
  <si>
    <t>908598 Milton Rd Bridge [893100]</t>
  </si>
  <si>
    <t>908599 N Mississippi Bridge Mohrs Rd over River</t>
  </si>
  <si>
    <t>908600 Old Railway RR Ped [018600]</t>
  </si>
  <si>
    <t>908601 OR 174 Bculvert over Cardinal Creek</t>
  </si>
  <si>
    <t>908602 O'Toole Rd Bculver over Drain [897080]</t>
  </si>
  <si>
    <t>908604 Ritchie Side Rd [437620]</t>
  </si>
  <si>
    <t>908605 South Mississippi Bridge Mohrs Rd 432030</t>
  </si>
  <si>
    <t>908605 South Mississippi Bridge Mohrs Rd 432031</t>
  </si>
  <si>
    <t>908605 South Mississippi Bridge Mohrs Rd 432032</t>
  </si>
  <si>
    <t>908605 South Mississippi Bridge Mohrs Rd 432033</t>
  </si>
  <si>
    <t>908606 Sweetnam Rd BCulvert [757280]</t>
  </si>
  <si>
    <t>908607 Transcanada Trail Ped [115020]</t>
  </si>
  <si>
    <t>908608 Walkley Rd O/P [056640]</t>
  </si>
  <si>
    <t>908609 Watters Road Bridge SN897070</t>
  </si>
  <si>
    <t>908613 Bank St (Rideau Rd-Mitch Owens)</t>
  </si>
  <si>
    <t>908614 LRT2 W1 Hwy 174 - Shefford Rd</t>
  </si>
  <si>
    <t>908615 Leitrim Rd (Bank-550m East)</t>
  </si>
  <si>
    <t>908616 Redenda Cres (Higgins)</t>
  </si>
  <si>
    <t>908617 Sherbourne Rd (Knightsbridge-Dovercourt)</t>
  </si>
  <si>
    <t>908619 Graham Creek Storm Sewer</t>
  </si>
  <si>
    <t>908626 Signature Ridge PS Expansion -</t>
  </si>
  <si>
    <t>908637 Peter Robinson Rd Bridge [547470]</t>
  </si>
  <si>
    <t>908645 St Denis - Lavergne</t>
  </si>
  <si>
    <t>908646 Integrated Program - Bulk Proj</t>
  </si>
  <si>
    <t>908726 CWWF Vanier Parkway Storm Sewer Renewal</t>
  </si>
  <si>
    <t>908731 CWWF Flood Protection - Bridlewood North</t>
  </si>
  <si>
    <t>908773 2018 Accessibility - Arenas</t>
  </si>
  <si>
    <t>908835 Range-Mann-Russell</t>
  </si>
  <si>
    <t>908894 2018 Natural Area Acquisitions (Rural)</t>
  </si>
  <si>
    <t>908916 2018 Surveys &amp; Mapping</t>
  </si>
  <si>
    <t>908918 2018 Public Realm Interventions</t>
  </si>
  <si>
    <t>908920 2018 Buildings-By-Law Services</t>
  </si>
  <si>
    <t>908921 2018 Buildings-Child Care Services</t>
  </si>
  <si>
    <t>908922 2018 Buildings-Cultural Services</t>
  </si>
  <si>
    <t>908923 2018 Buildings-Fire Services</t>
  </si>
  <si>
    <t>908924 2018 Buildings-General Government</t>
  </si>
  <si>
    <t>908925 2018 Buildings-Library</t>
  </si>
  <si>
    <t>908926 2018 Buildings-Long Term Care</t>
  </si>
  <si>
    <t>908927 2018 Buildings-Parks &amp; Rec</t>
  </si>
  <si>
    <t>908928 2018 Buildings-Road Services</t>
  </si>
  <si>
    <t>908929 2018 Buildings-Social Services</t>
  </si>
  <si>
    <t>908930 2018 Buildings-Transit Services</t>
  </si>
  <si>
    <t>908931 2018 Buildings-Water Services</t>
  </si>
  <si>
    <t>908932 2018 Parks - Parks &amp; Rec</t>
  </si>
  <si>
    <t>908933 2018 Accessibility - Child Care</t>
  </si>
  <si>
    <t>908934 2018 Accessibility - Cultural Services</t>
  </si>
  <si>
    <t>908935 2018 Accessibility - General Government</t>
  </si>
  <si>
    <t>908936 2018 Accessibility - Library</t>
  </si>
  <si>
    <t>908937 2018 Accessibility - Long Term Care</t>
  </si>
  <si>
    <t>908938 2018 Accessibility - Parks &amp; Rec</t>
  </si>
  <si>
    <t>908939 2018 Accessibility - Social Services</t>
  </si>
  <si>
    <t>908940 2018 Infrastructure Assess &amp; Data Collec</t>
  </si>
  <si>
    <t>908941 2018 Scoping Pre/Post Engineering</t>
  </si>
  <si>
    <t>908942 2018 Sewer &amp; Water Repairs/Improvements</t>
  </si>
  <si>
    <t>908943 2018 Sewer Access &amp; Outfalls</t>
  </si>
  <si>
    <t>908944 2018 Trenchless Rehab - Sanitary &amp; Storm</t>
  </si>
  <si>
    <t>908945 2018 Guiderail Renewal/Repl/Install</t>
  </si>
  <si>
    <t>908946 2018 Rural Road Upgrades &amp; Op Impro</t>
  </si>
  <si>
    <t>908947 2018 Preservation Treatments</t>
  </si>
  <si>
    <t>908949 2018 Road Resurfacing - CW</t>
  </si>
  <si>
    <t>908950 2018 Minor Structural Rehab</t>
  </si>
  <si>
    <t>908951 2018 Noise Barriers</t>
  </si>
  <si>
    <t>908952 2018 Retaining Walls</t>
  </si>
  <si>
    <t>908953 2018 Structures - Site-Specific</t>
  </si>
  <si>
    <t>908954 2018 Scoping Pre/Post Bridges &amp; Cul</t>
  </si>
  <si>
    <t>908955 Airport Parkway O/P [226010]</t>
  </si>
  <si>
    <t>908956 Booth St Bridge [017030]</t>
  </si>
  <si>
    <t>908957 Jockvale Bridge [113030]</t>
  </si>
  <si>
    <t>908958 Byron St Bridge [887390]</t>
  </si>
  <si>
    <t>908959 Pooley's Ped Bridge [017240]</t>
  </si>
  <si>
    <t>908960 Anderson Rd Bridge [227920]</t>
  </si>
  <si>
    <t>908961 Woodlawn Bridge [337130]</t>
  </si>
  <si>
    <t>908962 Hazeldean Rd Bridges [753210-11]</t>
  </si>
  <si>
    <t>908963 Jonathan Pack [757360]</t>
  </si>
  <si>
    <t>908964 Bruce St Bridge [887380]</t>
  </si>
  <si>
    <t>908965 Etienne Rd Bridge [897170]</t>
  </si>
  <si>
    <t>908966 Ages Dr Bridge [057620]</t>
  </si>
  <si>
    <t>908967 Quesnel Bridge [893010]</t>
  </si>
  <si>
    <t>908968 Prescott Russell BCulvert [225520]</t>
  </si>
  <si>
    <t>908969 Brownlee Rd [757080-1,2]</t>
  </si>
  <si>
    <t>908970 Dalmac Rd Bridge [882290]</t>
  </si>
  <si>
    <t>908971 8th Line Rd BCulvert [882570]</t>
  </si>
  <si>
    <t>908972 2018 Scoping Pre/Post Drn Culverts</t>
  </si>
  <si>
    <t>908973 2018 Drainage Culverts (&lt;=1m)</t>
  </si>
  <si>
    <t>908974 2018 Drainage Culverts (1m-3m)</t>
  </si>
  <si>
    <t>908975 2018 Drainage Culverts pre Resurfacing</t>
  </si>
  <si>
    <t>908976 2018 Drainage Culverts - Site-Specific</t>
  </si>
  <si>
    <t>908977 2018 Sidewalk &amp; Pathway renewal</t>
  </si>
  <si>
    <t>908978 2018 Transmission/Distribution WM Rehab</t>
  </si>
  <si>
    <t>908981 Lemieux island Pipe Bridge SN 017160</t>
  </si>
  <si>
    <t>908982 2018 Joint CA/City Renewal Activiti</t>
  </si>
  <si>
    <t>908983 2018 ORAP Wet Weather IMP - Flow Reducti</t>
  </si>
  <si>
    <t>908985 2018 Transitway Roads</t>
  </si>
  <si>
    <t>908986 2018 Scoping Pre/Post Tway Struc.</t>
  </si>
  <si>
    <t>908987 2018 Transitway Structures</t>
  </si>
  <si>
    <t>908988 2018 Transit Structures - Drainage</t>
  </si>
  <si>
    <t>908990 Prince of Wales Bridge (Pier Work)</t>
  </si>
  <si>
    <t>908991 2018 Scoping Pre/Post Trillium Line Stru</t>
  </si>
  <si>
    <t>908997 LRT2 SS1 Sewer Upgrades</t>
  </si>
  <si>
    <t>908998 LRT2 R2 Hwy 174 Resurfacing EBL</t>
  </si>
  <si>
    <t>908999 LRT2 S1 Hwy 174 Montreal Rd</t>
  </si>
  <si>
    <t>909015 LRT2 S2 Hwy 174 Green's Creek</t>
  </si>
  <si>
    <t>909016 LRT2 S3 Hwy 174 Jeanne D'Arc</t>
  </si>
  <si>
    <t>909017 LRT2 C1 Hwy 174 Culverts</t>
  </si>
  <si>
    <t>909021 Woodroffe Ave (Saville-Richmond)</t>
  </si>
  <si>
    <t>909041 Dow's Lake Rd / Kippewa Dr</t>
  </si>
  <si>
    <t>909050 Fleet Growth - ROWHUD</t>
  </si>
  <si>
    <t>909071 2018 Off Site Reliability Links</t>
  </si>
  <si>
    <t>909072 Leitrim Sanitary Pump Station Expansion</t>
  </si>
  <si>
    <t>909109 2018 Natural Area Acquisitions (Urban)</t>
  </si>
  <si>
    <t>909131 2018 Stormwater Management Retrofit</t>
  </si>
  <si>
    <t>909132 2018 Rural Servicing Strategy</t>
  </si>
  <si>
    <t>909133 2018 Water &amp; Wastewater EA Studies</t>
  </si>
  <si>
    <t>909134 2018 Infrastructure Master Plan (Water)</t>
  </si>
  <si>
    <t>909135 2018 Groundwater Studies</t>
  </si>
  <si>
    <t>909150 2018 Stormwater Improvements</t>
  </si>
  <si>
    <t>909151 Community Energy Intitiatives</t>
  </si>
  <si>
    <t>909152 SNDC - Chapman Mills SW Pond</t>
  </si>
  <si>
    <t>909156 Wastewater LRFP V Recovery</t>
  </si>
  <si>
    <t>909157 Integrated Water &amp; WW LRFP V Recovery</t>
  </si>
  <si>
    <t>Planning, Infrastructure &amp; Economic Development Department Total</t>
  </si>
  <si>
    <t>Public Works &amp; Environmental Services Department</t>
  </si>
  <si>
    <t>905049 RWIS Infrastructure Renewal</t>
  </si>
  <si>
    <t>906139 LCR - On/Off Street Payment Systems 2018</t>
  </si>
  <si>
    <t>906167 Leachate Treatment Facility</t>
  </si>
  <si>
    <t>906642 Munster Well System Rehab</t>
  </si>
  <si>
    <t>906647 ROPEC Primary Clarifier Rehab Phase 2</t>
  </si>
  <si>
    <t>906648 ROPEC - Digester Gas Utilization</t>
  </si>
  <si>
    <t>907008 Treatment Plant Process Expansion</t>
  </si>
  <si>
    <t>907043 Springhill Site Management</t>
  </si>
  <si>
    <t>907060 ROPEC Secondary Clarifier Upgrades</t>
  </si>
  <si>
    <t>907238 Landfill Disposal Stage 2 Capping</t>
  </si>
  <si>
    <t>907353 Trail Rd Gas Collection System Expansion</t>
  </si>
  <si>
    <t>907382 ROPEC Aeration Blower Expansion</t>
  </si>
  <si>
    <t>907383 ROPEC Digester Flare Expansion</t>
  </si>
  <si>
    <t>907387 ROPEC Raw Sewage Pumping Station Expan.</t>
  </si>
  <si>
    <t>907614 Barnsdale Base Preparation</t>
  </si>
  <si>
    <t>907623 West End Remote Facility Corrosion/Odour</t>
  </si>
  <si>
    <t>907640 Water Storage Tanks &amp; Reservoir</t>
  </si>
  <si>
    <t>907649 Service Posts Rehab</t>
  </si>
  <si>
    <t>907654 Ops Condition Assess-Critical Sys Links</t>
  </si>
  <si>
    <t>907655 Communal Well System Rehab 2018</t>
  </si>
  <si>
    <t>907659 Leachate Recirculation</t>
  </si>
  <si>
    <t>907675 New Vehicles Waste Water</t>
  </si>
  <si>
    <t>907795 Business Technology Opportunities</t>
  </si>
  <si>
    <t>907799 Landfill Disposal Stage 5 Development</t>
  </si>
  <si>
    <t>907815 Trail Road Landfill - Exp &amp; Development</t>
  </si>
  <si>
    <t>907816 Groundwater Management</t>
  </si>
  <si>
    <t>908013 Trail Road Scalehouse Rehabilitation</t>
  </si>
  <si>
    <t>908029 South End Remote Facil. Corrosion/Odour</t>
  </si>
  <si>
    <t>908075 Critical Links Risk Mitigation Meas 2018</t>
  </si>
  <si>
    <t>908080 Water Distribution Sys Improvements</t>
  </si>
  <si>
    <t>908090 Water Env Protec Short Term Initiatives</t>
  </si>
  <si>
    <t>908092 Flow Monitoring System Rehab.</t>
  </si>
  <si>
    <t>908097 ROPEC - Concrete Rehab &amp; Repairs</t>
  </si>
  <si>
    <t>908102 Wastewater Facilities Upgrade</t>
  </si>
  <si>
    <t>908368 WWC PS Gas Monitoring Rehab &amp; Upgrade</t>
  </si>
  <si>
    <t>908403 On &amp; Off Street Parking Sys P3 Cap Pymt</t>
  </si>
  <si>
    <t>908434 Water Efficiency</t>
  </si>
  <si>
    <t>908435 Water Facilities Roofing</t>
  </si>
  <si>
    <t>908436 Cathodic Protection</t>
  </si>
  <si>
    <t>908445 Wastewater Drainage Roofing</t>
  </si>
  <si>
    <t>908446 Collection System Condition Assess.</t>
  </si>
  <si>
    <t>908447 Linear Sewage System Improve. Prog.</t>
  </si>
  <si>
    <t>908449 Sewer Lateral Repairs 2018</t>
  </si>
  <si>
    <t>908451 Lab Equipment Purchase/Replacement 2018</t>
  </si>
  <si>
    <t>908454 ROPEC Ops &amp; Technical Bldg Space Upgrade</t>
  </si>
  <si>
    <t>908455 ROPEC Process Facil - Enviro Sys Upgrade</t>
  </si>
  <si>
    <t>908633 Enhanced Corrosion Control</t>
  </si>
  <si>
    <t>908660 Sewer Use Prog-Short Term Initiatives</t>
  </si>
  <si>
    <t>908683 Old Digester Decommissioning</t>
  </si>
  <si>
    <t>908685 Solid Waste Fleet Growth - Landfill</t>
  </si>
  <si>
    <t>909010 2018 Ice &amp; Snow Control Technologies</t>
  </si>
  <si>
    <t>909024 2018 Life Cycle Renew - PWES Works Yard</t>
  </si>
  <si>
    <t>909025 2018 Winter Materials Storage Facility</t>
  </si>
  <si>
    <t>909026 ORAP-Water Environment Strategy (WES)PH2</t>
  </si>
  <si>
    <t>909027 Stormwater Mgmt: Rehab&amp;Enviro Compliance</t>
  </si>
  <si>
    <t>909028 Municipal Drain Improvements - 2018</t>
  </si>
  <si>
    <t>909029 Protective Plumbing Program 2018</t>
  </si>
  <si>
    <t>909030 SCADA Rehab &amp; Upgrades-Remote Sewer 2018</t>
  </si>
  <si>
    <t>909031 Sewage Pumping Station Rehab Prog 2018</t>
  </si>
  <si>
    <t>909032 ROPEC - SCADA Rehab. &amp; Upgrades 2018</t>
  </si>
  <si>
    <t>909033 ROPEC - Sewage Treatment Rehab Prog 2018</t>
  </si>
  <si>
    <t>909035 Water Sys SCADA &amp; Instrument Rehab 2018</t>
  </si>
  <si>
    <t>909036 Water Treatment Rehab 2018</t>
  </si>
  <si>
    <t>909037 Water Pumping Station Facility Rehab2018</t>
  </si>
  <si>
    <t>909039 Proactive Lead Service Replace Prog 2018</t>
  </si>
  <si>
    <t>909040 New Vehicles Drinking Water - 2018</t>
  </si>
  <si>
    <t>909049 Roads Equipment Replacement</t>
  </si>
  <si>
    <t>909121 LCR - Parking Facilities (2018)</t>
  </si>
  <si>
    <t>909122 On-Street Facility Modification (2018)</t>
  </si>
  <si>
    <t>909123 Parking Studies - DC (2018)</t>
  </si>
  <si>
    <t>Public Works &amp; Environmental Services Department Total</t>
  </si>
  <si>
    <t>Recreation, Cultural and Facility Operations Department</t>
  </si>
  <si>
    <t>902173 Community Building - Rural East</t>
  </si>
  <si>
    <t>903716 Museum Sustainability Plan</t>
  </si>
  <si>
    <t>903916 Community Bldg Rural West</t>
  </si>
  <si>
    <t>904835 Artifact &amp; Art Collection Restore &amp;Maint</t>
  </si>
  <si>
    <t>907417 Dr. Taite Linear Park</t>
  </si>
  <si>
    <t>907804 Minor Park Improvement 2015</t>
  </si>
  <si>
    <t>907810 Tennis Court Redevelopment 2016</t>
  </si>
  <si>
    <t>907842 Community Centre South</t>
  </si>
  <si>
    <t>907844 Park Pathway Lighting 2018</t>
  </si>
  <si>
    <t>908373 Diamond Jubilee Park Phase 2</t>
  </si>
  <si>
    <t>908389 Booking &amp; Registration System Replace.</t>
  </si>
  <si>
    <t>908423 Backflow Prevention Project</t>
  </si>
  <si>
    <t>908530 Bayswater / Lebreton Street Park</t>
  </si>
  <si>
    <t>908531 Buckles St. Neighbourhood Park</t>
  </si>
  <si>
    <t>908532 Carp Airport Community Park</t>
  </si>
  <si>
    <t>908533 Cedar Lakes (1566 Stagecoach Rd-Ripley)</t>
  </si>
  <si>
    <t>908534 Cobble Hill Park Strandherd Meadows</t>
  </si>
  <si>
    <t>908537 Hill Side Vista Park</t>
  </si>
  <si>
    <t>908538 Humanics Linear Park</t>
  </si>
  <si>
    <t>908541 Manotick Estates Park</t>
  </si>
  <si>
    <t>908543 Onessa Springs Park</t>
  </si>
  <si>
    <t>908544 Place des Gouverneurs Park</t>
  </si>
  <si>
    <t>908546 Riverside South District Park</t>
  </si>
  <si>
    <t>908548 Train Lands TOD</t>
  </si>
  <si>
    <t>909077 RCFS Facility Upgrades 2018</t>
  </si>
  <si>
    <t>909078 Major Capital Partnership 2018</t>
  </si>
  <si>
    <t>909079 Minor Capital Partnership 2018</t>
  </si>
  <si>
    <t>909102 Community Centre Upgrades</t>
  </si>
  <si>
    <t>909103 Infrastruct Support - Outdoor Rinks 2018</t>
  </si>
  <si>
    <t>909104 Beach Pavillion Upgrade/Renewal</t>
  </si>
  <si>
    <t>909107 Facility Op Svc Minor Cap Front of House</t>
  </si>
  <si>
    <t>909110 Minor Park Improvement 2018</t>
  </si>
  <si>
    <t>909111 Park Redevelopment 2018</t>
  </si>
  <si>
    <t>909112 Fitness &amp; Recreation Equip. Replace 2018</t>
  </si>
  <si>
    <t>909113 Centrepointe Theatre Cap Renew Fund 2018</t>
  </si>
  <si>
    <t>909114 Cultural Services Building &amp; Equip. 2018</t>
  </si>
  <si>
    <t>909115 Energy Mgmt &amp; Invest. Strategy 2018</t>
  </si>
  <si>
    <t>909127 Shenkman Theatre Cap Renewal Fund 2018</t>
  </si>
  <si>
    <t>Recreation, Cultural and Facility Operations Department Total</t>
  </si>
  <si>
    <t>Service Innovation &amp; Performance Department</t>
  </si>
  <si>
    <t>908388 Digital Service Strategy &amp;Implementation</t>
  </si>
  <si>
    <t>Service Innovation &amp; Performance Department Total</t>
  </si>
  <si>
    <t>Transportation Services Department</t>
  </si>
  <si>
    <t>900300 IT Smartcard</t>
  </si>
  <si>
    <t>904911 2019 EA Studies Arterial Rds</t>
  </si>
  <si>
    <t>904995 Earl Grey/Centrum Underpass</t>
  </si>
  <si>
    <t>906169 OLRT Transition</t>
  </si>
  <si>
    <t>906527 IT Maintenance Platform</t>
  </si>
  <si>
    <t>906920 Kanata South Link (Hope Side to Hwy 416)</t>
  </si>
  <si>
    <t>907002 Bus Growth</t>
  </si>
  <si>
    <t>907338 Blackburn Hamlet By-Pass (BHBP-Orleans)</t>
  </si>
  <si>
    <t>907405 Strandherd Dr Ph2(Maravista to Jockvale)</t>
  </si>
  <si>
    <t>907436 Baseline Rd BRT (Baseline Stn-Heron Stn)</t>
  </si>
  <si>
    <t>907478 Tunney's Pasture Bus Staging Area</t>
  </si>
  <si>
    <t>907847 2015-2018 Community Connectivity SI</t>
  </si>
  <si>
    <t>907902 2018 Origin Destination (Roads)</t>
  </si>
  <si>
    <t>907926 Stage 2 LRT-Preliminary Plan-Procurement</t>
  </si>
  <si>
    <t>907982 Cycling Safety Program SI</t>
  </si>
  <si>
    <t>907983 Pedestrian Safety Enhancement Prog.SI</t>
  </si>
  <si>
    <t>907984 Traffic&amp;Ped. Safety Enh Prog-Ward Ini.SI</t>
  </si>
  <si>
    <t>908050 Safer Roads Ottawa - SI</t>
  </si>
  <si>
    <t>908248 Goulbourn Forced Rd/Second Line Realign.</t>
  </si>
  <si>
    <t>908275 Pedestrian Facilities Program</t>
  </si>
  <si>
    <t>908276 Cycling Facilities Program</t>
  </si>
  <si>
    <t>908552 2019 Origin Destination Survey (Transit)</t>
  </si>
  <si>
    <t>908553 Albert/Slater/Mackenzie (Empress-Waller)</t>
  </si>
  <si>
    <t>908559 2020 Cycling &amp; Ped Major Structures Prog</t>
  </si>
  <si>
    <t>908700 Technology Systems - Infrast. Lifecycle</t>
  </si>
  <si>
    <t>908703 Operations Support Vehicles - Growth</t>
  </si>
  <si>
    <t>908751 2018 Transportation Master Plan</t>
  </si>
  <si>
    <t>908770 2018 TMP Transit Priority Network</t>
  </si>
  <si>
    <t>908877 2018 Street Lighting Major Replacements</t>
  </si>
  <si>
    <t>908878 2018 LCR Traffic Control Signals</t>
  </si>
  <si>
    <t>908879 2018 LCR Traffic Monitoring System</t>
  </si>
  <si>
    <t>908885 2018 Traffic Incident Management</t>
  </si>
  <si>
    <t>908886 2018 New Traffic Control Devices</t>
  </si>
  <si>
    <t>908887 2018 Advanced Traffic management Program</t>
  </si>
  <si>
    <t>908888 2018 Audible Signals</t>
  </si>
  <si>
    <t>908889 2018 Pedestrian Countdown Signals</t>
  </si>
  <si>
    <t>908890 2018 Safety Improvement Program</t>
  </si>
  <si>
    <t>909044 2018 Barrhaven Rail Safety Program</t>
  </si>
  <si>
    <t>909055 2018 Intersection Control Measures</t>
  </si>
  <si>
    <t>909056 2018 Pedestrian Access-Intersection &amp; Ra</t>
  </si>
  <si>
    <t>909057 2018 Active Transportation Missing Links</t>
  </si>
  <si>
    <t>909058 Scott St Restoral (Post-LRT)</t>
  </si>
  <si>
    <t>909059 2018 Development Sidewalks</t>
  </si>
  <si>
    <t>909060 2018 Transportation Demand Management</t>
  </si>
  <si>
    <t>909061 2018 Area Traffic Management</t>
  </si>
  <si>
    <t>909062 2018 Network Modification Program</t>
  </si>
  <si>
    <t>909063 2018 TMIP Richmond Rd/Westboro</t>
  </si>
  <si>
    <t>909064 2018 Transit Corridor Protection</t>
  </si>
  <si>
    <t>909065 2018 Park and Ride Facilities</t>
  </si>
  <si>
    <t>909067 2018 Rapid Transit EA Studies</t>
  </si>
  <si>
    <t>909070 Transportation Planning Studies - non DC</t>
  </si>
  <si>
    <t>909080 Bus Stops and Shelters</t>
  </si>
  <si>
    <t>909081 Renewal of Operational Assets</t>
  </si>
  <si>
    <t>909082 Transit Accessibility Improvements</t>
  </si>
  <si>
    <t>909083 Transit Network Yearly Rehab</t>
  </si>
  <si>
    <t>909084 Transit Priority Road &amp; Signal Projects</t>
  </si>
  <si>
    <t>909085 Transit System Customer Improvements</t>
  </si>
  <si>
    <t>909086 Unplanned Infrastructure Response</t>
  </si>
  <si>
    <t>909087 LRT 2023 Readiness</t>
  </si>
  <si>
    <t>909089 LRT Detour hours funding for Stage 2 LRT</t>
  </si>
  <si>
    <t>909090 LRT Fare Gates for Stage 2 LRT</t>
  </si>
  <si>
    <t>909091 IT Onboard Technology Systems</t>
  </si>
  <si>
    <t>909092 IT Technology Systems - Customer Service</t>
  </si>
  <si>
    <t>909093 IT Technology Systems - Operational Supp</t>
  </si>
  <si>
    <t>909094 IT Technology Systems - Para Transpo</t>
  </si>
  <si>
    <t>909095 IT Technology Systems - Schedule&amp;Control</t>
  </si>
  <si>
    <t>909096 Train &amp; Rail Lifecycle (Confederation)</t>
  </si>
  <si>
    <t>909097 Train &amp; Rail Lifecycle (Trillium Line)</t>
  </si>
  <si>
    <t>909098 Bus Refurbishment</t>
  </si>
  <si>
    <t>909099 Bus Replacement</t>
  </si>
  <si>
    <t>909101 Operations Support Vehicles - Replacemen</t>
  </si>
  <si>
    <t>909116 Reinstate roads post O-Train Confed Line</t>
  </si>
  <si>
    <t>909124 Pathway Lighting (uOttawa - Hurdman Sta)</t>
  </si>
  <si>
    <t>Transportation Services Department Total</t>
  </si>
  <si>
    <t>Screen reader users: On this sheet the Table starts on A12. Column Titles are in Row 11, Row titles are in Column A, City of Ottawa, 2018 Capital Budget project listing by Category and funding sources. Expenditure authority are in Thousands of Dollars.  Row titles consisting of the project numbers and description begin with 9 hundred thousand number. Data sets ends at J482.</t>
  </si>
  <si>
    <t>2018 Capital Budget</t>
  </si>
  <si>
    <t>Project List by Category with Funding</t>
  </si>
  <si>
    <t>Capital Reserves</t>
  </si>
  <si>
    <t>Debt Funding</t>
  </si>
  <si>
    <t>Sum of 2018</t>
  </si>
  <si>
    <t>Column Labels</t>
  </si>
  <si>
    <t>Project List by Category</t>
  </si>
  <si>
    <t>Tax Supported/ Dedicated</t>
  </si>
  <si>
    <t>Develop. Charges</t>
  </si>
  <si>
    <t>Tax Supported/ Dedicated Debt</t>
  </si>
  <si>
    <t>Rate Supported Debt</t>
  </si>
  <si>
    <t>Develop. Charges Debt</t>
  </si>
  <si>
    <t>Renewal of City Assets</t>
  </si>
  <si>
    <t>Renewal of City Assets Total</t>
  </si>
  <si>
    <t>Growth Total</t>
  </si>
  <si>
    <t>Regulatory</t>
  </si>
  <si>
    <t>Regulatory Total</t>
  </si>
  <si>
    <t>Strategic Initiatives</t>
  </si>
  <si>
    <t>Strategic Initiatives Total</t>
  </si>
  <si>
    <t>Project List by Committee, Department and Budget Type</t>
  </si>
  <si>
    <t>Projects by Committee and Department</t>
  </si>
  <si>
    <t>Tax</t>
  </si>
  <si>
    <t>Rate</t>
  </si>
  <si>
    <t>Transit</t>
  </si>
  <si>
    <t>Police</t>
  </si>
  <si>
    <t xml:space="preserve">Environment and Climate Protection Committee-Tax </t>
  </si>
  <si>
    <t>Environment and Climate Protection Committee-Tax  Total</t>
  </si>
  <si>
    <t>Ottawa Police Services Board</t>
  </si>
  <si>
    <t>Ottawa Police Services Board Total</t>
  </si>
  <si>
    <t xml:space="preserve">2018 Capital Budget </t>
  </si>
  <si>
    <t>Project List by Funding Source</t>
  </si>
  <si>
    <t>Project Description by Committee and Department</t>
  </si>
  <si>
    <t>New Authority 2018</t>
  </si>
  <si>
    <t>Building Code Capital Total</t>
  </si>
  <si>
    <t>Federal Capital Revenue</t>
  </si>
  <si>
    <t>Federal Capital Revenue Total</t>
  </si>
  <si>
    <t>General Revenue</t>
  </si>
  <si>
    <t>General Revenue Total</t>
  </si>
  <si>
    <t>Provincial Revenue</t>
  </si>
  <si>
    <t>Provincial Revenue Total</t>
  </si>
  <si>
    <t>Revenues Total</t>
  </si>
  <si>
    <t>Affordable Housing Total</t>
  </si>
  <si>
    <t>Cash In Lieu Parkland - City Wide</t>
  </si>
  <si>
    <t>Cash In Lieu Parkland - City Wide Total</t>
  </si>
  <si>
    <t>Cash-in-Lieu - Parking</t>
  </si>
  <si>
    <t>Cash-in-Lieu - Parking Total</t>
  </si>
  <si>
    <t>Centrepointe Theatre Capital</t>
  </si>
  <si>
    <t>Centrepointe Theatre Capital Total</t>
  </si>
  <si>
    <t>City Wide Capital</t>
  </si>
  <si>
    <t>City Wide Capital Total</t>
  </si>
  <si>
    <t>Corporate Fleet Total</t>
  </si>
  <si>
    <t>Fleet Police</t>
  </si>
  <si>
    <t>Fleet Police Total</t>
  </si>
  <si>
    <t>OPS Facilities Strategic</t>
  </si>
  <si>
    <t>OPS Facilities Strategic Total</t>
  </si>
  <si>
    <t>Ottawa PublicLibrary Capital</t>
  </si>
  <si>
    <t>Ottawa PublicLibrary Capital Total</t>
  </si>
  <si>
    <t>Parking Total</t>
  </si>
  <si>
    <t>Police Capital Total</t>
  </si>
  <si>
    <t>Solid Waste Rate</t>
  </si>
  <si>
    <t>Solid Waste Rate Total</t>
  </si>
  <si>
    <t>Transit Capital</t>
  </si>
  <si>
    <t>Transit Capital Total</t>
  </si>
  <si>
    <t>Tax Supported/ Dedicated Total</t>
  </si>
  <si>
    <t>Sewer Capital</t>
  </si>
  <si>
    <t>Sewer Capital Total</t>
  </si>
  <si>
    <t>Water Capital</t>
  </si>
  <si>
    <t>Water Capital Total</t>
  </si>
  <si>
    <t>Rate Supported Total</t>
  </si>
  <si>
    <t>Federal Gas Tax</t>
  </si>
  <si>
    <t>Federal Gas Tax Total</t>
  </si>
  <si>
    <t>Provincial Gas Tax</t>
  </si>
  <si>
    <t>Provincial Gas Tax Total</t>
  </si>
  <si>
    <t>Gas Tax Total</t>
  </si>
  <si>
    <t>D/C - Parks Development Legacy</t>
  </si>
  <si>
    <t>D/C - Parks Development Legacy Total</t>
  </si>
  <si>
    <t>Future DC Funding</t>
  </si>
  <si>
    <t>Future DC Funding Total</t>
  </si>
  <si>
    <t>Parks Development(OutsidGreenbelt)</t>
  </si>
  <si>
    <t>Parks Development(OutsidGreenbelt) Total</t>
  </si>
  <si>
    <t>Parks Development(Rural)</t>
  </si>
  <si>
    <t>Parks Development(Rural) Total</t>
  </si>
  <si>
    <t>Post Period Capacity Roads</t>
  </si>
  <si>
    <t>Post Period Capacity Roads Total</t>
  </si>
  <si>
    <t>Post Period Capacity Water</t>
  </si>
  <si>
    <t>Post Period Capacity Water Total</t>
  </si>
  <si>
    <t>Protection City Wide 2014</t>
  </si>
  <si>
    <t>Protection City Wide 2014 Total</t>
  </si>
  <si>
    <t>Recreation -OSGB</t>
  </si>
  <si>
    <t>Recreation -OSGB Total</t>
  </si>
  <si>
    <t>Roads &amp; Structures (City Wide)</t>
  </si>
  <si>
    <t>Roads &amp; Structures (City Wide) Total</t>
  </si>
  <si>
    <t>Roads &amp; Structures (Outside Green</t>
  </si>
  <si>
    <t>Roads &amp; Structures (Outside Green Total</t>
  </si>
  <si>
    <t>Roads &amp; Structures (Rural)</t>
  </si>
  <si>
    <t>Roads &amp; Structures (Rural) Total</t>
  </si>
  <si>
    <t>Sanitary Wastewater (City Wide)</t>
  </si>
  <si>
    <t>Sanitary Wastewater (City Wide) Total</t>
  </si>
  <si>
    <t>Sanitary Wastewater (Inside Green</t>
  </si>
  <si>
    <t>Sanitary Wastewater (Inside Green Total</t>
  </si>
  <si>
    <t>Sanitary Wastewater (Outside Gree</t>
  </si>
  <si>
    <t>Sanitary Wastewater (Outside Gree Total</t>
  </si>
  <si>
    <t>Stormwater Drainage (City Wide)</t>
  </si>
  <si>
    <t>Stormwater Drainage (City Wide) Total</t>
  </si>
  <si>
    <t>Studies-2021-CW</t>
  </si>
  <si>
    <t>Studies-2021-CW Total</t>
  </si>
  <si>
    <t>Studies2021Rural</t>
  </si>
  <si>
    <t>Studies2021Rural Total</t>
  </si>
  <si>
    <t>SUC Nepean</t>
  </si>
  <si>
    <t>SUC Nepean Total</t>
  </si>
  <si>
    <t>Transitway Services (Urban Area)</t>
  </si>
  <si>
    <t>Transitway Services (Urban Area) Total</t>
  </si>
  <si>
    <t>Water Services (Outside Greenbelt)</t>
  </si>
  <si>
    <t>Water Services (Outside Greenbelt) Total</t>
  </si>
  <si>
    <t>Water Services (Rural)</t>
  </si>
  <si>
    <t>Water Services (Rural) Total</t>
  </si>
  <si>
    <t>Develop. Charges Total</t>
  </si>
  <si>
    <t>Police Debt</t>
  </si>
  <si>
    <t>Police Debt Total</t>
  </si>
  <si>
    <t>Tax Supported Debt</t>
  </si>
  <si>
    <t>Tax Supported Debt Total</t>
  </si>
  <si>
    <t>Transit Debt</t>
  </si>
  <si>
    <t>Transit Debt Total</t>
  </si>
  <si>
    <t>Tax Supported/ Dedicated Debt Total</t>
  </si>
  <si>
    <t>Sewer Funded Debt</t>
  </si>
  <si>
    <t>Sewer Funded Debt Total</t>
  </si>
  <si>
    <t>Water Funded Debt</t>
  </si>
  <si>
    <t>Water Funded Debt Total</t>
  </si>
  <si>
    <t>Rate Supported Debt Total</t>
  </si>
  <si>
    <t>Recreation DC Debt TBA</t>
  </si>
  <si>
    <t>Recreation DC Debt TBA Total</t>
  </si>
  <si>
    <t>RoadsRel DC Debt TBA</t>
  </si>
  <si>
    <t>RoadsRel DC Debt TBA Total</t>
  </si>
  <si>
    <t>Develop. Charges Debt Total</t>
  </si>
  <si>
    <t>Screen reader users: On this sheet the Table starts on A7. Column Titles are in Row 6, Row titles are in Column A, City of Ottawa, 2018 Capital Budget project listing by funding sources. Expenditure authority are in Thousands of Dollars.  Row titles consisting of the project numbers and description begin with 9 hundred thousand number. Data set ends B570.</t>
  </si>
  <si>
    <t xml:space="preserve">
Contributions
</t>
  </si>
  <si>
    <t xml:space="preserve">
Opening Cash Balance
</t>
  </si>
  <si>
    <t xml:space="preserve">
Transfers (to) from Operating/ Capital
</t>
  </si>
  <si>
    <t xml:space="preserve">
Transfers (to) from Operating/ Capital/ Other
</t>
  </si>
  <si>
    <t xml:space="preserve">
Projected Closing Balance
</t>
  </si>
  <si>
    <t>Screen reader users: On this sheet the Table starts on A6. Column Titles are in Row 5, Row titles are in Column A, City of Ottawa, Development Charge Continuity, numbers are in Thousands of Dollars.  The data set ends on cell j22. Note 1: Debt Service Charges includes both Long-term Debt Service Charges and Estimated Debt Service Charges for new issues. Note 2: Projected uncommitted closing balances reflect the commitments on Council approved capital projects however, for the Confederation Line which span a number of years only the forecasted cashflow have been applied.</t>
  </si>
  <si>
    <t>Screen reader users: On this sheet the Table starts on A6 Column Titles are in Row 5, Row titles are in Column A, City of Ottawa, 2018 Capital Budget project listing by Committee, Department, and Budget Type. Expenditure authority are in Thousands of Dollars.  Row titles consisting of the project numbers and description begin with 9 hundred thousand number. Data set ends G355.</t>
  </si>
  <si>
    <t>The Digital Service Strategy and Implementation will articulate the long term digital service vision for the City; define the steps to achieve it; and begin implementing priorities to improve the client experience when accessing City services, while also planning for the longer term digital direction for the City of Ottawa.</t>
  </si>
  <si>
    <t>908388 Digital Service Strategy &amp; Implementation</t>
  </si>
  <si>
    <t>The Corporate Accommodation Review is a Council directed project that will review corporate space standards, policies, and processes; to maximize space in City administrative facilities, shrink the corporate footprint, and achieve efficiency savings. The funds will be used to accommodate minor fit-ups and renvovations as required to achieve this objective.</t>
  </si>
  <si>
    <t>909154 Accommodation Fit-Ups and Renovations</t>
  </si>
  <si>
    <t>Under specific conditions, sewage in the collection system creates corrosive and odorous gases. This authority will enable Wastewater Services to proceed with a corrosion and odour study for the south end portion of the collection system. This study will drive, if required, additional odour and corrosion mitigation measures in the following years.</t>
  </si>
  <si>
    <t>The Collection Pumping Station Program covers all the wastewater pumping stations and associated forcemains in the city. The objective of this program is to manage the lifecycle replacement and capitalized maintenance costs of this asset. Projects under this program will maintain or extend the life of the pumping processes and equipment.2018 Major Spending Projects:• Gas monitoring and Rehab program, South End Odour and Corrosion Study. • SCADA Rehabilitation and Upgrades, including cybersecurity.</t>
  </si>
  <si>
    <t>The Trim facility contains fleet vehicles for both Parks and Roads; however, there is only one mechanic supporting both of these groups at the Trim location. The majority of the work required at Trim is currently being out-sourced to Fleet’s Swansea facility. Fleet has been asked to expand the support at Trim, reducing travel time and downtime for Roads and Parks staff. Consequently, Fleet Services requires funding to expand support at the Trim facility, which involves reallocating staff from their Swansea facility and the acquisition of essential equipment and tools (i.e. jack stands, exhaust reels, MIG welder, etc.)</t>
  </si>
  <si>
    <t>CW</t>
  </si>
  <si>
    <t>With the conversion of the Transitway to LRT, the Transitway lighting that provided spill-over lighting to the adjacent multi-use pathway was removed. These funds will be used to provide lighting along the multi-use pathway between uOttawa and Hurdman Stations.</t>
  </si>
  <si>
    <t>This program provides on-going maintenance to ensure safety and effective operation of the City's Traffic Control Systems. Currently, there are over 1,162 traffic control signals in the City of Ottawa, and several hundred of these signals were installed 30 to 40 years ago.The overall goal of this program is to reduce operational costs, while developing efficiencies in the Traffic Control System, in order to effectively manage growth. The program includes life-cycle renewal for: - Traffic Control Signals - Traffic Monitoring System</t>
  </si>
  <si>
    <t>12,17</t>
  </si>
  <si>
    <t>Supports various parking studies, related to growth, throughout the City. Parking studies are undertaken on an on-going basis to ensure parking data is up-to-date, and to respond to internal and external requirements for parking-related information.</t>
  </si>
  <si>
    <t>The program funds all renewal activities related to the Municipal Parking Management Program including rehabilitation and improvement of paid parking garages, surface lots, and on-street parking; purchase of parking payment equipment; upgrades to security and accessibility in paid parking facilities. The fulfillment of these initiatives preserves and extends the life of municipal parking infrastructure, and enhances the viability of the Municipal Parking Management Program.</t>
  </si>
  <si>
    <t>This project supports improvements to the existing on-street parking network, including initiatives to assess performance and the implemention of measures intended to help fulfill the Municipal Parking Management Strategy.</t>
  </si>
  <si>
    <t>This project provides funding for annual life-cycle repair projects, necessary to adapt and extend the life of off-street parking infrastructure and to ensure the safety and convenience of parking customers.</t>
  </si>
  <si>
    <t>Transitway infrastructure projects, undertaken by a municipality, are subject to the requirements of the Ontario Environmental Assessment (EA) Act, and specifically the Ontario Regulation 231/08. The EA study assesses the potential effects of implementing transitway projects on the natural, social, cultural, economic, and existing physical environment. Funding will be used for potential scope changes of current studies; EA studies in accordance with the timing of infrastructure, including rapid transit and major transit priority projects, identified in the City's Transportation Master Plan; and other transit planning investigations as they arise.</t>
  </si>
  <si>
    <t>This annual program intends to increase the capacity of the existing Park and Ride (P&amp;R) lots, design and construct new lots, and improve multi-modal access to transit stations. The planned P&amp;R sites are in various stages of conceptual, preliminary and detail design, and construction. The 2018 program will primarily focus on potential property purchases for future P&amp;R lots in the urban communities outside of the Greenbelt, but it also captures design and construction, and multi-modal access.</t>
  </si>
  <si>
    <t>Funding is required for the purchase of strategic property parcels, as they become available, to protect future transportation corridors and facilities for rapid transit BRT or LRT; stations, park and rides, roads, and pathways for cyclists/pedestrians . Although the opportunity to protect future corridors and facilities is achieved by land dedication as a condition of development, it may be essential to acquire select properties in critical areas to maintain corridor integrity. Included in this corridor protection strategy is the acquisition of surplus railway rights-of-way and selected utility corridors that become available. This pre-approved funding envelope will allow the City to act proactively to reduce future liability for property acquisition/protection and mitigation requests.</t>
  </si>
  <si>
    <t>The Transportation Management Implementation Plan (TMIP) for Richmond Road/Westboro identifies transportation initiatives, which support intensification, scheduled for implementation over the next decade to reduce auto dependence and increase transit use, cycling, and walking. The TMIP covers the broader Richmond Road corridor from Island Park in the east to Lincoln Fields in the west, and from the Ottawa River in the north to Carling Avenue in the south. Implementation projects may include new bus shelters, new sidewalks and multi- use pathways, bicycle facilities with bike parking, and individual travel planning efforts.</t>
  </si>
  <si>
    <t>7,15</t>
  </si>
  <si>
    <t>The Network Modification Program strives to improve the transportation network through geometric changes in growth-related areas. Intersection studies are required to investigate and evaluate alternative solutions, obtain public input, and prioritize projects.</t>
  </si>
  <si>
    <t>This on-going program encompasses a process to ensure that streets, within existing neighbourhoods, are utilized appropriately and that the impact of motorized vehicles on these neighbourhoods is minimized. This program also improves the safety and quality of life of everyone impacted by the use of the street. This program follows the Council-approved Area Traffic Management Guidelines (2004), which directs how requests and recommended measures from studies should be prioritized. Recommended measures could include both traffic management options and physical measures, such as traffic calming features within the communities. While this program is the main source of funding for the implementation of approved measures, some measures are included in the road reconstruction program. Potential projects are subject to change pending actual prioritization requirements of the ATM Program, as per the Council-approved process.</t>
  </si>
  <si>
    <t>Transportation Demand Management (TDM) initiatives are aimed at reducing demand for single-occupant car travel, shifting travel from peak periods to non-peak periods, and supporting sustainable transportation modes such as walking, cycling and public transit. TDM measures can offer many benefits including reducing traffic congestion, increasing non-car modal share, deferring the need for new infrastructure, reducing infrastructure costs, improving air quality, and improving mental and physical health.The TDM program is responsible for implementing the actions identified in Sections 8.1 and 8.2 of the Transportation Master Plan, to encourage sustainable mobility choices. Funds will be used to support ongoing and new initiatives such as cycling education; the Cycling Safety and Awareness Program; School Travel Planning; the Bike to Work campaign; the TravelWise Workplace Program; individualized marketing; the Ottawa-Gatineau Regional Cycling Map; encouraging multi-modal travel such as cycling or transit; bicycle trip-end facilities; carpool matching and carpool promotion; commuter behaviour studies and surveys; TDM related promotion, training, and workshops; and other related initiatives.</t>
  </si>
  <si>
    <t>Funding is required for the design and construction of sidewalk linkages, which cannot be secured from developments under the Planning Act resulting in gaps in pedestrian connectivity. Projects typically address situations where existing communities need to be linked with a new development across vacant land.</t>
  </si>
  <si>
    <t>This project will add features along Scott Street to enhance the pedestrian, cycling, and transit environments after the Transitway detour is removed in 2018. The features may include transit passenger landing platforms, segregation for on-road cycling facilities, protected intersections, pavement markings, and other measures. The current roadway width along Scott Street will not be significantly altered east of Holland Avenue, though temporary lane reductions may be implemented as part of this project.</t>
  </si>
  <si>
    <t>This account is for the planning and design of pedestrian and cycling linkages in the active transportation network, as identified in the 2013 Transportation Master Plan, the Ottawa Pedestrian Plan, the Ottawa Cycling Plan, in various Community Design Plans, other policy documents, or identified based on community need. These projects may include clarifying facility type, examining route options, identifying constraints, confirming feasibility, undertaking functional planning and detailed design, and estimating costs for individual projects.</t>
  </si>
  <si>
    <t>This program supports Council’s vision that Ottawa will be a leader in providing accessible environments for all users, embracing the principles of universal infrastructure design that support accessible mobility. It is focused on improvements to existing pedestrian facilities, that will not be captured through road reconstruction nor development projects. The program removes obstructions and installs sidewalks, curb ramps and TWSIs (Tactile Walking Surface Indicators), while bringing facilities in line with current accessibility design standards and legislation. Locations are prioritized based on linking to public transit, schools, parks, population and employment density, road classification, as well as technical feasibility.</t>
  </si>
  <si>
    <t>The program provides for growth, related to intersection control measures, to address increased transportation demands in developing areas. Projects are entirely funded by Development Charges and Ontario Ministry of Transportation; intersection warrants must be achieved before reimbursement of works can occur. Costs are for the design and construction of the intersection, such as traffic signals, turning lanes, and roundabouts. Eligibility is restricted to major collector or arterial roadways.</t>
  </si>
  <si>
    <t>In accordance with the Audit of the Use of City Vehicles and Mileage Claims, ROWHUD conducted an analysis of the breakeven point for mileage claims, provided by Fleet Services. Based on this analysis, it was determined that the movement of three employees to City vehicles was a more cost effective solution. Operating costs are offset by current mileage payments, resulting in no net impact to operating.</t>
  </si>
  <si>
    <t>The integrated rehabilitation projects include rehabilitation of more than one asset class; roads, sanitary sewers, storm drainage, and watermains, which are coordinated within a single project. The program is aimed at renewing and replacing infrastructure assets, in order to provide continued service and prevent failures.The program is comprised of:• Infrastructure assessment and data collection initiatives (flow monitoring, conditionassessments etc.)• Project scoping and engineering.• Functional and preliminary designs.• Life-cycle renewal (renewal, rehabilitation and replacements for deterioration).• Coordinated renewal (schedule coordination (escalation or deferral) between assetclasses and with other asset classes).• Level of service enhancements (flooding improvements and system optimization).• Enhancements coordinated with renewal (new cycling/sidewalks/streetscaping).• Upgrades and rehabilitation to support growth and miscellaneous localized repairs.</t>
  </si>
  <si>
    <t>Integrated Roads, Water &amp; Wastewater</t>
  </si>
  <si>
    <t>This project includes the annual lifecycle replacement and unexpected loss due to operational incidents of various equipment used for maintenance operations of the road network. These include, but are not limited to:• weigh scales for load accuracy, pre-wet tanks, couplers, back-up pumps and generators, flood control boats, motors, engineered jersey barriers and clamps, survey rods, receivers and electronic levels, hydraulic tampers, concrete/asphalt/ice power saws and other related equipment. Effective replacement of tools and equipment ensures the provision of efficient and cost effective service to the public, public transit as well as to emergency services.</t>
  </si>
  <si>
    <t>This new program addresses the safety concerns regarding several roads, the Southwest Transitway, and multi-use pathways, as they encounter at-grade crossings with the VIA Rail line in Barrhaven and at Merivale Road. The first priority for these funds is to undertake environmental assessment studies for grade separation crossings at the following locations: Woodroffe Avenue, the Southwest Transitway, and Fallowfield Road; and at the multi-use pathway which runs along Jockvale Road. This program may also examine other grade separation issues and potential solutions in the Barrhaven area.</t>
  </si>
  <si>
    <t>3,9</t>
  </si>
  <si>
    <t>This funding provides for life-cycle work to existing PWES Works Yard facilities. Life-cycle repairs will ensure continued use of the collective facilities used for the City's seasonal maintenance and operational programs. These facilities are located within their service areas and house equipment and staff required to conduct maintenance activities.</t>
  </si>
  <si>
    <t>This program includes the ongoing maintenance and life-cycle renewal of assets within Public Works Yard facilities.</t>
  </si>
  <si>
    <t>Funding is required for the design phase of Jeanne D'Arc Blvd Overpass of Highway 174 SN 224870, as part of LRT2 works.</t>
  </si>
  <si>
    <t>The Structures Program provides for rehabilitation and reconstruction workundertaken on the City's existing bridges, bridge culverts, pedestrian overpasses,retaining wall systems, and noise barriers. Detailed information and costs associated with specific components and projects, directly follow this program summary page.Forecasts are based on bulk allocations that will be detailed in future budgetsubmissions.</t>
  </si>
  <si>
    <t>Funding is required for the design phase of Highway 174 Bridge Culvert over Green's Creek SN 227110, as part of LRT2 works.</t>
  </si>
  <si>
    <t>The project is used for research, trial, or pilot projects to:• Verify new technologies or products.• Enhance the efficiency of existing technologies &amp; products.• Audit, upgrade the safety &amp; environmental aspects of use, and storage of bulk de-icing products.</t>
  </si>
  <si>
    <t>Funding is required for the design phase of Highway 174 west bound lane (WBL) SN 224850 and east bound lane (EBL) SN 224851 Overpass of Montreal Rd, as part of LRT2 works.</t>
  </si>
  <si>
    <t>This project is related to the design of Hwy 174 Mainline road resurfacing east bound lane (EBL), as part of LRT2 works.</t>
  </si>
  <si>
    <t>Reconstruction of existing sidewalks and pathways that have deteriorated to a point requiring replacement, and are not subject toreconstruction as part of a coordinated road, sewer, or water construction project.</t>
  </si>
  <si>
    <t>The Sidewalk and Pathway Program addresses annual rehabilitationrequirements for the City's sidewalk network, in order to provide continued service.This program specifically addresses continuous sections of curbs and sidewalksthat have deteriorated to a point requiring replacement, and are not subject toreconstruction as part of an integrated road, sewer, or water project.Program funding requirements help to support the Ottawa Pedestrian Planobjectives.</t>
  </si>
  <si>
    <t>Funding is required for the design phase of a major life-cycle rehabilitation of the heritage bridge, in line with the recommendations obtained from a detailed condition assessment and renewal options analysis study.</t>
  </si>
  <si>
    <t>Funding is required for the design phase of a major life-cycle rehabilitation, in line with the recommendations obtained from a detailed condition assessment and renewal options analysis study.</t>
  </si>
  <si>
    <t>Funding is required for the design phase of a major life-cycle rehabilitation of the heritage bridge, in line with the recommendations obtained from a detailed condition assessment and renewal options analysis study. Project has been advanced to accommodate LRT2 construction.</t>
  </si>
  <si>
    <t>Scoping and design briefs for major structures (typically those over 3.0 meters in span) are necessary to adequately define conditions, coordinate requirements, and explore renewal options prior to initiating design stages. Post construction funding is required to address assessments and unplanned/unexpected adjustments outside the original implementation of funding envelopes.</t>
  </si>
  <si>
    <t>Funding is required to undertake engineering, design, and construction of renewal works, which are not budgeted through any other renewal program.</t>
  </si>
  <si>
    <t>This project provides funding necessary to undertake engineering, design, and construction of retaining walls within the City’s Right-of-Way, that are not budgeted through any other renewal program.</t>
  </si>
  <si>
    <t>This program provides for engineering and construction activities, relating to repairs and rehabilitation, to address deficiencies and the replacement of the of noise barriers. The size and complexities of the projects vary considerably. The activities are scheduled based on needs identified through the Structures Asset Management System and service requests.</t>
  </si>
  <si>
    <t>Funding is required to undertake engineering, design, and construction of renewal work for minor structures, that are not budgeted through any other renewal program.</t>
  </si>
  <si>
    <t>Road resurfacing provides for annual resurfacing and rehabilitation of the City's roadway network. It is required to extend the life of theinfrastructure and prevent roadway failures requiring more extensive reconstruction. Enhancements include new paved shoulders costing $770K.</t>
  </si>
  <si>
    <t>Preservation treatments (micro-surfacing / thin lifts / slurry seal technologies) are applied over existing pavements to extend theirlife, before more extensive resurfacing needs arise. These sections are in better overall condition than the resurfacing candidates.</t>
  </si>
  <si>
    <t>The Preservation Treatment program restores and extends the life of theCity's existing roadway infrastructure. Funding provides for pavementresurfacing costs, as well as curb repairs and base repairs where necessary.Candidates are selected on condition, usage, and coordination with other infrastructure requirements.Detailed information and costs associated with specific components and projectsdirectly follows this program summary page.Forecasts are based on bulk allocations that will be detailed in future budgetsubmissions.</t>
  </si>
  <si>
    <t>Scoping and design briefs are necessary to adequately define boundary conditions, coordination requirements and project limits, prior to initiating designstages for the City's existing linear building and park asset portfolio. Funding also allows design assignments to be initiated for construction, in the years following, and to address adjustments required beyond the project's completion.Project estimate is comprised of: Roads - $85K, Sanitary Sewers -$140K, Storm Drainage - $150K and Watermains - $215K.</t>
  </si>
  <si>
    <t>This project is related to performance monitoring, condition assessment, and support initiatives for the City's existing linear building and park assetportfolio. Funding provides for testing, network level data collection, and miscellaneous soil evaluations. The sanitary component of this project is considered for development charge (DC) funding, pursuant to the 2014 Development Charge By-Law 2014-229.Project estimate is comprised of: Roads - $290K, Sanitary Sewers - $900K, Storm Drainage - $900K, Watermains -$400K and Transit - $10K.</t>
  </si>
  <si>
    <t>This program provides for life cycle-renewal and replacement work to existing building assets and is a component of the corporate Building and Park program.</t>
  </si>
  <si>
    <t>The Building and Park programs provide for life-cycle renewal and replacement work to existing building and park assets. Detailed scope for specific projects extends to a wide assortment of work, such as roof replacement, building preservation, building mechanical and electrical systems, park playgrounds and property elements, hard landscaping, arena and pool equipment, and unplanned emergency work.</t>
  </si>
  <si>
    <t>The ongoing intensification of our established urban area is placing pressure and demand for public realm improvements. Funds requested are for the study, design, and delivery of capital projects that will improve the public realm.</t>
  </si>
  <si>
    <t>This program funds the acquisition and processing of aerial photography and base topographic mapping. This information is a foundation and a prerequisite for engineering design and construction, utility inventory, and land use planning. Mapping is a critical component of the corporate MAP/GIS system and must be maintained on a continuing basis, ensuring the enterprise database is current. This information is used extensively by the general public through the ottawa.ca website and should reflect existing conditions.Total project estimate is comprised of: Roads - $65K, Sanitary Sewers - $70K, Storm Drainage - $70K and Watermains - $65K.</t>
  </si>
  <si>
    <t>This project funds the Safety Improvement Program (SIP) which monitors 15,000 reported traffic collisions annually, in order to identify locations with existing road safety issues based on collision trends. The program undertakes roadway modifications at these locations, to help improve road safety performance of the City's transportation network.</t>
  </si>
  <si>
    <t>This is a multi-year program intended to retrofit existing traffic signals with pedestrian countdown signals. These pedestrian signals have been found to improve pedestrian safety and provide additional information to pedestrians regarding the available crossing time.</t>
  </si>
  <si>
    <t>Currently there are 1,162 traffic control signals in Ottawa: 890 locations are equipped with accessible pedestrian signal features. Staff currently equip all new traffic control signals and those undergoing major rehabilitation with accessible features, irrespective of whether a specific request has been received for the devices or not. The costs in these cases are absorbed within the associated capital project. This annual accessible signal program also funds the retrofit of existing traffic control signals with accessible pedestrian devices, at locations specifically requested by visually impaired pedestrians or through the CNIB. This program was created out of Council direction from Report ACS2009-CCV-AAC-0002.</t>
  </si>
  <si>
    <t>Intelligent Transportation Systems is the application of advanced and emerging technologies including computers, sensors, controls, communications, and electronic devices in transportation. These technologies save lives, time, money, energy and the environment. Smart Growth demands every available ounce of capacity must be squeezed out of our existing road network, before investing in additional road infrastructure, and while awaiting the introduction of improved mass-transit systems. This can only be done through application of relatively low-cost ITS enhancements, such as those associated with Advanced Traffic Management Systems.</t>
  </si>
  <si>
    <t>Annual growth within the City impacts traffic and pedestrian conditions at affected intersections, meeting Provincial warrants for the installation of traffic control signals or pedestrian signals. For locations that meet the warrants, this program provides for the installation and related intersection modifications, variations of the Pedestrian Crossover, and/or alternate means of traffic control, such as roundabouts or unsignalized pedestrian crossing devices. The program funds the applicable portion of the data collection program; provides assessment of traffic and pedestrian volumes, versus Provincial warrants for the justification of signalization; the design of intersections where modifications are required for effective traffic operation; and any required associated supporting communication. Candidate locations are reassessed and ranked annually. Any locations above the funding cutoff line, which are found not to be supported technically or otherwise, will be discarded and replaced with candidate locations from below the cutoff. Phase 1 projects represent funding for preliminary or detailed design, and Phase 2 projects represent funding for detailed design and/or construction.</t>
  </si>
  <si>
    <t>This project is required to improve the City’s response to unforeseen incidents; such as extreme weather events, which may result in widespread gridlock and delay on freeways, major arterial roadways, and inter-provincial bridges. The Traffic Incident Management Group (TIMG) is comprised of representatives from all primary municipal and provincial service providers in the National Capital region (Police, MTO, Transit, PWS, etc). TIMG meets regularly to develop traffic management strategies and assembles, when required, to manage emergency situations. Funding for this project provides ITS with the resources needed to provide effective traffic management and travel advisory information systems. These systems communicate the impacts of incidents and major construction projects to the public.</t>
  </si>
  <si>
    <t>This project facilitates the implementation of a number of small, cost-effective initiatives that improve traffic signal central computer control. Modifications will be made in the areas of Traffic Control Signal hardware, software, and communications. Modifications to the Central Traffic Signal Control system typically benefit all traffic signals across the City of Ottawa.</t>
  </si>
  <si>
    <t>This project consists of multiple items, including the upgrade of traffic signal controllers and underground traffic signal infrastructure. This will enable the use of traffic actuated strategies on the City's central traffic control computer systems, as well the modification of traffic signal displays and operation, which are needed to accomdate traffic growth.</t>
  </si>
  <si>
    <t>This program provides the installation of new/upgraded street lights and street light plant, addressing deficiencies from aging infrastructure. The program also includes the retrofitting of existing lighting with new technologies and asset data capture. These installations are in accordance with current City of Ottawa lighting policies and practices. The deficiencies include approximately 50 km of old, direct, buried street light cable at the end of its life-cycle and requires replacement; concrete street light poles, showing signs of degradation; and power supply cabinets, which are deteriorating due to environmental factors. The rehabilitation work will reduce the overall operating costs of the lighting systems, and improve pedestrian and vehicular safety. In addition, Hydro Ottawa has initiated a pole replacement program, which necessitates modifications to the existing street lighting plant. This work includes coordination with hydro utility for planning; design modifications to the street lighting system in the affected areas; installation of temporary overhead wiring, to allow for new construction; reuse of the existing street lighting plant where practical; and energizing the new service disconnects and updating the design records.</t>
  </si>
  <si>
    <t>This program provides for the minor refurbishment / up-fitting of the City's municipal fleet, vehicles and equipment; as well as the acquisition, refurbishment, and replacement of municipal shop tools / equipment, which has reached the end of its useful life.To maximize the optimal useful life of the City's vehicles and equipment, up-fits and minor refurbishments are required periodically. Work areas, technician tools, and equipment will require regular review, modernization, and redesign (i.e. small garage renovations, replacement of hoists, ect.) to maintain appropriate levels of service. Costs related to improvements to the facilities, such as security cameras, would also be funded from this account.</t>
  </si>
  <si>
    <t>This program provides funding authority for Municipal vehicles and equipment scheduled for replacement, life extension, or major modification. The timely replacement of vehicles and equipment at the optimal point in their life-cycle has many benefits: total funding is at the lowest point, which includes both capital and operating; vehicle reliability is protected, which minimizes on-the-road failures and maximizes vehicle up-time / availability. Vehicles and equipment replacement decisions are based upon such factors as vehicle age; vehicle usage; analysis of operating costs, including maintenance; as well as an assessment of the condition of the vehicles. Further information on the replacement plan is contained in the 2018 Municipal Vehicle and Equipment Replacement Plan, which was approved by ACS2017-CSD-FLT-0001.</t>
  </si>
  <si>
    <t>These projects include road changes and traffic engineering strategies that provide preferential treatment for buses on the City's road network, to improve the speed and reliability of transit service and to reduce operating costs. Locations for improvement are approved in the City's Transportation Master Plan (TMP) or are selected based on operating experience.</t>
  </si>
  <si>
    <t>Stemming from the 2013 updated Transportation Master Plan (TMP), this project requires funds for conducting transportation planning studies; developing guidelines to support the TMP strategic directions of reducing automobile dependence; meeting mobility needs; and protecting public health and safety. Projects in 2018 will include investigating the feasibility of developing a new roadway design guideline for a 30 km/h speed. Additional projects may include work for the next TMP update, which entails preparing background material/studies on relevant issues; such as pro-active corridor analysis and studies, network studies, and other strategic activities. Some of these studies may be undertaken over the span of several years.</t>
  </si>
  <si>
    <t>Funding is required for the design phase of life-cycle rehabilitation, in line with the recommendations obtained from a detailed condition assessment and renewal options analysis study.</t>
  </si>
  <si>
    <t>2023</t>
  </si>
  <si>
    <t>8</t>
  </si>
  <si>
    <t>Funding is required to complete a transportation functional planning study, in advance of the project design and construction.</t>
  </si>
  <si>
    <t>2022</t>
  </si>
  <si>
    <t>12,14</t>
  </si>
  <si>
    <t>17</t>
  </si>
  <si>
    <t>Funding is required for the design phase of a rehabilitation of the structure, in linewith the recommendations obtained from a detailed condition assessment andrenewal options analysis study. SN 057500</t>
  </si>
  <si>
    <t>2021</t>
  </si>
  <si>
    <t>16</t>
  </si>
  <si>
    <t>17, 18</t>
  </si>
  <si>
    <t>The local sewers and watermains require replacement due to age and poor condition. Full road reconstruction, including curbs and sidewalks, will be included as required, and trench reinstatement with resurfacing will be implemented where appropriate.The funding request is allocated to complete a transportation functional planning study in advance of the project design and construction.Project estimate is comprised of: Roads $10K, Sanitary Sewers $10K, Storm Drainage $10K and Watermains $20K.</t>
  </si>
  <si>
    <t>This project will implement recommendations from the O'Connor Flood Control Trunk Level Measures report. The local sewers are in poor condition and require replacement to improve the level of service and reduce the risk of basement flooding. The watermains require replacement due to poor condition and age. Full road reconstruction, including curbs and sidewalks, will be included within the limits of the project. The funding request is allocated to complete a transportation functional planning study, in advance of the project design and construction.Project Estimate is comprised of: Roads - $30K, Sanitary Sewers -$50K, Storm Drainage - $50K and Watermains - $70K.</t>
  </si>
  <si>
    <t>Integrated rehabilitation projects include rehabilitation of more than one asset class; roads, sanitary sewers, storm drainage, and watermains, which are coordinated within a single project. The projects identify, renew, and replace existing infrastructure assets in need of refurbishment. The Official Plan (OP) outlines the City’s overall goal to expand, through intensification, in the urban areas. The Infrastructure Master Plan (IMP) supports the OP by providing guidelines to identify demands of growth funding, which is provided through the Development Charges (DC) By-law to components of infrastructure rehabilitation supporting growth objectives.The rehabilitation strategies for existing infrastructure, which address level of service, environmental and public health issues, provide the opportunity to generate additional capacity for growth. This is accomplished through one of the following options: providing a global system benefit with the replacement of existing infrastructure, the upsizing of existing infrastructure, reducing infiltration, or improving system hydraulics. The Integrated Rehabilitation - Intensification Areas program provides for grouping of proposed rehabilitation projects, which have identified intensification potential and are within sewer catchment areas.</t>
  </si>
  <si>
    <t>14</t>
  </si>
  <si>
    <t>The local sewers and watermains require replacement due to age and poor condition. Full road reconstruction, including curbs and sidewalks will be included as required, and trench reinstatement with resurfacing will be implemented where appropriate.The funding request is allocated to complete a transportation functional planning study, in advance of the project design and construction.Project estimate is comprised of: Roads $10K, Sanitary Sewers $10K, Storm Drainage $10K and Watermains $20K.</t>
  </si>
  <si>
    <t>18</t>
  </si>
  <si>
    <t>This functional design study and subsequent implementation project will build on opportunities to reallocate space, which will not be required for transit operation after the opening of the Confederation Line. The corridor includes the right-of-way on Albert Street, Slater Street and the Mackenzie-King Bridge, between Empress and Waller streets. The reallocated space will be used to enhance the street environment and/or to accommodate active transportation, in accordance with City policies. This study and the subsequent project capitalizes on the planned road reconstruction of Albert and Slater Streets between Empress Avenue and Bay Street, and will include a range of interim and ultimate measures. The renewal of the Albert Street and Slater Street corridors will implement the vision established in the Official Plan, and build on the findings and recommendations of the 2013 Downtown Moves Study.</t>
  </si>
  <si>
    <t>This project provides funds for capital payments related to on and off-street parking payment equipment, in accordance with the terms of the Parking Operations System Agreement.</t>
  </si>
  <si>
    <t>The scope of the PIMS project includes the implementation of a complete Project and Portfolio Management (PPM) solution, to fulfill the Infrastructure Services project delivery requirements. This funding provides the additional requirement measures for the implementation of the solution over the course of 2018.Project estimate is comprised of: Roads - $170K, Sanitary Sewers - $80K, Storm Drainage - $77K, Watermains -$83K and Transit - $90K.</t>
  </si>
  <si>
    <t>This program is for new cycling facilities and improvements to existing facilities. Efforts include planning, design and construction, which typically require three years from start of functional design to completion. Projects are mapped on GeoOttawa (Cycling/Plan 2015- 2018). The 2018 budget may also be used in part to fund the City’s portion of eligible projects within the Ontario Municipal Commuter Cycling Program (OMCCP) including project management costs. These target OMCCP projects meet the program criteria and are consistent with the 2013 Ottawa Cycling Plan. Individual project scope may be adjusted to meet OMCCP project deadlines or budget limits.</t>
  </si>
  <si>
    <t>This program supports safe mobility choices, through completing the identified pedestrian network projects in Phase 1 of the Ottawa Pedestrian Plan. This program promotes the design and construction of the Affordable Pedestrian Network, to complete missing pedestrian links that connect residents to transit, schools, parks and other key pedestrian destinations within communities. New sidewalks are also provided as part of new land developments and through integrated road reconstruction projects. The Official Plan, Transportation Master Plan, and Pedestrian Plan, all identify the provision of sidewalks and pathway routes as key to supporting current and future transportation and mobility needs of residents, improving pedestrian accessibility and safety.</t>
  </si>
  <si>
    <t>Safer Roads Ottawa (SRO) is a partnership between Ottawa Fire Services, Ottawa Paramedic Service, Ottawa Police Service, Ottawa Public Health, and the Transportation Services Department, who are committed to preventing or eliminating road deaths and serious injuries for all people in the City of Ottawa. This is accomplished through culture change, community engagement, and development of a sustainable safe transportation environment. Safer Roads Ottawa acts as the umbrella program and key point of contact for all road safety initiatives originating from the City of Ottawa. The goal is to ensure that all corporate road safety initiatives are coordinated and fully supported by the City’s internal partners, while developing, engaging, and investing in various community road safety partners. SI funding will be used to develop enhanced city-wide programming, including more robust awareness campaigns and outreach activities, based on the focus areas of the existing Safer Roads Ottawa Program approved by Council in 2011.</t>
  </si>
  <si>
    <t>Traffic Services works collaboratively with each Ward Councilor to identify sites for the enhancement of road safety, provided through the installation of temporary traffic calming measures. Examples of treatments covered by the program include:• Speed display boards (permanent or temporary).• Painting of speed limits on the road.• Temporary traffic calming devices (flexible centreline signage).• Potential for signage indicating entering a community.• Use of planters on local streets to create chicanes. • Use of temporary posts to create bulb outs and a narrower street.2018 locations to be identified in consultation with Ward Councilors in Q4 2017 and Q1 2018.</t>
  </si>
  <si>
    <t>Pedestrian safety is an integral component of the City's road safety strategy. The Pedestrian Safety Evaluation Program (PSEP) is a customized process that combines traffic engineering with public engagement, for prioritizing and programming pedestrian related road safety improvements to signalized and non-signalized intersections. Intersections are ranked based on risk to pedestrians, collision history, and public feedback. The goal of this program is to mitigate the frequency and severity of preventable collisions involving pedestrians, by providing guidance in the selection of cost-effective countermeasures. The PSEP is used in conjunction with the current Safety Improvement Program (SIP) studies, in the preliminary design stages of capital rehabilitation projects. SI Funding will enable the program to have a greater impact on the safety and mobility of pedestrians, with the ability to implement geometric modifications to one of the highest ranked locations every year. Locations identified for modifications will be selected anually as per the existing program.</t>
  </si>
  <si>
    <t>The Cycling Safety Improvement Program (CSIP) ensures a well-defined process which combines traffic engineering, observed behaviours, and risk mitigation measures to enable on-going road safety improvements, for benefit to cyclists within the City of Ottawa. Since 2012, Traffic Services staff have been coordinating the CSIP, focusing on identifying problem locations, making recommendations for improvements, and proposing a process for continuous improvement of cycling safety. Proposed recommendations to enhance specific locations are identified following consultation with members of the public and occaisionally through project specific Working Groups. The goal is to improve 10 locations per year, by way of installing pavement markings and signs, or implementing minor geometric changes to the roadway. Locations for 2018 will be identified in Q4 2017 and Q1 2018.</t>
  </si>
  <si>
    <t>This Council Strategic Initiative pertains to enhanced cycling and pedestrian facilities in communities, with particular links to schools and recreation centers, and to improve linkages to the Confederation Line stations consistent with the objectives of the TOD, OCP and OPP plans on an accelerated schedule (i.e. within this Term of Council). Efforts include planning, design, and construction, which typically takes three years from functional design to completion of construction. Projects are also mapped on GeoOttawa (Cycling/Plan 2015-2018: "SI 9: Community Connectivity Project").</t>
  </si>
  <si>
    <t>Rapid growth in the Barrhaven South area requires widening of Strandherd Drive to four lanes between Maravista Drive and Jockvale Road. Detailed design is being completed, and funding is requested for future construction of the approximately 3.3km segment. The project also includes a grade-separated crossing over the rail corridor.</t>
  </si>
  <si>
    <t>Funding is required for the construction phase of the Harmer Ave pedestrian bridge’s replacement.</t>
  </si>
  <si>
    <t>To accommodate growth in the Kanata South and Stittsville communities, this project involves the widening, to a 4 lane divided roadway, of Old Richmond Road and West Hunt Club Road between Hope Side Road and Highway 416. Detailed design is underway for the full 7.5 km corridor of Hope Side Road at Eagleson Road to Hunt Club Road and Highway 416. Funding for construction has been requested in 2018 for select work in the 5.5 km segment from Hope Side Road to Highway 416, consisting of full widening of Old Richmond Road and improvements along West Hunt Club at the Moodie Drive intersection.</t>
  </si>
  <si>
    <t>8,21,23</t>
  </si>
  <si>
    <t>The sanitary sewers, within the limits of the project, require rehabilitation due to age, poor condition, and to alleviate basement flooding. In addition, the watermains, within the project limits, also require replacement due to age and the presence of lead services. The storm sewer is in good condition and does not require upgrades, except where impacted by the construction of the sanitary sewer and watermain. Full road reconstruction including curbs and sidewalks will be included. Enhancements include a new sidewalk in Burnham Rd (75m), at an approximate cost of $11,000; and painting bike sharrows on Onslow Cres between Elliott Ave and Burnham Rd, at an approximate cost of $1,500.The 2018 authority request will provide for construction funding. Contribution to Public Art is $56K.Project estimate is comprised of: Roads $850K, Sanitary Sewers $2.37M, Storm Drainage $3.22M and Watermains $3.06M.</t>
  </si>
  <si>
    <t>This project will implement recommendations from the O'Connor Flood Control Trunk Level Measures report. Trunk sewer rehabilitation is included on Waverley St from Metcalfe to Elgin St, and on Elgin St from Waverley St to Gilmour St. The local sewers are in poor condition and require replacement to improve the level of service and reduce the risk of basement flooding. Combined sewers are being replaced with separate sanitary and storm sewers between Lisgar and Somerset. The watermains on Elgin St, between Gloucester St and Isabella, require replacement due to poor condition and age. Full road reconstruction / resurfacing including curbs and sidewalks will be included within the limits of the project. Enhancements include 3-6m wide sidewalks, as well as landscaping. The approximate cost of the enhancements, including property requirements, is $ 3,200,000. This authority request provides for construction funding. Contribution to Public Art is $159K.Project Estimate is comprised of: Roads - $7.7M, Sanitary Sewers -$11.1M, Storm Drainage - $2.0M, Watermains - $8.8M and Transit $500K.</t>
  </si>
  <si>
    <t>The sanitary sewers in Aylmer Ave, Carlyle Ave, Downing St, Fulton Ave, Pansy Ave, Seneca St, and Woodbine Pl require replacement due to age and poor condition. The watermains will be replaced according to age, size, and the presence of lead services. The storm sewers are in good condition and do not require replacement, except to accommodate the construction of the sanitary sewer and watermain, when necessary. Full road reconstruction including curbs and sidewalks will also be included. An estimated cost of $10,000 is required for enhancements including; cycling pavement marking and signage on Aylmer Ave from Bronson Pl to Bank St, and on Seneca St from Colonel By Dr to Cameron Ave. The 2018 authority request will provide for construction funding. Contribution to Public Art is $75K.Project Estimate is comprised of: Roads - $2.38M, Sanitary Sewers - $1.81M, Storm Drainage - $1.81M and Water Mains $4.4M.The new year of completion is 2020.</t>
  </si>
  <si>
    <t>Additional funding required for contract administration and inspection, upon the completion of the contract post LRT revenue service. There will also be design costs to update the original technical plans, including cycle tracks and new accessibility standards. Pending approval, an amount with an upset limit of $500K will be transferred to 907201.This project is being delivered by the Rail Implementation Office. Project Estimate is comprised of: Roads - $170K, Sanitary Sewers -$240K, Storm Drainage - $260 and Watermains - $130K.</t>
  </si>
  <si>
    <t>The City's Transportation Master Plan identifies widening of Jockvale Road, as a Phase 2 roads project (2020 - 2025). Renewal and replacement of hydro poles along this roadway will occure soon. This funding will provide authority to acquire land in advance, thereby allowing the co-ordination for the relocation of hydro poles along the corridor at the ultimate widening location.</t>
  </si>
  <si>
    <t>3,22</t>
  </si>
  <si>
    <t>This project funds the restoration of roads to their original or new configuration following the completion of O-Train Confederation Line construction. Several roads and highways, along with their traffic control systems, were modified to accommodate frequent bus operation when the Transitway was closed for conversion to light rail.</t>
  </si>
  <si>
    <t>The Transit Rail Structures Program provides for condition assessments, rehabilitation, and reconstruction work undertaken on the Trillium Line structures (non rail / rail bed infrastructure). Forecasts are based on bulk allocations that will be detailed in future budget submissions following completion of a review.</t>
  </si>
  <si>
    <t>This project funds the lifecycle replacement of operational support vehicles, including those used for security, supervision, bus maintenance, winter maintenance, stores, and others. This project will fund approximately 30 operational support vehicles. The fleet is a mix of light and heavy vehicles with various lifecycles: 3 to 15 years or more. The reliability of the system is dependent in part on the timely renewal of the operational support fleet.</t>
  </si>
  <si>
    <t>This project is for the replacement of buses that have reached the end of their operational life. It fulfils the OC Transpo long-range fleet plan and aligns with the transit long-range financial plan. This project will fund replacing 80 existing 40-foot buses with a new fleet of 40-foot buses.</t>
  </si>
  <si>
    <t>This project is for mid-life refurbishment of approximately 35 40-foot and 50 60-foot buses for conventional service, to effectively manage each fleet type to their 15-year life expectancy. This project will fund repairs, modifications and refurbishments to ensure planned availability and reliability. With this work, buses will be maintained in good condition for a good customer experience through their entire 15-year life. The refurbishment project will also cover the replacement of engines, transmissions and other main components of a bus, repair buses that receive major damage, replace buses that are beyond repair and cover refurbishment facility modifications.Subject to Council adoption of the 2018 draft budget, the authority for this project will be reduced by $4,000,000 and the funding used to eliminate a portion of the PTIF project debt financing.</t>
  </si>
  <si>
    <t>This program is to maintain the O-Train Trillium Line in a state of good repair and to implement modernization measures to improve the service. The funding will implement required vehicle overhauls, reliability improvements, spare parts strategies, and modernization measures to keep the vehicle fleet in a state of good repair. The funding will also implement required infrastructure (track, signals, control systems) overhauls, reliability improvements, spare parts strategies, and modernization measures to the keep the infrastructure in a state of good repair.</t>
  </si>
  <si>
    <t>This program will provide lifecycle funding to maintain the O-Train Confederation Line system in a state of good repair. Under the Project Agreement, monthly service payments will be made to Rideau Transit Group that will include the lifecycle requirements for renewal of vehicles, stations, rail infrastructure and systems, and Belfast Yard.</t>
  </si>
  <si>
    <t>This program funds operational improvements and software enhancements of the computer-aided dispatch control system for bus operations and the suite of software used to plan and schedule bus and train operations and staff work schedules.</t>
  </si>
  <si>
    <t>This program funds continuing maintenance and upgrades to the suite of software used for Para Transpo workforce management, customer bookings, dispatch and timekeeping. Updating the current version will improve usability for staffing management, scheduling and customer bookings.</t>
  </si>
  <si>
    <t>This program funds maintenance, lifecycle replacement, and adaptations to the core software used to support all service areas.</t>
  </si>
  <si>
    <t>This program funds updates to customer-facing systems, which evolve as technology changes and as customers adapt to it. The web content management system (CMS) will be updated to conform to newer web approaches and accessibility standards. The interactive voice response (IVR) and customer relationship management (CRM) systems will be enhanced to allow further improvements in service to customers.</t>
  </si>
  <si>
    <t>This program funds upgrades and maintenance of onboard technology systems, including customer-facing systems and radio hardware and systems for bus and train operation.</t>
  </si>
  <si>
    <t>This program funds responses to unplanned infrastructure-related issues at facilities and stations, to maintain an appropriate working environment for staff while providing safe transit facilities for customers.Subject to Council adoption of the 2018 draft budget, the authority for this project will be reduced by $248,000 and the funding used to eliminate a portion of the PTIF project debt financing.</t>
  </si>
  <si>
    <t>This project is to make improvements to Transitway and O-Train stations and other facilities for the benefit of customers and operations. Work will include safety modifications, measures to improve efficiency or reliability, improvements to customer facilities and customer experience, and changes to comply with regulatory standards.</t>
  </si>
  <si>
    <t>These projects include road changes and traffic engineering strategies that provide preferential treatment for buses on the City's road network, to improve the speed and reliability of transit service and to reduce operating costs. Locations for improvement are approved in the City's Transportation Master Plan or are selected based on operating experience. Examples of such projects include bus detection and communications at traffic signals, queue jump lanes, reserved bus lanes, and geometric modifications at bus stops and intersections. Subject to Council adoption of the 2018 draft budget, the authority for these projects will be reduced by $4,884,000 and the funding used to eliminate a portion of the PTIF project debt financing.</t>
  </si>
  <si>
    <t>This project funds the ongoing rehabilitation of existing Transitway and O-Train stations and bus stops, including condition assessment and infrastructure rehabilitation, and to allow for the implementation of safety and security improvements for customers and staff.</t>
  </si>
  <si>
    <t>This project funds accessibility improvements at Transitway and O-Train stations and other facilities for all customers, including seniors and customers with disabilities.</t>
  </si>
  <si>
    <t>This project funds the planned preventative maintenance program and renewal of work area and facilities to prevent failure and to ensure continuous operations. This program also includes refurbishment and replacement of tools and equipment that have reached their expected end of life.</t>
  </si>
  <si>
    <t>This project will make improvements to on-street transit facilities for the benefit of customers. Work conducted under this project will include new and improved bus pads, shelters, and other customer amenities, as well as other operational improvements.</t>
  </si>
  <si>
    <t>Scope and design briefs are necessary to adequately define transit road conditions, coordinate requirements, and project limits; prior to initiating design stages. Post construction funding is required to address assessments and unplanned/unexpected adjustments, outside the original implementation funding envelopes.</t>
  </si>
  <si>
    <t>2020</t>
  </si>
  <si>
    <t>This project consists of pier work along Prince of Wales Bridge, over the Ottawa River, at Lemieux Island (structure numbers SN 011970 &amp; 011971).Funding is required for the design phase of a minor substructure rehabilitation, which is part of a preservation strategy in line with the recommendations obtained from a detailed condition assessment and renewal options analysis study.</t>
  </si>
  <si>
    <t>14, 15</t>
  </si>
  <si>
    <t>This project provides funding for condition assessment, scoping, design, and replacement of drainage culverts located on the transitnetwork.</t>
  </si>
  <si>
    <t>The Transit Roads &amp; Structures Program provides for condition assessments,life-cycle renewals, and rehabilitation / reconstruction work undertaken on the City'sexisting roadways and structures dedicated to transit. The program is focused on:• Roads and park &amp; ride areas (renewal of roadways and parking dedicated totransit).• Transitway structures (renewal of bridges, culverts, retaining walls serving thededicated transit network).• Project scoping and engineering.Forecasts are based on bulk allocations that will be detailed in future budgetsubmissions following completion of a review.</t>
  </si>
  <si>
    <t>This component of the program provides for the engineering and construction activities relating to repair and rehabilitation of varioustransitway structures, to address deficiencies over their service life. The size and complexity of the projects vary considerably. The activitiesare scheduled based on needs identified through the structures asset management programs.</t>
  </si>
  <si>
    <t>Scope and design briefs for transitway structures are necessary to adequately define conditions, coordinate requirements, and explore renewal optionsprior to initiating design stages. Post construction funding is required to address assessments and unplanned/unexpected adjustments, outside theoriginal implementation of funding envelopes.</t>
  </si>
  <si>
    <t>This program provides for engineering and construction activities, to maintain and rehabilitate the existing transit roadway infrastructure.The activities include asphalt overlays, rehabilitation of concrete pavements, and other surface repairs/rehabilitation work on roadwaysdedicated to transit and transit stations.</t>
  </si>
  <si>
    <t>This program provides for life-cycle renewal and replacement work to existing building assets, and is a component of the corporate Building and Park program.</t>
  </si>
  <si>
    <t>The Building and Park programs provide for life-cycle renewal and replacement work to existing building and park assets. Detailed scope of work for specific projects extends to a wide assortment of work, such as roof replacement, building preservation, building mechanical and electrical systems, park playgrounds and property elements, hard landscaping, arena and pool equipment, and unplanned emergency work.</t>
  </si>
  <si>
    <t>This project provides additional funds for the construction of the bus staging area at Tunney’s Pasture Station to provide for unforeseen costs that were incurred during construction. There were additional costs associated with hauling and disposal of contaminated material, the scope of the bus operator building, and costs associated with repairs, reconstruction, and reinstatement of Yarrow Driveway due to the use of the roadway for bus detours during construction of the O-Train Confederation Line.</t>
  </si>
  <si>
    <t>The Multimodal Transformation Program (MMTP), also known as On Track 2018, develops and implements strategic projects and activities that transform OC Transpo and enable it to deliver a fully integrated multimodal transit service in 2018. Utilizing a structured project management approach, the MMTP develops and facilitates the implementation of business and service delivery models that ensure a seamless and positive end-to-end customer experience upon day-one of revenue service of the O-Train Confederation Line.</t>
  </si>
  <si>
    <t>The Development Charges Act requires municipalities to update their growth-related By-law and background study every five years. This document provides an estimate of the amount, type, and location of development, including a calculation for each category of service contained within the overall development charge. There are also ongoing regulatory and legislative requirements, such as monitoring discretionary exemptions, tracking of collections, annual reporting, verification of project funding, and ongoing policy interpretations. The City's current By-law was passed in June 2014 and amended in May 2017.</t>
  </si>
  <si>
    <t>Funds will support the purchase and implementation of the Land ManagementSolution to replace Development Review, Inspections, Building Permit, Committee of Adjustment and Right of Way / encroachment permit functions in the end-of-life MAP system.The new year of completion is 2020.</t>
  </si>
  <si>
    <t>The Investment in Affordable Housing for Ontario Program (IAH) provides the City with $72.2M of federal/provincial funding to develop new affordable housing projects and other housing programs from 2015 to 2020. The IAH is divided into two funding streams (capital and operating) with five optional components, three of which are capital programs (Rental Housing, Homeownership Assistance, and Ontario Renovates) and two are operating components (Rent Supplements and Housing Allowances).The total 2018 IAH allocation is $14.4M which includes additional 2018-2019 IAH funding. The City will supplement the IAH program with $1.337M for fee relief and project contingencies. Fee relief is provided to successful proponents under the City's Affordable Housing Program and includes building permits, planning, school board and development charges. City funding is provided from the Housing First Policy. New estimated year of completion 2021.</t>
  </si>
  <si>
    <t>To support the replacement of accessible public workstations that are at the end of their serviceable life-cycle. This is the third and final year of a three year replacement strategy.</t>
  </si>
  <si>
    <t>Funding to purchase equipment, software, and peripherals; to implement an automated scheduling system for operational efficiencies.</t>
  </si>
  <si>
    <t>This funding is required to replace a regular duty, three-quarter ton van purchased in 2006, which has surpassed its serviceable life span. The intended replacement vehicle will be smaller, providing for more efficient and versatile use in the future. The primary immediate use for this vehicle is to service the OPL Kiosk book vending units, located at the Hunt Club Riverside Park Community Centre.</t>
  </si>
  <si>
    <t>Bookmobile Unit #2 was purchased in 2005 and is nearing end of life. Procurement for a new unit takes approximately 18 months. Replacement of this unit will ensure continuity of service in 23 neighborhoods that experience gaps in library services. Replacement with a similar large vehicle will ensure access to a broad range of library services: fostering positive customer engagement; increasing use of library materials; discovering opportunities regarding OPL services and resources; and promoting literacy and learning through programming.</t>
  </si>
  <si>
    <t>This program provides for barrier removal work to existing building assets, and is a component of the corporate Building and Park program.</t>
  </si>
  <si>
    <t>The Accessibility program provides for barrier removals to existing building and park assets, based on ongoing condition assessments. Detailed scope of work for specific projects extends to a wide assortment of planned and/or emergency works, such as installation of ramps, elevators, power door operators, signage, handrails in arena stands; removal of barriers in exterior and interior paths of travels; washroom / changeroom / kitchen remedial work; and park playgrounds.</t>
  </si>
  <si>
    <t>A project to exceute the findings of a 2018 business case; supporting the renewal of the Rosemount library branch. The Rosemount branch is an original Carnegie Library and has been identified, by the Ottawa Public Library Board, as a facility renewal priority through the adoption of a facilities framework in 2016. This 2018 funding request for $2M is intended to complement the existing authority in capital order # 907351.</t>
  </si>
  <si>
    <t>The Accessibility program provides for barrier removals to existing building and park assets based on ongoing condition assessments. Detailed scope of work for specific projects extends to a wide assortment of planned and/or emergency works, such as installation of ramps, elevators, power door operators, signage, handrails in arena stands, removal of barriers in exterior and interior paths of travels, washroom / changeroom / kitchen remedial work, and park playgrounds.</t>
  </si>
  <si>
    <t>The Building and Park programs provide for life-cycle renewal and replacement work to existing building and park assets. Detailed scope of work for specific projects extends to a wide assortment of work, such as roof replacement, building preservation, building mechanical and electrical systems, park playgrounds and property elements, hard landscaping, arena and pool equipment and unplanned emergency work.</t>
  </si>
  <si>
    <t>This program funds the life-cycle replacement and growth of the City's computer network and telecommunications infrastructure. Specifically in 2018, these funds will be used to life-cycle: computer/laptops, servers, network switches, storage devices, upgrading SAP and miscellaneous data center infrastructure. The funds will also be used to life-cycle various technologies that power the City's telephony network and Internet access. Annual investments must also be made to replace aging infrastructure, to ensure continuous vendor support and availability of security patches, and upgrade network capacity to accommodate increasing use of technology in City operations.</t>
  </si>
  <si>
    <t>This program funds the life-cycle replacement of three major Microsoft products: email, desktop operating system, and Office suite. The program is based on a 6-year life-cycle term. The Office suite has reached its end-of-life and will no longer have security patches issued for it. The upgrade program is essential to ensuring continued support from manufacturers, as well continuing to maintain our overall security posture in relation to ever evolving cyber security threats. The work plan includes complementary training programs and funds for the hiring of subject matter experts; to ensure ITS City staff are properly trained on the implementation and support of the solutions, and that best practice system designs are followed to help ensure these productivity tools are deployed and utilized effectively and appropriately.</t>
  </si>
  <si>
    <t>In July 2015 Council approved the functional design for Stage 2, and directed staff to begin the preliminary implementation activities for the project: preliminary design, procurement options analysis, business case development etc. Since that time, federal and provincial funding commitments have been secured, and procurements structured for both the Confederation Line extensions (East and West) as well as the Trillium Line extensions to Riverside South and the Airport Link. This budget reflects the cost to continue design and procurement activities, implement enabling works, cover costs associated with the transition from Planning and Procurement to Stage 2 implementation, as well as property acquisition. The 2018 budget has been decreased by $30M from the previous year’s projections as a result of separate funding established in 2017 to support the fix-priced MOU with Rideau Transit Group. The estimates for 2019 and 2020 are subject to refinement, once the Stage 2 procurements reach financial close.</t>
  </si>
  <si>
    <t>In 2015, City Council approved Ottawa’s Renewable Energy Strategy project as a 2015-2018 Term of Council strategic initiative. The activities related to this strategic priority directed staff to complete a baseline analysis of energy supply and demand within the City of Ottawa. This includes assessing options in collaboration with community partners. The goal is for all partners to advance energy conservation, energy efficiency, and renewable energy generation within their respective areas of control/influence. Phase 1 focused on energy generation, and will be presented at ECPC November 21, 2017. Phase 2 work to begin in 2018, will include the development of the remaining pathways for buildings, transportation, waste and energy storage. Upon the completion of Phase 2, an energy modeling component will be completed to quantify the potential impacts associated with different actions, initiatives, and all of the pathways. This modeling component informs an assessment report that will be used by the City and its community partners to determine where to prioritize efforts over the medium and long term. It will additionally facilitate the charting of a path forward for Ottawa’s low carbon future that is powered by clean, renewable energy.</t>
  </si>
  <si>
    <t>This provides funding for the Municipal Green Fleet Plan, which is focussed on supporting the City’s commitment to reducing Municipal Green House Gas emissions. Projects supported by the Green Fleet Plan include but are not limited to:• Hybrid vehicles, primarily light (cars / SUVs) but also specialty (bucket trucks, electric ice resurfacers).• Biofuels (ethanol, biodiesel).• Vehicle engine technologies (diesel in light fleet).• Vehicle specifications to incorporate reduced fuel consumption and/or reduced emissions.• Training tools and technology to enhance driver education / promote green driving habits.• In-vehicle technology to reduce idling and provide alternate solutions for heating/cooling etc. which do not involve running the engine• This provides funding for the Municipal Green Fleet Plan which is focused on supporting the City’s commitment to reducing Municipal Green House Gas emissions.Green Fleet: $500.</t>
  </si>
  <si>
    <t>The goal of the program is to manage the City's increasing growth and demand for energy, through the implementation of various energy conservation measures. Various projects will be undertaken to implement capital measures to reduce the City's electricity, natural gas, and water use, with the focus on environmental sustainability. The Energy Management and Investment strategy will reduce the City’s environmental footprint, ensuring the City’s compliance under the mandate of the 2009 Green Energy Act, and continuing the City’s leadership role in respect to energy conservation and demand management. The Strategy focuses on implementing energy efficient retrofits within existing facilities focusing on lighting, water, heating &amp; cooling, building controls, and building envelopes.</t>
  </si>
  <si>
    <t>Under Policy 5.2.1(5) of the Official Plan, the City has an obligation to acquire privately-owned Urban Natural Features, at the request of the landowner. The policy also requires the City to obtain, at the request of the landowner, any properties that are entirely constrained from development by the City’s natural heritage system, which otherwise would be developable. The City employs a variety of methods to acquire such properties, including but not limited to land exchanges and parkland dedication. Notwithstanding these other methods; most acquisitions require funds for purchase, appraisals, environmental site assessments, and legal fees.</t>
  </si>
  <si>
    <t>The City's corporate strategic plan supports Biodiversity and Ecosystem Health as one of 12 long-term goals. The Official Plan policy 5.2.1. requires the City to purchase land, at the request of the landowner. When the opportunity arises, the City seeks to purchase strategic pieces of land in the rural area, which add or link to existing significant natural areas. The ability to purchase key areas would fulfill both a corporate long-term strategic goal and Official Plan policy. The City normally receives several such requests each year. In addition, the City may proactively pursue acquisition of other outstanding environmental lands, where opportunities arise.</t>
  </si>
  <si>
    <t>Solid Waste is requesting 2018 fleet capital to purchase leased Soil Management equipment at Trail Road. This equipment is required to support the Trail Road Landfill annual and long term needs for processing cover materials and contaminated soils. Solid Waste has been accepting and processing soil since 2015, to meet annual and long term needs up to and including site closure in 2043. When the operating budget was established in 2016, it realized a $2.6 million surplus. Another operating surplus is forcast for 2017. Solid Waste also realized a $1.2 million capital savings in 2016, from soil in the stage 1 capping project; and is anticipating future capital savings, as other stages are capped and closed.</t>
  </si>
  <si>
    <t>Solid Waste Fleet requires growth to meet the expanding needs of the City's service areas. As the City grows, Solid Waste realizes expanding house counts, increased tonnages, and increase kilometres.</t>
  </si>
  <si>
    <t>A 2016 rehabilitation of the extraction wells (see NGWT Purge Well Rehabilitation Project ESD-SWS-0010) has identified infrastructure failure in force main # 6 and electrical failure associated with underground cable in force main #4 (See Dillon Consulting field reports)New estimate year of completion 2019.</t>
  </si>
  <si>
    <t>Solid Waste Landfill buildings and structures require annual maintenance, repair and upgrade to meet regulatory requirements, as specified in the Provincial Certificate of Approval. The scalehouse building, leachate collection structure, and diversion and recycling solutions are necessary over the course of the landfill life.</t>
  </si>
  <si>
    <t>The City of Ottawa owns and operates the Nepean Ground Water Treatment (NGWT) system located at 3704 Moodie Drive. In 2006 the facility was installed to mitigate contaminated ground water migration to adjacent lands west of the closed Nepean Landfill. The facility consist of 6 extraction wells coupled to a mechanical air stripping treatment system designed to remove volatile organic compounds and discharge treated effluent to an adjacent surface water pond located on the closed Nepean Landfill site.</t>
  </si>
  <si>
    <t>Solid Waste Landfill disposal processing facilities require annual maintenance, repair and upgrades to meet regulatory requirements, as specified in the Provincial Certificate of Approval. Landfill capping of various stages, gas collection systems, leachate collections systems, groundwater containment solutions, and other requirements to keep the landfills operating efficiently, effectively and in compliance.</t>
  </si>
  <si>
    <t>The Trail Road Landfill operates on a continuous basis for disposal of solid waste material. Annual reinvestment is required to identify and address operational and safety improvements of the site. Required modifications include signage and fencing replacement, material stock pile volume measurements, and associated design and operations reports.</t>
  </si>
  <si>
    <t>In accordance with the requirements of the Environmental Protection Act, the City of Ottawa is required to prevent the migration of landfill gas to the environment. To this end, the City installed a landfill gas collection and flaring system at the Trail Waste Facility Stages 1, 2 and the Nepean landfill in the early 1990's. The landfill gas collection system was expanded to Stage 3 and 4 and around the perimeter of Stage 1 and Stage 2 over the past several years to compliment landfilling activities and mitigate off-site migration. The City continues to operate under a voluntary compliance program with the MOE as a result of exceedance of landfill gas trigger concentrations along the perimeter of the site.Functions associated with the activity include replacement of the flare, upgrades and repairs to the flare station facility, repairs and expansion of the existing gas collection system, and installation of a permanent gas collection system on completed portions of Stage 2 of the Trail Waste Facility.New estimated year of completion 2019.</t>
  </si>
  <si>
    <t>Vertical expansion of the Trail Waste Facility was approved in 2006 as part of an Environmental Assessment (EA) Optimization/Expansion Project. The land filling operation commenced with the vertical expansion of Stage 2 in 2007. As dictated by the EA, the final cover for Stage 2 is a low permeability geomembrane described conceptually in “Appendix M – Design and Operations Report, Trail Waste Facility Landfill, Optimization/Expansion Project, EA/EPA Document”. Stage 2 will be filled to final approved contours in early 2013. The design work will start in 2015. During preliminary design, an EA amendment was requested to address waste placed outside of the approved final contours. Due to unanticipated waste settlement, the amendment application is no longer deemed necessary. Construction will commence in 2017.</t>
  </si>
  <si>
    <t>This funding request is for the reimbursement to South Nepean Development Corporation (SNDC) for work associated with construction of the Chapman Mills stormwater pond by SNDC and eligible trunk stormwater as per Council Report ACS2009-CMR-LEG-0023 dated September 23, 2009.</t>
  </si>
  <si>
    <t>The Structures Stormwater Program provides for condition assessments,preventative maintenance, rehabilitation and reconstruction works undertaken onthe City's existing drainage culverts. Program funding requirements to support renewal needs are defined in the Long Range Financial Plan. Detailed information and costs associated with specific components and projects directly follow this program summary page. Forecasts are based on bulk allocations that will be detailed in future budget submissions.</t>
  </si>
  <si>
    <t>These funds will be used to further the City’s ongoing groundwater characterization efforts. The work to be undertaken will be in line with the City’s groundwater management strategy direction set by City Council in May, 2003. The approach includes the preparation of various studies: to characterize local groundwater resources and demands; to assess existing water supply and wastewater disposal risks; and to support the development of the Rural Servicing Strategy. This request will support a groundwater characterization study for the Village of Cumberland in 2018.</t>
  </si>
  <si>
    <t>The Water System Rehabilitation Program addresses the annual rehabilitationrequirements for the City's piped water network to: extend the life of theinfrastructure, provide continued supply of potable water, prevent failures requiringmore extensive reconstruction, and ensure drinking water quality is maintainedthroughout the water distribution network. The program is focused on:• Proactive lifecycle renewal and rehabilitation projects• Level of service initiatives• System improvements and optimization• Miscellaneous upgrades and rehabilitation to support growth demand• Miscellaneous local repairsProgram funding requirements to support renewal needs are defined in the LongRange Financial Plan. Forecasts are based on bulk allocations that will be detailedin future budget submissions. The funding requests for watermain costs coordinated withroadway, wastewater or stormwater rehabilitation are included within the IntegratedRehabilitation Programs.</t>
  </si>
  <si>
    <t>Undertake analysis and planning for drinking water and sewer systems, for areas outside the greenbelt, to support growth related wastewater project planning.</t>
  </si>
  <si>
    <t>Funds are required to support: Class Environmental Assessment; functional designs; and other area-specific studies for the planning of water, wastewater, and stormwater projects which are needed to support growth City-wide.</t>
  </si>
  <si>
    <t>The Rural Servicing Strategy is made up of a coordinated set of initiatives geared to promoting safe and sustainable rural water supply and wastewater disposal. It utilizes the findings of various groundwater studies, and provides technical direction (guidelines and policies) on private and public servicing within the rural planning context. The rural area has a variety of public and private servicing systems, and these are regularly reviewed for sustainability and future growth. This request will support completion of a village servicing study in 2018. Priority areas are currently being reviewed.</t>
  </si>
  <si>
    <t>These funds will be applied to implementing: the Pinecrest Creek/Westboro Stormwater Management Retrofit Study (approved by Council October 26, 2011); the Eastern Subwatersheds Stormwater Management Retrofit Study (anticipated to be complete by Q4-2017); and other SWM retrofit opportunities outside these two study areas. These studies and subsequent implementation are a component of the Ottawa River Action Plan. This funding will support various retrofit projects to improve stormwater management in older neighbourhoods, thereby reducing the on-going impacts of uncontrolled/untreated urban runoff to the Ottawa River and its tributaries. In addition, this funding will be applied to support the operation and maintenance of Low Impact Development (LID) retrofits in City rights-of way and on City properties for a pilot period of approximately 5 years. Maintenance efforts and costs will be tracked during the pilot period to inform longer-term budget requirements for this new type of infrastructure.</t>
  </si>
  <si>
    <t>The Stormwater Collection Rehabilitation Program addresses annual rehabilitationand operational capital requirements for the City's stormwater collection system inorder to preserve and extend the life of the infrastructure, reduce floodingoccurrences, and prevent failures requiring more extensive reconstruction.The program is focused on:• Flood mitigation.• Proactive lifecycle renewal and rehabilitation projects.• Level of service initiatives.• System improvements and optimization. • Miscellaneous upgrades and rehabilitation to support growth demand.The funding requests for stormwater costs coordinated with roadway, wastewater or water rehabilitation are included within the Integrated Rehabilitation Programs.Program funding requirements to support renewal needs are defined in the LongRange Financial Plan.</t>
  </si>
  <si>
    <t>The Leitrim Updated Servicing Report (2016) states all wastewater flows from the Leitrim Development Area are tributary to the Leitrim Sanitary Pump Station. The station was built and commissioned by the City of Ottawa in 2002 and the station’s Amended Environmental Compliance Approval (ECA), was issued by the provincial Ministry of Environment on June 12, 2012 through Capital Works. The Leitrim Sanitary Pump Station requires an overflow system to help eliminate the possibility of property flooding in the event the pump station fails. The existing sanitary overflow was commissioned in 2014. The pump station was identified for an upgrade between 2016 and 2020 for an additional pump and increase in capacity of the two existing pumps.</t>
  </si>
  <si>
    <t>The Wet Weather Program is a comprehensive Wet Weather InfrastructureManagement Plan (WW-IMP) to develop a coordinated approach to wet weatherflow management within the urban area. The WW-IMP will develop programs thatwill focus on managing the capacity of the sewer systems, reduce the risk ofproperty flooding, and reduce impacts related to combined sewer overflows. It willalso look at key program supports, such as design guidelines and climate changeadaptation. This program supports the overall implementation objectives of theOttawa River Action Plan and the Infrastructure Master Plan.Detailed information and costs associated with specific non-integrated components and projects are provided following this program summary page.Forecasts are based on bulk allocations that will be detailed in future budget submissions.</t>
  </si>
  <si>
    <t>Funds are required for the upgrade to watermains as a reliability link to service, at the time of capital road work.</t>
  </si>
  <si>
    <t>The Water Production section has a need for a skid steer loader to assist with moving heavy equipment including pumps and motors, as well as heavy materials from delivery trucks. The equipment also offers the opportunity to rent attachments for a number of non-standard needs, such as post hole digging or trenching. The equipment would also help reduce some Health and Safety risks, as some items have to be moved manually.</t>
  </si>
  <si>
    <t>This program is aimed at addressing matters that are common to Drinking Water Services including Water Distribution, Water Production, Water Quality Assurance. These programs cover operational issues, legislative requirements, system planning, and other strategic directions such as environmental programs.</t>
  </si>
  <si>
    <t>The City produces and distributes drinking water that is lead-free. However, lead can enter drinking water through exposure to existing lead service lines. As these services exist within public right-of-way and private property, the responsibility for these services is a shared City/property owner responsibility. The City replaces lead services within the public right-of-way as part of the Integrated Watermain Rehabilitation Program. This program provides the funds to cover the costs of the City's portion of Lead Service Replacement (outside of the integrated program). Customers are responsible for the cost of replacement on private property. The program offers residents deferred payment options on the tax bill. Production and distribution costs for public information bulletins are provided by this account.</t>
  </si>
  <si>
    <t>The City of Ottawa operates a water distribution system consisting of 3,090 km of piping, 20,563 fire hydrants, over 47,303 valves and 232,481 water service meters. The value of this buried infrastructure is over $4.0 billion. This program is aimed at addressing annual preventive and corrective maintenance requirements for the City's existing water distribution network; to provide reliable operation of the nework components; to ensure drinking water quality is maintained throughtout the water distribution network; and to preserve and extend the life of the infrastructure, to prevent failures requiring heavier and costlier reconstruction strategies.</t>
  </si>
  <si>
    <t>To establish a funding envelope for retrofit, rehabilitation or replacement of the infrastructure as it ages. Projects for 2018 include:condition assessments activities, Arc flash hazard review, alterations to diesel stacks, and chemical system modifications.</t>
  </si>
  <si>
    <t>The purpose of this program is to establish a funding envelope for the retrofit, rehabilitation or replacement of the pumping station assets as they age. Typical projects include: communication tower replacement, electrical upgrades, various highlift pump replacements, standby power generator retrofits, flow meter replacements, and specialized Arc flash hazard studies.</t>
  </si>
  <si>
    <t>The replacement value of the City's two water facilities is estimated to be in excess of $550 million. This project addresses: equipment upgrades; infrastructure life cycle replacement; and process changes resulting from operational, legislative and health and safety initiatives. Work includes valve and meter replacements; mechanical and electrical rehabilitation associated with the filter reconstruction; pilot plant work; chemical tank replacement/rehab; and chemical system control/operational improvements. It also covers the costs related to condition assessments within the water purification plants.</t>
  </si>
  <si>
    <t>The program is aimed at addressing annual requirements for the City's two Water Purification Plants, which have an estimated replacement value of $550 million. In order to provide continued, uninterrupted, safe supply of potable water; to preserve and extend the life of the infrastructure; and to meet provincial and federal regulation requirements, it is necessary to invest in the ongoing rehabilitation and renewal of these assets.</t>
  </si>
  <si>
    <t>The Supervisory Control and Data Acquisition (SCADA) system is a computerized system used by Certified Operators to monitor and control the drinking water treatment system. The Operator monitors all critical components of the treatment process and is able to remotely operate equipment within the purification plants, communal well systems, pump stations, reservoirs and storage tanks. The SCADA system is crucial to the operation of the treatment system for monitoring key parameters required under provincial and federal legislation. The existing SCADA system is nearing the end of its lifecycle. Various components of the system either require upgrading or replacement to maintain reliability.</t>
  </si>
  <si>
    <t>Ongoing capital investment is required to ensure efficient process operation, maintain asset functionality through equipment overhauls, adapt to changing regulations, and take advantage of new technologies. Typical projects include process optimization studies, asset rehabilitation, and upgrades to plant processes and systems.</t>
  </si>
  <si>
    <t>The Robert O. Pickard Environmental Center (ROPEC) treats all of the City's wastewater and has a replacement value of over $1.2 billion. The objective of this program is to manage the lifecycle replacement and capitalized maintenance costs of this asset. Projects under this program will maintain or extend the life of the plant processes and equipment.2018 Major Spending Projects:• HVAC upgrades at various plant buildings• Rehabilitation of Digesters• Sewage Treatment Rehabilitation Program • SCADA Rehabilitation and Upgrades, including cybersecurity.</t>
  </si>
  <si>
    <t>The Supervisory Control and Data Acquisition (SCADA) system is a computerized system that is used by Certified Operators to monitor and control the waste water treatment system. The Operator monitors all critical components of the treatment process and is able to remotely operate equipment within the treatment plant. The SCADA system is crucial to the operation of the treatment system for monitoring key parameters required under provincial and federal legislation. This project will provide sustainable capital re-investment; to ensure efficient process operation; maintain asset functionality through equipment overhauls; adapt to changing regulations; and take advantage of new technologies, including cybersecurity. A master plan for the SCADA system was delivered in 2017. Specific projects have been identified for the next 10 years to refurbish and maintain the system.</t>
  </si>
  <si>
    <t>The City wastewater collection system currently includes 85 pumping stations and related buildings. This project provides funding for the operational studies, condition assessment, life-cycle rehabilitation, and replacement of critical components; such as mechanical / electrical stand-by power and facility odour &amp; corrosion control equipment, in order to ensure operational efficiency, continued reliability and environmental protection. Also included in this program is assessment and repair of forcemains associated with the pumping stations.</t>
  </si>
  <si>
    <t>This project focuses on the rehabilitation and upgrade of the Supervisory Control and Data Acquisition (SCADA) system which is a computerized system that is used by Certified Operators to monitor and control the wastewater system. The project focuses on cybersecurity, control documentation, condition assessment and replacement and upgrading of existing key components of the SCADA system controlling remote facility and collection system operations. The Operator monitors all critical components of the collection processes and is able to remotely operate equipment within the pump stations and regulators. Various components of the system require upgrades or replacement to maintain reliability.</t>
  </si>
  <si>
    <t>The City's wastewater and stormwater collection system includes over 5,600 km of sanitary, storm, and combined pipes with a replacement value of over $10 billion. The Wastewater &amp; Stormwater Collection Rehabilitation Program addresses the annual condition assessment, replacement, rehabilitation, and capitalized maintenance requirements to preserve and extend the life of the infrastructure, reduce flooding occurrences, and prevent failures requiring more extensive reconstruction. The program is focused on:• Flood Mitigation.• Proactive life cycle renewal and rehabilitation projects.• Level of service initiatives.• System improvements and optimization.• Upgrades and rehabilitation to support growth demand.• Miscellaneous local repairs.Program funding requirements to support renewal needs are defined in the Long Range Financial Plan. The 2018 forecast is based on bulk allocations that will be detailed in future budget submissions.</t>
  </si>
  <si>
    <t>The City of Ottawa's Residential Protective Plumbing Program provides financial assistance towards a portion of the costs of the installation of protective plumbing for eligible property owners. Protective plumbing describes the devices and/or means used to protect homeowners against the entry of stormwater and/or wastewater into basements, resulting from a storm or sanitary sewer backup.</t>
  </si>
  <si>
    <t>The wastewater general program consists of sub-programs and projects that support the entire wastewater collection and treatment programs. Examples of these are the Residential Protective Plumbing Program and the Drainage Roofing Rehab Program.</t>
  </si>
  <si>
    <t>The Drainage Act provides landowners with a tool to help resolve drainage concerns. Once a request is received from a landowner the Drainage Act process is initiated. The project costs are initially paid by the City and are subsequently recovered through provincial funding and landowner assessment, as determined by the Engineers Report and By-law.</t>
  </si>
  <si>
    <t>The program is required to address modifications, improvements and construction of Municipal Drains in the City of Ottawa. Under Sections 4 and 78 of the Drainage Act, RSO 1990, the municipality, whose duty it is to maintain and repair drainage works or any part thereof, may with or without a petition, undertake and complete such drainage works. These drainage systems provide legal outlet for a vast majority of the agricultural / rural lands and roads in the City. However, the impetus for the majority of projects in this program are from land and road developments mainly in the rural and suburban areas, thus the timing of the works hinges on the particular development project which, can span several years. In most cases the entire cost of the drainage works, including engineering and construction costs, is paid by the developer and/or landowners and in all cases the costs are recovered by the City once the drainage works are completed.</t>
  </si>
  <si>
    <t>The City owns, operates and maintains over 200 stormwater facilities for the management of stormwater runoff. This number is increasing at the rate of 5-10 per year. The facilities provide flow attenuation and water quality treatment, ensuring that stream corridors and water quality are not degraded. In order to ensure combined compliance with environmental regulations and MOECC discharge criteria, these facilities require non-maintenance activities such as the removal and disposal of accumulated sediment, along with major repair or rehabilitation of structures and flow regulation equipment. Specialized monitoring activities to optimize facility performance are conducted on specific facilities to assist the City in meeting the compliance criteria.</t>
  </si>
  <si>
    <t>Stormwater Management facilities serve to protect homes, business and the road network from flooding and also mitigate erosion and water quality impacts from the growing city. Currently, the most visible infrastructure the city owns, operates and maintains in this category encompasses over 250 pond facilities. While most SWM ponds appear very natural and simple, these are complicated engineered facilities that include significant hard elements such as concrete hydraulic structures, large valves and flow control gates. Other assets the city is required to maintain under this category include 100 underground treatment tanks, 25 specialty treatment systems, 10 pumping stations and 25 underground flow diversion structures.In order to ensure these facilities provide flood protection and environmental impact mitigation, as required by the MOECC and other environmental regulations, major repair or rehabilitation of hydraulic structures and flow regulation equipment is required as well as: removal/disposal of accumulated contaminants (oil and sediments); odor control; and rehabilitation of constructed wetlands. Specialized monitoring activities to optimize facility performance are conducted on specific facilities to assist the City in meeting compliance goals.Currently, as new developments have progressed, the number of SWM ponds the city is responsible for has been increasing at the rate of 5-10 per year. In addition, in recent years Council has adopted capital plans to install Stormwater Management Retrofits for large areas of the city developed before 1990’s (i.e. Pinecrest SW, Eastern SW) and the MOECC new draft SWM Guidelines which are pending adoption, will also require more diverse Stormwater Management Infrastructure. As such, the demands on City Operations in this portfolio have been increasing at an unprecedented rate.</t>
  </si>
  <si>
    <t>As part of the Water Environment Strategy (WES) Phase 2, this funding is primarily used to cover the City's contribution to the various conservation authorities.</t>
  </si>
  <si>
    <t>The health of the Ottawa River is directly related to the quality of discharges from its tributaries and the volume, concentration, and frequency of discharges from industrial users and urban communities. In Ottawa, the main sources of discharges to the Ottawa River are:stormwater run-off directly from storm sewers and indirectly via local rivers and creeks;treated effluent from the Robert O. Pickard Environmental Centre (ROPEC); and Combined Sewer Overflows (CSOs) during wet weather events.</t>
  </si>
  <si>
    <t>This program provides authority for replacing culverts on Highway 174, as part of LRT2 works.</t>
  </si>
  <si>
    <t>This project provides for sanitary sewer upgrades on Byron Ave and outfall replacement T04296, as part of LRT2 work.</t>
  </si>
  <si>
    <t>The Integrated Rate Program includes rehabilitation of more than one asset class(sanitary sewers, storm drainage, and water mains) that are coordinated within a single project. The program is aimed at renewing and replacing the infrastructure assets in order to provide continued service and prevent failures.</t>
  </si>
  <si>
    <t>Funding is required for meter service mobility equipment, hardware, and software. Mobilization of the meter servicing unit will will reduce duplication of efforts through the elimination of paper work orders, and streamline the data entry process. It will also decentralize the location of staff; allowing efficient route planning which reduces time spent on the road, enabling staff to complete more work orders in less time. Overall, this will improve the client experience and decrease service wait times.</t>
  </si>
  <si>
    <t>This multi-year program has been established to increase accuracy of water meter recordings by replacing water meters, water meter equipment, and metering softwares which have passed their life expectancy. It also covers the mobility requirements for water meter servicing.</t>
  </si>
  <si>
    <t>This project is required for the development of programs needed to support the objectives of the Wet Weather Infrastructure Management Plan (WW-IMP). Once developed, these programs will define and prioritize the specific actions to be implemented, which will increase the capacity of the sewer systems; reduce the risk of property flooding; and reduce impacts related to combined sewer overflows. This project is considered for development charge (DC) funding pursuant to the 2014 Development Charge By-Law 2014-229. This project also includes the installation of Inlet Control Devices (ICDs) into catch basins throughout various areas in the City. The intent is to reduce sewer surcharge during major rainfall events, and to diminish the incidences of basement flooding as a result of sewer surcharge.</t>
  </si>
  <si>
    <t>The City and Conservation Authorities have a number of jointly managed erosion and flood protection infrastructure assets. A number ofthese facilities have aged to a point where remedial measures and rehabilitative works are required. This funding request provides for the City's share ofthe costs associated with rehabilitation, renewal and replacement needs. Conservation authority funding is provided through their respectivebudget allocations on an annual basis prior to implementation.</t>
  </si>
  <si>
    <t>Funding is required for the design phase for the rehabilitation of the sub-structure in line with the recommendations obtained from the 2010 Risk Assessment Studyand 2013 Seismic Retrofit Feasibility Study.</t>
  </si>
  <si>
    <t>The City of Ottawa’s water distribution system consists of over 3,000 km of watermains, of which approximately 270 km are classified as transmission watermains. This program provides funding for improvements identified by the transmission watermain condition assessment program; such as rehabilitation or replacement of defective pipes or appurtenances as a result of corrosive attack, structural deficiencies, and erosion or soil movement.In addition, this program will allow for construction of various watermain links and appurtenances in the transmission and distribution systems, as well as repairs and cathodic protection to improve system flexibility and reliability.</t>
  </si>
  <si>
    <t>This program provides the authority to undertake engineering, design and construction of renewal works, that are not budgeted through any otherrenewal program that arise over the course of the year. Many culvert assets have reached or will reach the end of their service life, thus anincreased number of reactive replacements are anticipated.</t>
  </si>
  <si>
    <t>This program provides authority for replacing culverts located within roads that are scheduled for resurfacing, in advance of the resurfacing work.These culverts are in poor condition and expected to reach a state which will affect road functionality. Replacing culverts ahead of roadwork is part ofthe coordinated approach to Transportation Asset Renewal.</t>
  </si>
  <si>
    <t>The City has a significant inventory of drainage culverts with spans of 1m to 3m (typically non-urbanized ditch drainage under roadways andintersections). This program provides authority to address the most critical needs for this asset group.</t>
  </si>
  <si>
    <t>The City has a significant inventory of drainage culverts ranging from small diameter roadway culverts (typically non-urbanized ditch drainage under roadways and intersections) to larger span drainage structures. This program provides authority to address the most critical needs for this asset group.</t>
  </si>
  <si>
    <t>Scoping and design briefs are necessary to adequately define conditions, coordinate requirements, and scope projects prior to initiating design stages. Detailed condition assessment, structure evaluation, drainage studies, species-at-risk screening, and lifecycle based renewal options analysis are key components of this work. The outcomes of this work are the inputs of the design and construction phases of the project delivery processes. Post construction funding is required to address assessments and planned/unexpected adjustments outside the original implementation funding envelopes. Design and construction authority requests will be programmed as part of future capital budgets, once these initiatives are complete and project scope is fully defined.</t>
  </si>
  <si>
    <t>This project provides for relining of sewers, access structures, and spot repairs at various locations. The work will improve: structural integrity, hydraulicperformance, reduce basement flooding, extraneous flows, and improve the overall operation of the system.</t>
  </si>
  <si>
    <t>The authority will provide for the rehabilitation of the City's sewer outfalls and access structures.</t>
  </si>
  <si>
    <t>A number of locations have been identified to resolve surface flooding problems on private properties. Work could entail both trenchless andconventional spot repairs, as well as various hydraulic improvements such as, installing catch basins and re-profiling driveways or road grading.The authority provides for various drainage improvements throughout the City.Project estimate is comprised of: Sanitary Sewers - $1.75M; Storm Drainage - $1.75M; and Watermain - $1.5M.</t>
  </si>
  <si>
    <t>This program provides life-cycle renewal and replacement work to existing building assets and is a component of the corporate Building and Park program.</t>
  </si>
  <si>
    <t>The Building and Park programs provide life cycle renewal and replacement work to existing building and park assets. Detailed scope of work for specific projects extends to a wide assortment of work; such as roof replacement, building preservation, building mechanical and electrical systems, park playgrounds and property elements, hard landscaping, arena and pool equipment, and unplanned emergency work.</t>
  </si>
  <si>
    <t>Funding is required for ongoing replacement of a growing number of residential water meters which have passed their life expectancy of 20 years. Aging water meters under record water consumption, resulting in loss of water and sewer revenues.</t>
  </si>
  <si>
    <t>This project includes the design and construction of improvements to the storm sewer system in the Bridlewood Area. Altering existing sewer alignments as well as upsizing existing storm sewers will be included in the scope of work. The improvements will improve the hydraulics of the storm sewer system and reduce the risk of basement flooding.</t>
  </si>
  <si>
    <t>This project will design the rehabilitation of the Graham Creek storm infrastructure crossing Banner Rd, the CN rail tracks and Canfield Rd. The existing large diameter storm infrastructure is in poor condition and must be rehabilitated. In addition, this project will also include acquiring appropriate access easements for operation and maintenance needs as well as for future upgrades. Contribution to Public Art is $94,000.An environmental assessment and functional design has been completed. This funding request will provide for property acquisition, detail design, and construction of the project.</t>
  </si>
  <si>
    <t>The watermain in Sherbourne Rd requires rehabilitation due to its condition. The authority request will provide for construction.</t>
  </si>
  <si>
    <t>7, 15</t>
  </si>
  <si>
    <t>The watermain in Redenda Cres requires rehabilitation due to its condition. The authority request will provide for construction.</t>
  </si>
  <si>
    <t>This project relates to the watermain crossing of Highway 174 at Shefford Rd, as part of LRT2 works.</t>
  </si>
  <si>
    <t>11</t>
  </si>
  <si>
    <t>The Valley Dr trunk storm sewer is in need of rehabilitation due to poor condition and inadequate hydraulic capacity. The adjacent sanitary sewer will be replaced to improve the slope. The watermain within the limit of the project does not require upgrading unless it is impacted by the construction of the adjacent sewers. Full road reconstruction including curbs and sidewalks will be included as required, and trench reinstatement with resurfacing will be implemented where appropriate. Enhancements include a new sidewalk on Valley Dr from Pleasant Park Rd to Foley Ave (660m) and on Foley Ave from Valley Dr to St. Laurent Blvd (125m). The approximate cost for the enhancements are $210,000. Contribution to Public Art is $118,000.The 2018 authority will provide for construction funding.</t>
  </si>
  <si>
    <t>The environmental control systems (i.e. HVAC ventilation) are reaching the end of their useful life in various buildings at ROPEC. The existing components of the various atmospheric and process ventilators are outdated and repair parts are not available in some cases.</t>
  </si>
  <si>
    <t>Laboratory Services are provided to the Public Works and Environmental Services Department and other City departments on a cost recovey basis. Analytical equipment required to support this function have a life cycle of approximately 5-10 years. This project provides for an equalized replacement schedule of this highly specialized and automated equipment. This replacement is necessary to maintain service and quality levels related to laboratory licensing, and accreditation as required by Ontario's Safe Drinking Water Regulations.</t>
  </si>
  <si>
    <t>The sewer collection systems includes 219,000 service connections, which are the sewer pipe between a building and the sewer main. When a house experiences a sewer backup due to a sewer lateral failure, every effort is made to minimize property damage by unblocking the lateral and putting it back in service.This annual program enables the City to investigate the cause of the failure and properly rehabilitate or replace sewer laterals.</t>
  </si>
  <si>
    <t>This project is necessary to review all wastewater pump stations to determine the condition of gas detection equipment, and upgrade where required. This project is a priority due to health and safety risks.</t>
  </si>
  <si>
    <t>This project accounts for the cost of oversizing water transmission mains in Kanata West. Oversizing is required to support the water network, future development, and maintain service levels as Kanata West continues to develop. This funding is required to allow for developer recoveries after they have installed these works.</t>
  </si>
  <si>
    <t>4,6,23</t>
  </si>
  <si>
    <t>These funds will support the completion of a City-wide stormwater management (SWM) retrofit master plan to improve water quality, reduce runoff and improve stream health in older urban areas that were developed before current SWM requirements were in place. This study will focus on the remaining central area located between two previous SWM retrofit study areas: Pinecrest Creek/Westboro; and Eastern Subwatersheds.</t>
  </si>
  <si>
    <t>Development and implementation of information management systems to support infrastructure planning and related City functions. The 2018 request is to fund on-going development of a system for City-wide geotechnical data, supporting open access to existing geotechnical data from local consulting firms and other sources. The system will support improved planning and project decisions and reduced project costs.New estimated year of completion 2020.</t>
  </si>
  <si>
    <t>The Sanitary Sewer Rehabilitation Program addresses annual rehabilitation requirements for the City's wastewater collection system to extend the life of the infrastructure, provide continued service, mitigate property flooding and prevent failures requiring more extensive reconstruction. The program is focused on:• Proactive lifecycle renewal and rehabilitation projects.• Level of service initiatives.• System improvements and optimization.• Miscellaneous upgrades and rehabilitation to support growth demand.The funding requests for wastewater costs coordinated with roadway, stormwater or watermain rehabilitation are included within the Integrated Rehabilitation Programs. Program funding requirements to support renewal needs are defined in the Long Range Financial Plan. Detailed information and costs associated with specific stand-alone (non-integrated) components and projects are provided following this program summary page. Forecasts are based on bulk allocations that will be detailed in future budget submissions</t>
  </si>
  <si>
    <t>This initiative provides for the investigation and on-going evaluation of water resource management approaches and monitoring technologies, to recommend cost effective rehabilitation solutions and implementation strategies in support of the Ottawa River Action Plan. Projects include: eco-system monitoring of city tributaries; monitoring of emerging parameters/contaminates of concern; cross-connection identification program to support the Lower Rideau River Strategy, endorsed by Council on 2006-11-22. Environment Effects Monitoring of the ROPEC effluent and combined sewer overflow sites, is required by Environment Canada and MOE Regulations (F5.5); studies to investigate upstream pollution sources at city beaches.</t>
  </si>
  <si>
    <t>Funding is required for ongoing replacement of commercial high volume water meters which have passed their life expectancy. Large volume water meters have a shorter useful lifecycle, requiring maintenance every two to eight years due to the high volume of water causing wear and tear on mechanical components of the meter. New Meters will reduce maintenance costs, increase accuracy, and provide consistent revenues.</t>
  </si>
  <si>
    <t>The Master Servicing Plan for the Village of Richmond provides for the design and construction of a new 600 mm dia forcemain. Phase 1 includes forcemain upgrades to existing pumping station and new collector gravity sewer, which is needed to accommodate the first stage of the new village development. This budget request is for the construction stage of the forcemain work.</t>
  </si>
  <si>
    <t>The purpose of this project is to establish a funding envelope for the retrofit, rehabilitation or replacement of asset components at the five communal well based drinking water systems serving; Munster Hamlet; Richmond, King's Park Subdivision; Carp; Vars; Greely, Shadow Ridge Subdivision. Taken collectively, the asset value for the facilities associated with these communal systems (pumping stations, reservoirs, treatment process) is estimated at $24.8 million.Typical projects include: condition assessment; control and instrumentation rehabilitations; water treatment and process upgrades; well condition and capacity testing.</t>
  </si>
  <si>
    <t>The City currently operates five communal well based drinking water systems. These include systems serving:· Munster Hamlet· Richmond – King’s Park Subdivision· Carp· Vars· Greely - Shadow Ridge SubdivisionTaken collectively, the asset value for the facilities associated with these communal drinking water systems (pumping stations, reservoirs, treatment process) is estimated at $24.8 million. This program has been developed to ensure these assets are maintained and the demand, quality and regulatory requirements of this service are met.</t>
  </si>
  <si>
    <t>This multi-year project will provide the funding to conduct proactive condition assessment investigations of the water distribution system’s key transmission mains. These are the backbone of the water system and are critical to the continued reliability of service to large portions of the urban population. As the condition assessment technology can only be used under certain conditions, this work will require a number of years to complete. This project is one of the three key capital projects which form the transmission main condition assessment program that focus on condition assessment, risk mitigation and transmission main repair and renewals. This program will improve drinking water service reliability.</t>
  </si>
  <si>
    <t>As identified in the 2013 ROPEC Development Plan, expansion of this process is required to meet growth-related increases in plant volumes and loadings, while also improving process reliability.New estimated year of completion 2019</t>
  </si>
  <si>
    <t>The scum handling facility function is to remove fat, oil and grease extracted from the wastewater flow as it enters the treatment process. This facility is not funtioning properly and is creating difficulties. Significant annual operational costs are being spent in contracted services for the removal, transportation and disposal of the waste to the digester process located elsewhere within the treatment plant. A technology review and design of a new scum removal system will be completed in 2017 and construction would be completed in 2018-2019 eliminating the annual scum removal costs. New estimated year of completion 2020.</t>
  </si>
  <si>
    <t>The City has a multi-year agreement to update its flood plain mapping with the three Conservation Authorities: Rideau Valley, South Nation and Mississippi. The assessment uses contemporary methods in hydrologic and hydraulic analysis, historical records of stream flow and/or water level, and the most up-to-date topographical data; to produce updated estimates of the 1:100 year flood lines for specific watercourses. This budget request is needed to comply with the planned cost-sharing as described in the agreement. The new Year of Completion is 2021.</t>
  </si>
  <si>
    <t>This program provides for the rehabilitation of deficient sanitary sewers at various locations.</t>
  </si>
  <si>
    <t>To meet long range watermain replacement goals and where normal life expectancy is surpassed, this program provides funding only for watermain replacement in areas where there are no sewer or roadway needs.</t>
  </si>
  <si>
    <t>This request is for the repayment of sanitary sewer oversizing in the proposed Orléans South Business Park, in accordance with the DC By-law. Trunk sanitary sewers will be constructed by developers moving ahead with plans of subdivision in the South Business Park. These trunk sewers have been identified in the Orléans South Business Campus Development Plan report.</t>
  </si>
  <si>
    <t>1,2</t>
  </si>
  <si>
    <t>This project involves construction of a 2.4 km trunk sewer to support growth in the West Urban Community. The new sewer will be located mainly within the NCC Greenbelt. This request is needed to cover the updated cost estimate for a section of the project in the vicinity of Herzberg Road. The existing forcemain has been identified as vulnerable to failure, relative to other City forcemains. The potential impact of forcemain failure include basement flooding and environmental impacts.New estimated year of completion 2019.</t>
  </si>
  <si>
    <t>4,7</t>
  </si>
  <si>
    <t>Undertake wastewater sewer system analysis and planning work for areas outside the greenbelt to support growth related wastewater project planning.</t>
  </si>
  <si>
    <t>The Strandherd Drive watermain is needed to support growth in the Barrhaven area north of the Jock River. The 305 mm/406 mm watermain will extend from the existing watermain on Strandherd Drive at Kennevale Drive to Greenbank Road. A connection on Jockvale from Strandherd to Tartan/Exeter is also included in the project scope. Construction will be coordinated with the Strandherd Road Widening project.New estimated year of completion is 2020.</t>
  </si>
  <si>
    <t>The project includes communication and technology equipment, such as computer-aided dispatch devices; and operational equipment, such as noise meters, safety vests, cages, bite sticks; and other miscellaneous items.</t>
  </si>
  <si>
    <t>The program includes the annual life-cycle replacement of communication technology or other equipment and any unexpected loss due to operational incidents, which ensures that equipment is current, safe and reliable for effective day-to-day operations.</t>
  </si>
  <si>
    <t>By-law &amp; Regulatory Services</t>
  </si>
  <si>
    <t>Supports the operation of cultural facilities/spaces that provide direct services to residents; which allows for ongoing repair and maintenance to equipment and program building improvements, to meet health and safety standards and accessibility requirements. This funding includes program equipment replacement, artifact collection restoration/valuation and storage, system upgrades, building program improvements and renovations.</t>
  </si>
  <si>
    <t>The program funding is required to allow staff to plan, design and construct new parks in growth and redevelopment areas; to meet the parkland and leisure needs of developing communities in Ottawa.</t>
  </si>
  <si>
    <t>Funded by reserve fund from fee on ticket sales or a flat rate on non-ticketed events. The establishment of Centrepointe Theatre's Capital Renewal Fund was approved by Council in 2005 (ACS2005-CPS-CSF-0008) to support the on-going needs for equipment replacement, building improvements, theatre system upgrades, adopt new technologies in customer service, and to maintain a sustainable resource for continued revenue generation.</t>
  </si>
  <si>
    <t>Supports the ongoing life-cycle replacement of fitness equipment in community facilities: cardio and strength training equipment at 14 City fitness centres, and general programming equipment across the City. Timely planned replacement of equipment promotes more effective program delivery, client satisfaction, and safer programming environments.</t>
  </si>
  <si>
    <t>This program provides the ability to re-develop parks that no longer meet community needs due to changes to the neighbourhood demographics, and are not achievable through the Lifecycle Replacement Program.</t>
  </si>
  <si>
    <t>The Minor Park Improvement Program enables staff to respond to priority community requests for minor capital improvements, and to add specific elements to parks independent of full redevelopment. Examples of minor elements: park furniture; benches, picnic tables, litter containers, bike racks; and single park components such a set of swings, spring toys, etc. The program provides the flexibility required to respond promptly to community requests; resulting from recreation trend changes, population increases, or demographic changes in the service area of a park.</t>
  </si>
  <si>
    <t>This envelope provides funding for park infrastructure required for the City's outdoor rink program. Requirements include stand pipes for new water sources, bunkers to house outdoor rink equipment, lights ect. Priority sites for improvements are based on acheiving the goals as set out in Outdoor Rink Strategy.</t>
  </si>
  <si>
    <t>The Community Partnership Minor Capital Program provides funding to community groups to implement minor capital improvements to parks and recreation facilities, on a cost-sharing basis with the City. This program enables the City to upgrade its recreational assets incrementally, as the community requires, thereby reducing the frequency for capital development projects. As neighbourhoods change, socially and demographically, the program is able to respond quickly to the changing requirements of the local residents. Community participation in fundraising, planning and installation of recreational facilities promotes community pride, ownership and stewardship of assets.</t>
  </si>
  <si>
    <t>The Community Partnership Major Capital Program provides funding which enables community groups to enter into partnerships with the City; to implement major capital projects for new development, renovations and expansions to parks and recreation facilities. Major capital projects in City-owned facilities are eligible for a maximum of 50% City contribution, and non-City owned facilities are eligible for a maximum of 25% City contribution. Included in HC2 Council Strategic Priorities.</t>
  </si>
  <si>
    <t>Planned facility improvements funded from strategic initiative 37 include new splash pads in wards 9, 11 and 19; a variety of park improvements in wards 16 and 20; and funding for a new skateboard or BMX park in ward 6.</t>
  </si>
  <si>
    <t>The project includes the replacement of furniture and equipment as it becomes obsolete, to ensure safety and compliance with Ministry of Health and Long-Term Care standards. In addition, it relates to resident safety and security that requires completing minor renovations to meet Ministry of Health and Long-Term Care compliance standards.Regular replacement of furniture and equipment is also essential to maintain resident comfort and resident and staff safety.</t>
  </si>
  <si>
    <t>8,12,22</t>
  </si>
  <si>
    <t>This project covers the growth in relation to call volume, and the required vehicles and equipment in support of the request for additional staff in 2018, per the Council approved report ACS2016-EPS-GEN-0005 Ottawa Paramedic Service Review.Paramedics and Paramedic Superintendants provide direct patient care and are deployed and respond to calls for service in emergency response vehicles. This project is for the purchase of emergency response vehicles and required equipment. Provincial legislation stipulates stringent vehicle standards and equipment requirements.</t>
  </si>
  <si>
    <t>The program includes the annual life-cycle replacement of medical equipment, technology systems, and any unexpected loss due to operational incidents; which ensures that equipment is current, safe, and reliable for effective day-to-day operations.</t>
  </si>
  <si>
    <t>Paramedic Service</t>
  </si>
  <si>
    <t>This project covers an annual life-cycle replacement of technology and infrastructure relating to Paramedic Service. The program includes, but is notlimited to technology equipment: mobile and portable radios, in-vehicle laptops, automated vehicle locator (AVL) system, staff scheduling system (Telestaff), and asset preventative maintenance tracking system (FDM).</t>
  </si>
  <si>
    <t>This project covers an annual life-cycle replacement of assets relating to Paramedic Service equipment. The program includes, but is not limited to: • Medical equipment; cardiac monitors, stretchers, back boards, and ventilators. • Paramedic Posts and Headquarters equipment; clinical diagnostic tools, shop equipment, and office furniture.</t>
  </si>
  <si>
    <t>The Accessibility program provides for barrier removals to existing building and park assets based on ongoing condition assessments. Detailed scope of work for specific projects extends to a wide assortment of planned and/or emergency work, such as installation of ramps, elevators, power door operators, signage, handrails in arena stands; removal of barriers in exterior and interior paths of travels; washroom / changeroom / kitchen remedial work; and park playgrounds.</t>
  </si>
  <si>
    <t>Social Services</t>
  </si>
  <si>
    <t>The Accessibility program provides for barrier removals to existing building and park assets based on ongoing condition assessments. Detailed scope of work for specific projects extends to a wide assortment of planned and/or emergency works, such as installation of ramps, elevators, power door operators, signage, handrails in arena stands; removal of barriers in exterior and interior paths of travels; washroom / changeroom / kitchen remedial work; and park playgrounds.</t>
  </si>
  <si>
    <t>The Accessibility program provides for barrier removals to existing building and park assets based on ongoing condition assessments. Detailed scope of work for specific projects extends to a wide assortment of planned and/or emergency work, such as installation of ramps, elevators, power door operators, signage, handrails in arena stands, removal of barriers in exterior and interior paths of travels, washroom / changeroom / kitchen remedial work, and park playgrounds.</t>
  </si>
  <si>
    <t>The Accessibility program provides for barrier removals to existing building and park assets, based on ongoing condition assessments. Detailed scope of work for specific projects extends to a wide assortment of planned and/or emergency works, such as installation of ramps, elevators, power door operators, signage, handrails in arena stands; removal of barriers in exterior and interior paths of travel; washroom / changeroom / kitchen remedial work; and park playgrounds.</t>
  </si>
  <si>
    <t>The Accessibility program provides for barrier removals to existing building and park assets based on ongoing condition assessments. Detailed scope of work for specific projects extends to a wide assortment of planned and/or emergency work: installation of ramps, elevators, power door operators, signage, handrails in arena stands; removal of barriers in exterior and interior paths of travel; washroom / changeroom / kitchen remedial work; and parks playgrounds.</t>
  </si>
  <si>
    <t>This program provides for life-cycle renewal and replacement work to existing building assets, and is a component of the Corporate Building and Park program.</t>
  </si>
  <si>
    <t>The Building and Park programs provide for life-cycle renewal and replacement work to existing building and park assets. Detailed scope of work for specific projects extends to a wide assortment of work, such as roof replacement, building preservation, building mechanical and electrical systems, parks playgrounds and property elements, hard landscaping, arena and pool equipment, and unplanned emergency work.</t>
  </si>
  <si>
    <t>This program provides for life cycle renewal and replacement work to existing building assets and is a component of the corporate Building and Park program.</t>
  </si>
  <si>
    <t>This program provides for life cycle renewal and replacement work to existing building assets, and is a component of the corporate Building and Park program.</t>
  </si>
  <si>
    <t>This project is 100% Provincially funded for specialized equipment and training required for incidents involving Chemical, Biological, Radiological and Nuclear (CBRN) hazardous materials.</t>
  </si>
  <si>
    <t>Fire Services Life-Cycle Renewal Program provides Fire Services with equipment that is both current and reliable, which reduces the possibility of failure during operations. This allows for continued quality and reliable emergency response services, while providing due consideration to the safety of fire personnel (satisfying the provisions of the Occupational Health and Safety Act), the general public and the protection of property.The program requires ongoing capital funding for the annual life-cycle replacement of equipment, maintenance and development of systems, and unexpected loss due to operational incidents; to ensure effective day-to-day operations for Fire Services.</t>
  </si>
  <si>
    <t>The scope of this project covers an annual replacement program relating to specialty fire equipment, such as ice rescue, water rescue, technical rescue, thermal imaging cameras, auto extrication, hazardous materials response equipment, and other specialty equipment.</t>
  </si>
  <si>
    <t>This project is intended to enhance employee and public safety. The scope of this project covers a replacement program relating to fire safety equipment. This program includes funds that will be utilized for Rapid Intervention Team (RIT) Training and Occupational Health and Safety issues.</t>
  </si>
  <si>
    <t>This replacement project supports the on-going replacement of tables and chairs for training purposes, appliances, blinds, health and wellness initiatives etc. Continued capital funding is allocated to support required replacement of station facility equipment in 45 fire stations and the nine support facilities (Training centre, Communications centre, two Prevention offices, four rural administrative offices and Headquarters).</t>
  </si>
  <si>
    <t>The scope of this project covers an annual replacement program relating to fire equipment, such as hand tools, ladders, chain saws, pumps, accessory equipment, generators, hose equipment, hoses and nozzles.</t>
  </si>
  <si>
    <t>This project supports the Ottawa Fire Services' technological requirements. Ottawa Fire Services has eight large technological systems: Computer Aided Dispatch, Radio, Paging, Station Alerting, Records management for incident data collection, in-station training systems and Mobile Data Terminals (including GPS-Global Positioning Systems and AVL-Automatic Vehicle Location).</t>
  </si>
  <si>
    <t>Design of facilities and amenities in Riverside South District Parks.</t>
  </si>
  <si>
    <t>22</t>
  </si>
  <si>
    <t>Funds were committed in 2007 through the Orleans Town Centre P3 Agreement to construct a 0.24ha park in the Orleans Town Centre East neighbourhood. The site is now ready for park construction. Due to inflation over the last 10 years, additional funds are needed to complete the park construction. $30,000 was allocated in 2017 for design of the park We are now requesting $103,000 in 2018 to construct the park. New estimated year of completion 2020.</t>
  </si>
  <si>
    <t>The City's Backflow Prevention Program will apply current Ontario Building Code requirements to all City buildings, including those built before the Building Code amendments. The implemention of the Program addresses regulatory requirements and will be completed by 2020. New estimated year of completion 2020.</t>
  </si>
  <si>
    <t>The current booking and registration system (CLASS) is at end of life and requires a replacement solution that will enhance the current level of service provided to the citizens of Ottawa. The project will provide a replacement solution with a common registration, booking, and payment experience for functions that are currently in CLASS. New estmated year of completion 2020.</t>
  </si>
  <si>
    <t>2018 - Design and construction of Phase 2 of Diamond Jubilee Park including double tennis courts, a full-size soccer field, an ultimate field, a parking lot, a gazebo, pathways and landscaping. New estimated year of completion 2020.</t>
  </si>
  <si>
    <t>Currently, the City of Ottawa operates ~800 cameras with supporting hardware. The cameras are both a deterrent to crime (the possibility that a criminal act may be viewed or recorded) and a community service tool; wherein activity may be viewed or recorded, to enhance the safety and security of staff and visitors to sites and facilities administered by the City of Ottawa. The current inventory of cameras and supporting hardware have reached their useful end-of-life and the current video quality is inadequate. The equipment will be replaced with current technology, including video recording devices. An initial CCTV assessment took place in 2015 to establish which facilities would have their CCTV replaced in which order. Annually, a new work plan is reviewed to prioritize the sites and facilities with the highest replacement or renewal requirement.</t>
  </si>
  <si>
    <t>The Security and Emergency Management Closed Circuit Television (CCTV) Equipment Renewal Project is a four year renewal project to ensure appropriate CCTV services for the City of Ottawa.</t>
  </si>
  <si>
    <t>The envelope is intended to fund pathway lighting in parks that meet Council approved criteria, established in the pathway lighting policy.</t>
  </si>
  <si>
    <t>As identified in the Development Charge background study and advanced through Council Motion 34/4 on June 22, 2016, a new community centre is to be developed in the fast growing community of Riverside South. The 2018 funding represents 10% of estimated project costs and will be used to advance facility and site design.</t>
  </si>
  <si>
    <t>Funding is required for the design phase of an end-of-service-life structure replacement, in line with the recommendations obtained from a detailed condition assessment and renewal options analysis study.</t>
  </si>
  <si>
    <t>The Structures Program provides for rehabilitation and reconstruction workundertaken on the City's existing bridges, bridge culverts, pedestrian overpasses,retaining wall systems and noise barriers.Detailed information and costs associated with specific components and projectsdirectly follows this program summary page.Forecasts are based on bulk allocations that will be detailed in future budgetsubmissions.</t>
  </si>
  <si>
    <t>20</t>
  </si>
  <si>
    <t>The City's roadway network includes gravel surfaced, low volume surface treated, and paved rural roadways. Funding under this project provides for base repairs, reconstruction, strengthening, hard surfacing, and drainage improvements to reinstate the roadway to acceptable conditions.</t>
  </si>
  <si>
    <t>The Road Reconstruction/Upgrades Program addresses annual rehabilitation requirements for the City's rural and urban roadway network to preserve and extend the life of the infrastructure, and prevent failures requiring more extensive reconstruction. Candidates are based on condition, usage, and coordination withother infrastructure requirements. Detailed information and costs associated with specific components and projects directly follows this program summary page.Forecasts are based on bulk allocations that will be detailed in future budget submissions.</t>
  </si>
  <si>
    <t>The guiderail upgrade/installation program provides the necessary funding required to upgrade sub-standard systems, and/or newinstallations where warranted.</t>
  </si>
  <si>
    <t>Funding is required for the construction phase of the rehabilitation of the structure, in line with the recommendations obtained from a 2015 detailed condition assessment and renewal options analysis study. SN 547470</t>
  </si>
  <si>
    <t>Funding is required for the construction phase of the rehabilitation of the structure, in line with the recommendations obtained from a 2015 detailed condition assessment and renewal options analysis study.</t>
  </si>
  <si>
    <t>Funding is required for the construction phase of a structure replacement, in line with the recommendations obtained from a 2015 detailed condition assessment and renewal options analysis study.</t>
  </si>
  <si>
    <t>19</t>
  </si>
  <si>
    <t>Funding is required for the construction phase of a rehabilitation of the structure, in line with the recommendations obtained from a detailed condition assessment and renewal options analysis study.SN 897240</t>
  </si>
  <si>
    <t>1,19</t>
  </si>
  <si>
    <t>Funding is required for the construction phase of a rehabilitation of the structure, in line with the recommendations obtained from a 2015 detailed condition assessment and renewal options analysis study. SN 432020</t>
  </si>
  <si>
    <t>Funding is required for the construction phase of a rehabilitation of the structure, in line with the recommendations obtained from a 2015 detailed condition assessment and renewal options analysis study.</t>
  </si>
  <si>
    <t>Funding is required for the construction phase of a rehabilitation of the structure, in line with the recommendations obtained from a 2015 detailed condition assessment and renewal options analysis study.SN 882750</t>
  </si>
  <si>
    <t>Funding is required for the construction phase of a rehabilitation of the structure, in line with the recommendations obtained from a 2015 detailed condition assessment and renewal options analysis study. SN 753150</t>
  </si>
  <si>
    <t>21</t>
  </si>
  <si>
    <t>Funding is required for the design phase of a structure replacement, in line with the recommendations obtained from a detailed condition assessment and renewal options analysis study.</t>
  </si>
  <si>
    <t>Funding is required for the construction phase of a structure replacement, in line with the recommendations obtained from a 2014 detailed condition assessment and renewal options analysis study.</t>
  </si>
  <si>
    <t>19, 20</t>
  </si>
  <si>
    <t>Additional funding is required for the construction phase of a bridge replacement, in line with recommendations from the 2016 functional design report.</t>
  </si>
  <si>
    <t>Funding is required for the construction phase of a structure rehabilitation.</t>
  </si>
  <si>
    <t>The Structures Program provides for rehabilitation and reconstruction work undertaken on the City's existing bridges, bridge culverts, pedestrian overpasse, retaining wall systems and noise barriers. Detailed information and costs associated with specific components and projects directly follows this program summary page. Forecasts are based on bulk allocations that will be detailed in future budget submissions.</t>
  </si>
  <si>
    <t>Project Description</t>
  </si>
  <si>
    <t>Program Description</t>
  </si>
  <si>
    <t>2017 Budget Request</t>
  </si>
  <si>
    <t>Completion Date</t>
  </si>
  <si>
    <t>Ward</t>
  </si>
  <si>
    <t>Category</t>
  </si>
  <si>
    <t>Service Area</t>
  </si>
  <si>
    <t>Department</t>
  </si>
  <si>
    <t>Committee</t>
  </si>
  <si>
    <t>Capital Program Summary &amp; Narratives</t>
  </si>
  <si>
    <t>All Committees, Commission &amp; Boards</t>
  </si>
  <si>
    <t>Corporate Service Department</t>
  </si>
  <si>
    <t>Screen reader users: On this sheet the Table starts on A8. Column Titles are in Row 7, Row titles are in Column A, City of Ottawa, 2018  capital listing and narratives by Committee, Department, Service Area, Category, Ward, expenditure authority are in Thousands of Dollars.  Row titles consisting of the project numbers and description begin with 9 hundred thousand number. The data set ends on cell K271.</t>
  </si>
  <si>
    <t>Row Labels</t>
  </si>
  <si>
    <t xml:space="preserve">Capital Reserve Fund </t>
  </si>
  <si>
    <t xml:space="preserve">Debt Funding </t>
  </si>
  <si>
    <t xml:space="preserve">Development Charges </t>
  </si>
  <si>
    <t xml:space="preserve">Gas Tax </t>
  </si>
  <si>
    <t>Transportation Services Total</t>
  </si>
  <si>
    <t>Capital Program Summary &amp; Funding</t>
  </si>
  <si>
    <t>Screen reader users: On this sheet the Table starts on A8. Column Titles are in Row 7, Row titles are in Column A, City of Ottawa, 2018 Capital Budget project listing/description in the Agriculture and Rural Affairs Committee, Service Area and Funding Type, expenditure authority are in Thousands of Dollars.  Row titles consisting of the project numbers and description begin with 9 hundred thousand number. The data set ends on cell G31.</t>
  </si>
  <si>
    <t>By-law &amp; Regulatory Services Total</t>
  </si>
  <si>
    <t>Child Care Total</t>
  </si>
  <si>
    <t>Fire Services Total</t>
  </si>
  <si>
    <t>Long Term Care Total</t>
  </si>
  <si>
    <t>Paramedic Service Total</t>
  </si>
  <si>
    <t>Parks, Recreation &amp; Culture Total</t>
  </si>
  <si>
    <t>Security &amp; Emergency Management Total</t>
  </si>
  <si>
    <t>Social Services Total</t>
  </si>
  <si>
    <t>Screen reader users: On this sheet the Table starts on A8. Column Titles are in Row 7, Row titles are in Column A, City of Ottawa, 2018 Capital Budget project listing/description in the Community and Protective Services Committee, Service Area and Funding Type, expenditure authority are in Thousands of Dollars.  Row titles consisting of the project numbers and description begin with 9 hundred thousand number. The data set ends on cell G65.</t>
  </si>
  <si>
    <t>Drinking Water Services Total</t>
  </si>
  <si>
    <t>Integrated Water &amp; Wastewater Total</t>
  </si>
  <si>
    <t>Stormwater Services Total</t>
  </si>
  <si>
    <t>Wastewater Services Total</t>
  </si>
  <si>
    <t>Community Protection and Services Committee</t>
  </si>
  <si>
    <t>Environment Total</t>
  </si>
  <si>
    <t>Solid Waste Total</t>
  </si>
  <si>
    <t>Screen reader users: On this sheet the Table starts on A8. Column Titles are in Row 7, Row titles are in Column A, City of Ottawa, 2018 Capital Budget project listing/description in the Environmental and Climate Protection Committee -Tax, Service Area and Funding Type, expenditure authority are in Thousands of Dollars.  Row titles consisting of the project numbers and description begin with 9 hundred thousand number. The data set ends on cell G23.</t>
  </si>
  <si>
    <t>Screen reader users: On this sheet the Table starts on A8. Column Titles are in Row 7, Row titles are in Column A, City of Ottawa, 2018 Capital Budget project listing/description in the Environmental and Climate Protection Committee-Rate, Service Area and Funding Type, expenditure authority are in Thousands of Dollars.  Row titles consisting of the project numbers and description begin with 9 hundred thousand number. The data set ends on cell G82.</t>
  </si>
  <si>
    <t>General Government Total</t>
  </si>
  <si>
    <t>Information Technology Total</t>
  </si>
  <si>
    <t>Real Estate Partnerships &amp; Development Total</t>
  </si>
  <si>
    <t>Service Ottawa Total</t>
  </si>
  <si>
    <t>Transit Services Total</t>
  </si>
  <si>
    <t>Screen reader users: On this sheet the Table starts on A8. Column Titles are in Row 7, Row titles are in Column A, City of Ottawa, 2018 Capital Budget project listing/description in the Finance and Economic Development Committee, Service Area and Funding Type, expenditure authority are in Thousands of Dollars.  Row titles consisting of the project numbers and description begin with 9 hundred thousand number. The data set ends on cell G25.</t>
  </si>
  <si>
    <t>Police Services Total</t>
  </si>
  <si>
    <t>Screen reader users: On this sheet the Table starts on A8. Column Titles are in Row 7, Row titles are in Column A, City of Ottawa, 2018 Capital Budget project listing/description in the Police, Service Area and Funding Type, expenditure authority are in Thousands of Dollars.  Row titles consisting of the project numbers and description begin with 9 hundred thousand number. The data set ends on cell G25.</t>
  </si>
  <si>
    <t>Library Total</t>
  </si>
  <si>
    <t>Finance and Economic Development Committee</t>
  </si>
  <si>
    <t>Screen reader users: On this sheet the Table starts on A8. Column Titles are in Row 7, Row titles are in Column A, City of Ottawa, 2018 Capital Budget project listing/description in the Ottawa Public Library, Service Area and Funding Type, expenditure authority are in Thousands of Dollars.  Row titles consisting of the project numbers and description begin with 9 hundred thousand number. The data set ends on cell G17.</t>
  </si>
  <si>
    <t>Ottawa Police</t>
  </si>
  <si>
    <t>Housing Total</t>
  </si>
  <si>
    <t>Planning &amp; Development Total</t>
  </si>
  <si>
    <t>Screen reader users: On this sheet the Table starts on A8. Column Titles are in Row 7, Row titles are in Column A, City of Ottawa, 2018 Capital Budget project listing/description in the Planning Committee, Service Area and Funding Type, expenditure authority are in Thousands of Dollars.  Row titles consisting of the project numbers and description begin with 9 hundred thousand number. The data set ends on cell G15.</t>
  </si>
  <si>
    <t>Screen reader users: On this sheet the Table starts on A8. Column Titles are in Row 7, Row titles are in Column A, City of Ottawa, 2018 Capital Budget project listing/description in the Transit Commission, Service Area and Funding Type, expenditure authority are in Thousands of Dollars.  Row titles consisting of the project numbers and description begin with 9 hundred thousand number. The data set ends on cell G37.</t>
  </si>
  <si>
    <t>Fleet Services Total</t>
  </si>
  <si>
    <t>Integrated Roads, Water &amp; Wastewater Total</t>
  </si>
  <si>
    <t>Screen reader users: On this sheet the Table starts on A8. Column Titles are in Row 7, Row titles are in Column A, City of Ottawa, 2018 Capital Budget project listing/description in the Transportation Committee, Service Area and Funding Type, expenditure authority are in Thousands of Dollars.  Row titles consisting of the project numbers and description begin with 9 hundred thousand number. The data set ends on cell G97.</t>
  </si>
  <si>
    <t>Environment &amp; Climate Protection Committee - Rate</t>
  </si>
  <si>
    <t>Environment &amp; Climate Protection Committee - Tax</t>
  </si>
  <si>
    <t>Agricultural and Rural Affairs Committee</t>
  </si>
  <si>
    <t>Screen Reader users: This workbook contains the 2018 Adopted Capital summaries. This workbook contains 21 worksheets including this one. Screeb reader messages are in cell A1 of each worksheet.</t>
  </si>
  <si>
    <t>2018 Adopted Capital Budget - Summary of New Authority &amp; Forecast</t>
  </si>
  <si>
    <t>2018 Adopted Budget -  Capital Debt Model Summary (Tax, Rate, and Police)</t>
  </si>
  <si>
    <t>2018 Adopted Budget - Capital Debt Models (Tax, Rate, and Police)</t>
  </si>
  <si>
    <t>2018 Adopted Capital Budget - 4 Year Plan</t>
  </si>
  <si>
    <t>2018 Adopted Capital Budget</t>
  </si>
  <si>
    <t>903178 Longfield Dr. (Cambrian-Prince of Wales)</t>
  </si>
  <si>
    <t>909201 Longfields Dr. (Cambrian-Prince of Wales)</t>
  </si>
  <si>
    <t>909201 Longfields Dr.(Cambrian-Prince of Wales)</t>
  </si>
  <si>
    <t>909201 Longfields dr.(Cambrian-Prince of Wales)</t>
  </si>
  <si>
    <t>909201 Jockvale Rd(Jock River-Prince of Wales)</t>
  </si>
  <si>
    <t>*Projected closing balances reflect the commitments on Council approved capital projects however, for the two major projects which span a number of years only the forecasted cashflows have been applied (OLRT and Ottawa on the Move Projects).
** All funds in the Child Care reserve are fully committed over the ensuing years (2016-2020) as per the Council approved Child Care Service Plan Report.</t>
  </si>
  <si>
    <t xml:space="preserve">
Ottawa Police Services
</t>
  </si>
  <si>
    <t xml:space="preserve">
Tax Supported
</t>
  </si>
  <si>
    <t xml:space="preserve">
Actual Closing Cash Balance
</t>
  </si>
  <si>
    <t>2017  Surplus/ (Deficit)</t>
  </si>
  <si>
    <t>Actual Year-End 2017 Cash Balance</t>
  </si>
  <si>
    <t>Estimated New Issues *</t>
  </si>
  <si>
    <t xml:space="preserve"> * Stage 1 LRT Private Debt $300Mil</t>
  </si>
  <si>
    <t xml:space="preserve"> * Stage 1 LRT Private Debt $300 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</si>
</sst>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_-* #,##0\ \ \ \ \ \ _-;\-* #,##0\ \ \ \ \ \ _-;\ \ \ \ \ \ _-* &quot;-&quot;??_-;_-@_-"/>
    <numFmt numFmtId="165" formatCode="_(* #,##0_);_(* \(#,##0\);_(* &quot;-&quot;??_);_(@_)"/>
    <numFmt numFmtId="166" formatCode="_(* #,##0_)\ \ \ \ \ \ ;_(* \(#,##0\)\ \ \ \ \ \ ;_(* &quot;-&quot;??_)\ \ \ \ \ \ ;_(@_)"/>
    <numFmt numFmtId="167" formatCode="0_);\(0\)"/>
  </numFmts>
  <fonts count="35"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sz val="10"/>
      <name val="Arial"/>
      <family val="2"/>
    </font>
    <font>
      <sz val="10"/>
      <color theme="1"/>
      <name val="Arial"/>
      <family val="2"/>
    </font>
    <font>
      <sz val="12"/>
      <name val="Arial"/>
      <family val="2"/>
    </font>
    <font>
      <b/>
      <sz val="12"/>
      <name val="Arial"/>
      <family val="2"/>
    </font>
    <font>
      <sz val="10"/>
      <name val="Times New Roman"/>
      <family val="1"/>
    </font>
    <font>
      <b/>
      <sz val="12"/>
      <color indexed="56"/>
      <name val="Arial"/>
      <family val="2"/>
    </font>
    <font>
      <sz val="12"/>
      <name val="Times New Roman"/>
      <family val="1"/>
    </font>
    <font>
      <sz val="10"/>
      <color theme="1"/>
      <name val="Tahoma"/>
      <family val="2"/>
    </font>
    <font>
      <sz val="12"/>
      <color theme="1"/>
      <name val="Times New Roman"/>
      <family val="2"/>
    </font>
    <font>
      <b/>
      <sz val="12"/>
      <color rgb="FF003366"/>
      <name val="Arial"/>
      <family val="2"/>
    </font>
    <font>
      <b/>
      <sz val="8"/>
      <color indexed="81"/>
      <name val="Tahoma"/>
      <family val="2"/>
    </font>
    <font>
      <b/>
      <sz val="10"/>
      <color theme="1"/>
      <name val="Arial"/>
      <family val="2"/>
    </font>
    <font>
      <b/>
      <sz val="10"/>
      <color theme="0"/>
      <name val="Arial"/>
      <family val="2"/>
    </font>
    <font>
      <sz val="10"/>
      <color theme="0"/>
      <name val="Arial"/>
      <family val="2"/>
    </font>
    <font>
      <b/>
      <sz val="14"/>
      <name val="Arial"/>
      <family val="2"/>
    </font>
    <font>
      <sz val="9"/>
      <color indexed="81"/>
      <name val="Tahoma"/>
      <family val="2"/>
    </font>
    <font>
      <b/>
      <sz val="9"/>
      <color indexed="81"/>
      <name val="Tahoma"/>
      <family val="2"/>
    </font>
    <font>
      <b/>
      <sz val="10"/>
      <color indexed="56"/>
      <name val="Arial"/>
      <family val="2"/>
    </font>
    <font>
      <b/>
      <sz val="10"/>
      <color indexed="9"/>
      <name val="Arial"/>
      <family val="2"/>
    </font>
    <font>
      <b/>
      <sz val="10"/>
      <name val="Arial"/>
      <family val="2"/>
    </font>
    <font>
      <b/>
      <sz val="11"/>
      <name val="Arial"/>
      <family val="2"/>
    </font>
    <font>
      <sz val="12"/>
      <color theme="1"/>
      <name val="Calibri"/>
      <family val="2"/>
      <scheme val="minor"/>
    </font>
    <font>
      <sz val="11"/>
      <name val="Arial"/>
      <family val="2"/>
    </font>
    <font>
      <b/>
      <sz val="11"/>
      <color theme="1"/>
      <name val="Arial"/>
      <family val="2"/>
    </font>
    <font>
      <sz val="11"/>
      <color theme="1"/>
      <name val="Arial"/>
      <family val="2"/>
    </font>
    <font>
      <b/>
      <sz val="11"/>
      <color theme="0"/>
      <name val="Arial"/>
      <family val="2"/>
    </font>
  </fonts>
  <fills count="20">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indexed="44"/>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249977111117893"/>
        <bgColor theme="4" tint="-0.249977111117893"/>
      </patternFill>
    </fill>
    <fill>
      <patternFill patternType="solid">
        <fgColor theme="4" tint="0.39997558519241921"/>
        <bgColor theme="4" tint="0.39997558519241921"/>
      </patternFill>
    </fill>
    <fill>
      <patternFill patternType="solid">
        <fgColor theme="0" tint="-0.14999847407452621"/>
        <bgColor theme="0" tint="-0.14999847407452621"/>
      </patternFill>
    </fill>
    <fill>
      <patternFill patternType="solid">
        <fgColor theme="4" tint="-0.249977111117893"/>
        <bgColor indexed="64"/>
      </patternFill>
    </fill>
    <fill>
      <patternFill patternType="solid">
        <fgColor rgb="FF002060"/>
        <bgColor indexed="64"/>
      </patternFill>
    </fill>
    <fill>
      <patternFill patternType="solid">
        <fgColor theme="4" tint="0.39997558519241921"/>
        <bgColor indexed="64"/>
      </patternFill>
    </fill>
  </fills>
  <borders count="121">
    <border>
      <left/>
      <right/>
      <top/>
      <bottom/>
      <diagonal/>
    </border>
    <border>
      <left style="thin">
        <color indexed="64"/>
      </left>
      <right/>
      <top style="thin">
        <color indexed="64"/>
      </top>
      <bottom/>
      <diagonal/>
    </border>
    <border>
      <left style="medium">
        <color theme="3"/>
      </left>
      <right style="medium">
        <color theme="4" tint="-0.24994659260841701"/>
      </right>
      <top style="thin">
        <color indexed="64"/>
      </top>
      <bottom/>
      <diagonal/>
    </border>
    <border>
      <left/>
      <right/>
      <top style="thin">
        <color indexed="64"/>
      </top>
      <bottom style="medium">
        <color theme="4" tint="-0.249977111117893"/>
      </bottom>
      <diagonal/>
    </border>
    <border>
      <left/>
      <right style="thin">
        <color indexed="64"/>
      </right>
      <top style="thin">
        <color indexed="64"/>
      </top>
      <bottom style="medium">
        <color theme="4" tint="-0.249977111117893"/>
      </bottom>
      <diagonal/>
    </border>
    <border>
      <left style="thin">
        <color indexed="64"/>
      </left>
      <right/>
      <top/>
      <bottom/>
      <diagonal/>
    </border>
    <border>
      <left style="medium">
        <color theme="3"/>
      </left>
      <right style="medium">
        <color theme="4" tint="-0.24994659260841701"/>
      </right>
      <top/>
      <bottom/>
      <diagonal/>
    </border>
    <border>
      <left style="medium">
        <color theme="4" tint="-0.24994659260841701"/>
      </left>
      <right/>
      <top/>
      <bottom/>
      <diagonal/>
    </border>
    <border>
      <left/>
      <right style="medium">
        <color theme="4" tint="-0.24994659260841701"/>
      </right>
      <top/>
      <bottom/>
      <diagonal/>
    </border>
    <border>
      <left/>
      <right/>
      <top style="medium">
        <color theme="4" tint="-0.249977111117893"/>
      </top>
      <bottom/>
      <diagonal/>
    </border>
    <border>
      <left/>
      <right style="thin">
        <color auto="1"/>
      </right>
      <top style="medium">
        <color theme="4" tint="-0.249977111117893"/>
      </top>
      <bottom style="thin">
        <color indexed="64"/>
      </bottom>
      <diagonal/>
    </border>
    <border>
      <left style="thin">
        <color indexed="64"/>
      </left>
      <right/>
      <top style="thin">
        <color indexed="64"/>
      </top>
      <bottom style="hair">
        <color indexed="64"/>
      </bottom>
      <diagonal/>
    </border>
    <border>
      <left style="medium">
        <color theme="3"/>
      </left>
      <right style="medium">
        <color theme="4" tint="-0.24994659260841701"/>
      </right>
      <top style="thin">
        <color indexed="64"/>
      </top>
      <bottom style="hair">
        <color indexed="64"/>
      </bottom>
      <diagonal/>
    </border>
    <border>
      <left style="medium">
        <color theme="4" tint="-0.24994659260841701"/>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theme="4" tint="-0.24994659260841701"/>
      </right>
      <top style="thin">
        <color indexed="64"/>
      </top>
      <bottom style="hair">
        <color indexed="64"/>
      </bottom>
      <diagonal/>
    </border>
    <border>
      <left style="hair">
        <color auto="1"/>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theme="3"/>
      </left>
      <right style="medium">
        <color theme="4" tint="-0.24994659260841701"/>
      </right>
      <top style="hair">
        <color indexed="64"/>
      </top>
      <bottom style="hair">
        <color indexed="64"/>
      </bottom>
      <diagonal/>
    </border>
    <border>
      <left style="medium">
        <color theme="4" tint="-0.24994659260841701"/>
      </left>
      <right style="hair">
        <color auto="1"/>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theme="4" tint="-0.24994659260841701"/>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theme="3"/>
      </left>
      <right style="medium">
        <color theme="4" tint="-0.24994659260841701"/>
      </right>
      <top style="hair">
        <color indexed="64"/>
      </top>
      <bottom style="thin">
        <color indexed="64"/>
      </bottom>
      <diagonal/>
    </border>
    <border>
      <left style="medium">
        <color theme="4" tint="-0.24994659260841701"/>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style="medium">
        <color theme="4" tint="-0.24994659260841701"/>
      </right>
      <top style="hair">
        <color indexed="64"/>
      </top>
      <bottom style="thin">
        <color indexed="64"/>
      </bottom>
      <diagonal/>
    </border>
    <border>
      <left style="hair">
        <color auto="1"/>
      </left>
      <right style="thin">
        <color indexed="64"/>
      </right>
      <top style="hair">
        <color indexed="64"/>
      </top>
      <bottom style="thin">
        <color indexed="64"/>
      </bottom>
      <diagonal/>
    </border>
    <border>
      <left style="thin">
        <color indexed="64"/>
      </left>
      <right/>
      <top/>
      <bottom style="hair">
        <color indexed="64"/>
      </bottom>
      <diagonal/>
    </border>
    <border>
      <left style="medium">
        <color theme="3"/>
      </left>
      <right style="medium">
        <color theme="4" tint="-0.24994659260841701"/>
      </right>
      <top/>
      <bottom style="hair">
        <color indexed="64"/>
      </bottom>
      <diagonal/>
    </border>
    <border>
      <left style="medium">
        <color theme="4" tint="-0.24994659260841701"/>
      </left>
      <right style="hair">
        <color auto="1"/>
      </right>
      <top/>
      <bottom style="hair">
        <color indexed="64"/>
      </bottom>
      <diagonal/>
    </border>
    <border>
      <left style="hair">
        <color auto="1"/>
      </left>
      <right style="hair">
        <color auto="1"/>
      </right>
      <top/>
      <bottom style="hair">
        <color auto="1"/>
      </bottom>
      <diagonal/>
    </border>
    <border>
      <left style="hair">
        <color auto="1"/>
      </left>
      <right style="medium">
        <color theme="4" tint="-0.24994659260841701"/>
      </right>
      <top/>
      <bottom style="hair">
        <color indexed="64"/>
      </bottom>
      <diagonal/>
    </border>
    <border>
      <left style="hair">
        <color auto="1"/>
      </left>
      <right style="thin">
        <color indexed="64"/>
      </right>
      <top/>
      <bottom style="hair">
        <color indexed="64"/>
      </bottom>
      <diagonal/>
    </border>
    <border>
      <left style="medium">
        <color theme="4" tint="-0.24994659260841701"/>
      </left>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theme="4" tint="-0.249977111117893"/>
      </top>
      <bottom style="medium">
        <color theme="4" tint="-0.249977111117893"/>
      </bottom>
      <diagonal/>
    </border>
    <border>
      <left/>
      <right/>
      <top style="thin">
        <color theme="4" tint="-0.249977111117893"/>
      </top>
      <bottom style="thin">
        <color theme="4" tint="0.79998168889431442"/>
      </bottom>
      <diagonal/>
    </border>
    <border>
      <left/>
      <right/>
      <top style="thin">
        <color theme="4" tint="-0.249977111117893"/>
      </top>
      <bottom style="thin">
        <color theme="4" tint="0.59999389629810485"/>
      </bottom>
      <diagonal/>
    </border>
    <border>
      <left/>
      <right style="hair">
        <color auto="1"/>
      </right>
      <top style="thin">
        <color theme="4" tint="0.79998168889431442"/>
      </top>
      <bottom style="hair">
        <color auto="1"/>
      </bottom>
      <diagonal/>
    </border>
    <border>
      <left style="hair">
        <color auto="1"/>
      </left>
      <right style="hair">
        <color auto="1"/>
      </right>
      <top style="thin">
        <color theme="4" tint="0.79998168889431442"/>
      </top>
      <bottom style="hair">
        <color auto="1"/>
      </bottom>
      <diagonal/>
    </border>
    <border>
      <left style="hair">
        <color auto="1"/>
      </left>
      <right/>
      <top style="thin">
        <color theme="4" tint="0.79998168889431442"/>
      </top>
      <bottom style="hair">
        <color auto="1"/>
      </bottom>
      <diagonal/>
    </border>
    <border>
      <left/>
      <right style="hair">
        <color auto="1"/>
      </right>
      <top style="hair">
        <color auto="1"/>
      </top>
      <bottom style="thin">
        <color theme="4" tint="0.79998168889431442"/>
      </bottom>
      <diagonal/>
    </border>
    <border>
      <left style="hair">
        <color auto="1"/>
      </left>
      <right style="hair">
        <color auto="1"/>
      </right>
      <top style="hair">
        <color auto="1"/>
      </top>
      <bottom style="thin">
        <color theme="4" tint="0.79998168889431442"/>
      </bottom>
      <diagonal/>
    </border>
    <border>
      <left style="hair">
        <color auto="1"/>
      </left>
      <right/>
      <top style="hair">
        <color auto="1"/>
      </top>
      <bottom style="thin">
        <color theme="4" tint="0.79998168889431442"/>
      </bottom>
      <diagonal/>
    </border>
    <border>
      <left/>
      <right/>
      <top style="double">
        <color theme="4" tint="-0.249977111117893"/>
      </top>
      <bottom/>
      <diagonal/>
    </border>
    <border>
      <left/>
      <right/>
      <top/>
      <bottom style="thin">
        <color theme="4" tint="0.79998168889431442"/>
      </bottom>
      <diagonal/>
    </border>
    <border>
      <left/>
      <right/>
      <top style="thin">
        <color theme="4" tint="0.79998168889431442"/>
      </top>
      <bottom style="thin">
        <color theme="4" tint="0.79998168889431442"/>
      </bottom>
      <diagonal/>
    </border>
    <border>
      <left/>
      <right style="hair">
        <color auto="1"/>
      </right>
      <top style="thin">
        <color theme="4" tint="0.79998168889431442"/>
      </top>
      <bottom style="thin">
        <color theme="4" tint="0.79998168889431442"/>
      </bottom>
      <diagonal/>
    </border>
    <border>
      <left style="hair">
        <color auto="1"/>
      </left>
      <right style="hair">
        <color auto="1"/>
      </right>
      <top style="thin">
        <color theme="4" tint="0.79998168889431442"/>
      </top>
      <bottom style="thin">
        <color theme="4" tint="0.79998168889431442"/>
      </bottom>
      <diagonal/>
    </border>
    <border>
      <left style="hair">
        <color auto="1"/>
      </left>
      <right/>
      <top style="thin">
        <color theme="4" tint="0.79998168889431442"/>
      </top>
      <bottom style="thin">
        <color theme="4" tint="0.79998168889431442"/>
      </bottom>
      <diagonal/>
    </border>
    <border>
      <left style="medium">
        <color theme="4" tint="-0.24994659260841701"/>
      </left>
      <right/>
      <top style="thin">
        <color indexed="64"/>
      </top>
      <bottom style="thin">
        <color theme="0"/>
      </bottom>
      <diagonal/>
    </border>
    <border>
      <left/>
      <right/>
      <top style="thin">
        <color indexed="64"/>
      </top>
      <bottom style="thin">
        <color theme="0"/>
      </bottom>
      <diagonal/>
    </border>
    <border>
      <left style="thin">
        <color indexed="64"/>
      </left>
      <right style="thin">
        <color indexed="64"/>
      </right>
      <top style="medium">
        <color theme="0"/>
      </top>
      <bottom/>
      <diagonal/>
    </border>
    <border>
      <left/>
      <right style="thin">
        <color indexed="64"/>
      </right>
      <top style="medium">
        <color theme="0"/>
      </top>
      <bottom/>
      <diagonal/>
    </border>
    <border>
      <left/>
      <right/>
      <top style="medium">
        <color theme="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hair">
        <color auto="1"/>
      </left>
      <right style="medium">
        <color auto="1"/>
      </right>
      <top style="hair">
        <color auto="1"/>
      </top>
      <bottom style="medium">
        <color auto="1"/>
      </bottom>
      <diagonal/>
    </border>
    <border>
      <left/>
      <right style="hair">
        <color theme="4" tint="-0.249977111117893"/>
      </right>
      <top/>
      <bottom style="hair">
        <color theme="4" tint="-0.249977111117893"/>
      </bottom>
      <diagonal/>
    </border>
    <border>
      <left style="hair">
        <color theme="4" tint="-0.249977111117893"/>
      </left>
      <right style="hair">
        <color theme="4" tint="-0.249977111117893"/>
      </right>
      <top/>
      <bottom style="hair">
        <color theme="4" tint="-0.249977111117893"/>
      </bottom>
      <diagonal/>
    </border>
    <border>
      <left style="hair">
        <color theme="4" tint="-0.249977111117893"/>
      </left>
      <right/>
      <top/>
      <bottom style="hair">
        <color theme="4" tint="-0.249977111117893"/>
      </bottom>
      <diagonal/>
    </border>
    <border>
      <left/>
      <right style="hair">
        <color theme="4" tint="-0.249977111117893"/>
      </right>
      <top style="hair">
        <color theme="4" tint="-0.249977111117893"/>
      </top>
      <bottom style="hair">
        <color theme="4" tint="-0.249977111117893"/>
      </bottom>
      <diagonal/>
    </border>
    <border>
      <left style="hair">
        <color theme="4" tint="-0.249977111117893"/>
      </left>
      <right style="hair">
        <color theme="4" tint="-0.249977111117893"/>
      </right>
      <top style="hair">
        <color theme="4" tint="-0.249977111117893"/>
      </top>
      <bottom style="hair">
        <color theme="4" tint="-0.249977111117893"/>
      </bottom>
      <diagonal/>
    </border>
    <border>
      <left style="hair">
        <color theme="4" tint="-0.249977111117893"/>
      </left>
      <right/>
      <top style="hair">
        <color theme="4" tint="-0.249977111117893"/>
      </top>
      <bottom style="hair">
        <color theme="4" tint="-0.249977111117893"/>
      </bottom>
      <diagonal/>
    </border>
    <border>
      <left/>
      <right style="hair">
        <color theme="4" tint="-0.249977111117893"/>
      </right>
      <top style="hair">
        <color theme="4" tint="-0.249977111117893"/>
      </top>
      <bottom style="thin">
        <color theme="4" tint="-0.249977111117893"/>
      </bottom>
      <diagonal/>
    </border>
    <border>
      <left style="hair">
        <color theme="4" tint="-0.249977111117893"/>
      </left>
      <right style="hair">
        <color theme="4" tint="-0.249977111117893"/>
      </right>
      <top style="hair">
        <color theme="4" tint="-0.249977111117893"/>
      </top>
      <bottom style="thin">
        <color theme="4" tint="-0.249977111117893"/>
      </bottom>
      <diagonal/>
    </border>
    <border>
      <left style="hair">
        <color theme="4" tint="-0.249977111117893"/>
      </left>
      <right/>
      <top style="hair">
        <color theme="4" tint="-0.249977111117893"/>
      </top>
      <bottom style="thin">
        <color theme="4" tint="-0.249977111117893"/>
      </bottom>
      <diagonal/>
    </border>
    <border>
      <left/>
      <right/>
      <top style="medium">
        <color theme="4" tint="-0.24994659260841701"/>
      </top>
      <bottom style="medium">
        <color theme="0" tint="-4.9989318521683403E-2"/>
      </bottom>
      <diagonal/>
    </border>
    <border>
      <left/>
      <right/>
      <top style="medium">
        <color theme="4" tint="-0.249977111117893"/>
      </top>
      <bottom style="medium">
        <color theme="0" tint="-4.9989318521683403E-2"/>
      </bottom>
      <diagonal/>
    </border>
  </borders>
  <cellStyleXfs count="17">
    <xf numFmtId="0" fontId="0" fillId="0" borderId="0"/>
    <xf numFmtId="0" fontId="13" fillId="0" borderId="0"/>
    <xf numFmtId="43" fontId="9" fillId="0" borderId="0" applyFont="0" applyFill="0" applyBorder="0" applyAlignment="0" applyProtection="0"/>
    <xf numFmtId="0" fontId="5" fillId="0" borderId="0"/>
    <xf numFmtId="0" fontId="9" fillId="0" borderId="0"/>
    <xf numFmtId="0" fontId="9" fillId="0" borderId="0"/>
    <xf numFmtId="0" fontId="15" fillId="0" borderId="0"/>
    <xf numFmtId="0" fontId="10" fillId="0" borderId="0"/>
    <xf numFmtId="0" fontId="16" fillId="0" borderId="0"/>
    <xf numFmtId="0" fontId="15" fillId="0" borderId="0"/>
    <xf numFmtId="0" fontId="17" fillId="0" borderId="0"/>
    <xf numFmtId="0" fontId="13" fillId="0" borderId="0"/>
    <xf numFmtId="43" fontId="9" fillId="0" borderId="0" applyFont="0" applyFill="0" applyBorder="0" applyAlignment="0" applyProtection="0"/>
    <xf numFmtId="0" fontId="9" fillId="0" borderId="0"/>
    <xf numFmtId="0" fontId="4" fillId="0" borderId="0"/>
    <xf numFmtId="43" fontId="4" fillId="0" borderId="0" applyFont="0" applyFill="0" applyBorder="0" applyAlignment="0" applyProtection="0"/>
    <xf numFmtId="44" fontId="30" fillId="0" borderId="0" applyFont="0" applyFill="0" applyBorder="0" applyAlignment="0" applyProtection="0"/>
  </cellStyleXfs>
  <cellXfs count="424">
    <xf numFmtId="0" fontId="0" fillId="0" borderId="0" xfId="0"/>
    <xf numFmtId="0" fontId="9" fillId="0" borderId="0" xfId="0" applyFont="1"/>
    <xf numFmtId="0" fontId="11" fillId="0" borderId="0" xfId="0" applyNumberFormat="1" applyFont="1"/>
    <xf numFmtId="164" fontId="11" fillId="0" borderId="0" xfId="0" applyNumberFormat="1" applyFont="1"/>
    <xf numFmtId="164" fontId="12" fillId="0" borderId="0" xfId="0" applyNumberFormat="1" applyFont="1"/>
    <xf numFmtId="0" fontId="14" fillId="2" borderId="0" xfId="1" applyNumberFormat="1" applyFont="1" applyFill="1" applyBorder="1" applyAlignment="1"/>
    <xf numFmtId="164" fontId="11" fillId="2" borderId="0" xfId="1" applyNumberFormat="1" applyFont="1" applyFill="1" applyBorder="1"/>
    <xf numFmtId="164" fontId="11" fillId="0" borderId="0" xfId="1" applyNumberFormat="1" applyFont="1" applyBorder="1"/>
    <xf numFmtId="164" fontId="11" fillId="0" borderId="0" xfId="1" applyNumberFormat="1" applyFont="1"/>
    <xf numFmtId="0" fontId="14" fillId="2" borderId="0" xfId="1" applyNumberFormat="1" applyFont="1" applyFill="1" applyAlignment="1"/>
    <xf numFmtId="0" fontId="11" fillId="0" borderId="0" xfId="0" applyNumberFormat="1" applyFont="1" applyFill="1" applyAlignment="1">
      <alignment horizontal="center" wrapText="1"/>
    </xf>
    <xf numFmtId="0" fontId="11" fillId="0" borderId="0" xfId="0" applyNumberFormat="1" applyFont="1" applyFill="1" applyAlignment="1">
      <alignment horizontal="center" vertical="center" wrapText="1"/>
    </xf>
    <xf numFmtId="0" fontId="7" fillId="0" borderId="11" xfId="0" applyNumberFormat="1" applyFont="1" applyFill="1" applyBorder="1" applyAlignment="1">
      <alignment horizontal="left"/>
    </xf>
    <xf numFmtId="164" fontId="7" fillId="0" borderId="12" xfId="0" applyNumberFormat="1" applyFont="1" applyFill="1" applyBorder="1" applyAlignment="1">
      <alignment horizontal="left"/>
    </xf>
    <xf numFmtId="164" fontId="7" fillId="5" borderId="13" xfId="0" applyNumberFormat="1" applyFont="1" applyFill="1" applyBorder="1"/>
    <xf numFmtId="164" fontId="7" fillId="0" borderId="14" xfId="0" applyNumberFormat="1" applyFont="1" applyFill="1" applyBorder="1"/>
    <xf numFmtId="164" fontId="7" fillId="0" borderId="15" xfId="0" applyNumberFormat="1" applyFont="1" applyFill="1" applyBorder="1"/>
    <xf numFmtId="164" fontId="7" fillId="0" borderId="13" xfId="0" applyNumberFormat="1" applyFont="1" applyFill="1" applyBorder="1"/>
    <xf numFmtId="164" fontId="7" fillId="0" borderId="16" xfId="0" applyNumberFormat="1" applyFont="1" applyFill="1" applyBorder="1"/>
    <xf numFmtId="164" fontId="11" fillId="0" borderId="0" xfId="0" applyNumberFormat="1" applyFont="1" applyFill="1"/>
    <xf numFmtId="0" fontId="5" fillId="0" borderId="17" xfId="0" applyNumberFormat="1" applyFont="1" applyBorder="1" applyAlignment="1">
      <alignment horizontal="left" indent="1"/>
    </xf>
    <xf numFmtId="3" fontId="5" fillId="0" borderId="18" xfId="0" applyNumberFormat="1" applyFont="1" applyBorder="1" applyAlignment="1">
      <alignment horizontal="right"/>
    </xf>
    <xf numFmtId="3" fontId="7" fillId="5" borderId="19" xfId="0" applyNumberFormat="1" applyFont="1" applyFill="1" applyBorder="1" applyAlignment="1">
      <alignment horizontal="right"/>
    </xf>
    <xf numFmtId="3" fontId="5" fillId="0" borderId="20" xfId="0" applyNumberFormat="1" applyFont="1" applyBorder="1" applyAlignment="1">
      <alignment horizontal="right"/>
    </xf>
    <xf numFmtId="3" fontId="5" fillId="0" borderId="21" xfId="0" applyNumberFormat="1" applyFont="1" applyBorder="1" applyAlignment="1">
      <alignment horizontal="right"/>
    </xf>
    <xf numFmtId="3" fontId="5" fillId="0" borderId="19" xfId="0" applyNumberFormat="1" applyFont="1" applyBorder="1" applyAlignment="1">
      <alignment horizontal="right"/>
    </xf>
    <xf numFmtId="3" fontId="5" fillId="0" borderId="22" xfId="0" applyNumberFormat="1" applyFont="1" applyBorder="1" applyAlignment="1">
      <alignment horizontal="right"/>
    </xf>
    <xf numFmtId="0" fontId="7" fillId="0" borderId="17" xfId="0" applyNumberFormat="1" applyFont="1" applyFill="1" applyBorder="1" applyAlignment="1">
      <alignment horizontal="left"/>
    </xf>
    <xf numFmtId="3" fontId="7" fillId="0" borderId="18" xfId="0" applyNumberFormat="1" applyFont="1" applyFill="1" applyBorder="1" applyAlignment="1">
      <alignment horizontal="right"/>
    </xf>
    <xf numFmtId="3" fontId="7" fillId="0" borderId="20" xfId="0" applyNumberFormat="1" applyFont="1" applyFill="1" applyBorder="1" applyAlignment="1">
      <alignment horizontal="right"/>
    </xf>
    <xf numFmtId="3" fontId="7" fillId="0" borderId="21" xfId="0" applyNumberFormat="1" applyFont="1" applyFill="1" applyBorder="1" applyAlignment="1">
      <alignment horizontal="right"/>
    </xf>
    <xf numFmtId="3" fontId="7" fillId="0" borderId="19" xfId="0" applyNumberFormat="1" applyFont="1" applyFill="1" applyBorder="1" applyAlignment="1">
      <alignment horizontal="right"/>
    </xf>
    <xf numFmtId="3" fontId="7" fillId="0" borderId="22" xfId="0" applyNumberFormat="1" applyFont="1" applyFill="1" applyBorder="1" applyAlignment="1">
      <alignment horizontal="right"/>
    </xf>
    <xf numFmtId="0" fontId="5" fillId="0" borderId="17" xfId="0" applyNumberFormat="1" applyFont="1" applyBorder="1" applyAlignment="1">
      <alignment horizontal="left"/>
    </xf>
    <xf numFmtId="3" fontId="7" fillId="0" borderId="20" xfId="0" applyNumberFormat="1" applyFont="1" applyBorder="1" applyAlignment="1">
      <alignment horizontal="right"/>
    </xf>
    <xf numFmtId="3" fontId="7" fillId="0" borderId="21" xfId="0" applyNumberFormat="1" applyFont="1" applyBorder="1" applyAlignment="1">
      <alignment horizontal="right"/>
    </xf>
    <xf numFmtId="3" fontId="7" fillId="0" borderId="18" xfId="0" applyNumberFormat="1" applyFont="1" applyBorder="1" applyAlignment="1">
      <alignment horizontal="right"/>
    </xf>
    <xf numFmtId="0" fontId="5" fillId="0" borderId="23" xfId="0" applyNumberFormat="1" applyFont="1" applyBorder="1" applyAlignment="1">
      <alignment horizontal="left"/>
    </xf>
    <xf numFmtId="3" fontId="7" fillId="0" borderId="24" xfId="0" applyNumberFormat="1" applyFont="1" applyFill="1" applyBorder="1" applyAlignment="1">
      <alignment horizontal="right"/>
    </xf>
    <xf numFmtId="3" fontId="7" fillId="5" borderId="25" xfId="0" applyNumberFormat="1" applyFont="1" applyFill="1" applyBorder="1" applyAlignment="1">
      <alignment horizontal="right"/>
    </xf>
    <xf numFmtId="3" fontId="7" fillId="0" borderId="26" xfId="0" applyNumberFormat="1" applyFont="1" applyBorder="1" applyAlignment="1">
      <alignment horizontal="right"/>
    </xf>
    <xf numFmtId="3" fontId="7" fillId="0" borderId="27" xfId="0" applyNumberFormat="1" applyFont="1" applyBorder="1" applyAlignment="1">
      <alignment horizontal="right"/>
    </xf>
    <xf numFmtId="3" fontId="5" fillId="0" borderId="25" xfId="0" applyNumberFormat="1" applyFont="1" applyBorder="1" applyAlignment="1">
      <alignment horizontal="right"/>
    </xf>
    <xf numFmtId="3" fontId="5" fillId="0" borderId="26" xfId="0" applyNumberFormat="1" applyFont="1" applyBorder="1" applyAlignment="1">
      <alignment horizontal="right"/>
    </xf>
    <xf numFmtId="3" fontId="5" fillId="0" borderId="28" xfId="0" applyNumberFormat="1" applyFont="1" applyBorder="1" applyAlignment="1">
      <alignment horizontal="right"/>
    </xf>
    <xf numFmtId="0" fontId="7" fillId="0" borderId="29" xfId="0" applyNumberFormat="1" applyFont="1" applyFill="1" applyBorder="1" applyAlignment="1">
      <alignment horizontal="left"/>
    </xf>
    <xf numFmtId="3" fontId="7" fillId="0" borderId="30" xfId="0" applyNumberFormat="1" applyFont="1" applyFill="1" applyBorder="1" applyAlignment="1">
      <alignment horizontal="right"/>
    </xf>
    <xf numFmtId="3" fontId="7" fillId="5" borderId="31" xfId="0" applyNumberFormat="1" applyFont="1" applyFill="1" applyBorder="1" applyAlignment="1">
      <alignment horizontal="right"/>
    </xf>
    <xf numFmtId="3" fontId="7" fillId="0" borderId="32" xfId="0" applyNumberFormat="1" applyFont="1" applyFill="1" applyBorder="1" applyAlignment="1">
      <alignment horizontal="right"/>
    </xf>
    <xf numFmtId="3" fontId="7" fillId="0" borderId="33" xfId="0" applyNumberFormat="1" applyFont="1" applyFill="1" applyBorder="1" applyAlignment="1">
      <alignment horizontal="right"/>
    </xf>
    <xf numFmtId="3" fontId="7" fillId="0" borderId="31" xfId="0" applyNumberFormat="1" applyFont="1" applyFill="1" applyBorder="1" applyAlignment="1">
      <alignment horizontal="right"/>
    </xf>
    <xf numFmtId="3" fontId="7" fillId="0" borderId="34" xfId="0" applyNumberFormat="1" applyFont="1" applyFill="1" applyBorder="1" applyAlignment="1">
      <alignment horizontal="right"/>
    </xf>
    <xf numFmtId="3" fontId="5" fillId="0" borderId="20" xfId="0" applyNumberFormat="1" applyFont="1" applyFill="1" applyBorder="1" applyAlignment="1">
      <alignment horizontal="right"/>
    </xf>
    <xf numFmtId="3" fontId="5" fillId="0" borderId="21" xfId="0" applyNumberFormat="1" applyFont="1" applyFill="1" applyBorder="1" applyAlignment="1">
      <alignment horizontal="right"/>
    </xf>
    <xf numFmtId="3" fontId="5" fillId="0" borderId="19" xfId="0" applyNumberFormat="1" applyFont="1" applyFill="1" applyBorder="1" applyAlignment="1">
      <alignment horizontal="right"/>
    </xf>
    <xf numFmtId="0" fontId="7" fillId="0" borderId="17" xfId="0" applyNumberFormat="1" applyFont="1" applyBorder="1" applyAlignment="1">
      <alignment horizontal="left"/>
    </xf>
    <xf numFmtId="3" fontId="7" fillId="0" borderId="35" xfId="0" applyNumberFormat="1" applyFont="1" applyFill="1" applyBorder="1" applyAlignment="1">
      <alignment horizontal="right"/>
    </xf>
    <xf numFmtId="3" fontId="7" fillId="0" borderId="19" xfId="0" applyNumberFormat="1" applyFont="1" applyBorder="1" applyAlignment="1">
      <alignment horizontal="right"/>
    </xf>
    <xf numFmtId="3" fontId="7" fillId="0" borderId="22" xfId="0" applyNumberFormat="1" applyFont="1" applyBorder="1" applyAlignment="1">
      <alignment horizontal="right"/>
    </xf>
    <xf numFmtId="0" fontId="11" fillId="0" borderId="17" xfId="0" applyNumberFormat="1" applyFont="1" applyBorder="1"/>
    <xf numFmtId="3" fontId="12" fillId="0" borderId="18" xfId="0" applyNumberFormat="1" applyFont="1" applyFill="1" applyBorder="1" applyAlignment="1">
      <alignment horizontal="right"/>
    </xf>
    <xf numFmtId="3" fontId="12" fillId="5" borderId="19" xfId="0" applyNumberFormat="1" applyFont="1" applyFill="1" applyBorder="1" applyAlignment="1">
      <alignment horizontal="right"/>
    </xf>
    <xf numFmtId="3" fontId="11" fillId="0" borderId="20" xfId="0" applyNumberFormat="1" applyFont="1" applyBorder="1" applyAlignment="1">
      <alignment horizontal="right"/>
    </xf>
    <xf numFmtId="3" fontId="11" fillId="0" borderId="21" xfId="0" applyNumberFormat="1" applyFont="1" applyBorder="1" applyAlignment="1">
      <alignment horizontal="right"/>
    </xf>
    <xf numFmtId="3" fontId="11" fillId="0" borderId="19" xfId="0" applyNumberFormat="1" applyFont="1" applyBorder="1" applyAlignment="1">
      <alignment horizontal="right"/>
    </xf>
    <xf numFmtId="3" fontId="11" fillId="0" borderId="22" xfId="0" applyNumberFormat="1" applyFont="1" applyBorder="1" applyAlignment="1">
      <alignment horizontal="right"/>
    </xf>
    <xf numFmtId="0" fontId="12" fillId="0" borderId="17" xfId="0" applyNumberFormat="1" applyFont="1" applyBorder="1"/>
    <xf numFmtId="0" fontId="7" fillId="0" borderId="23" xfId="0" applyNumberFormat="1" applyFont="1" applyBorder="1" applyAlignment="1">
      <alignment horizontal="left"/>
    </xf>
    <xf numFmtId="3" fontId="7" fillId="0" borderId="25" xfId="0" applyNumberFormat="1" applyFont="1" applyBorder="1" applyAlignment="1">
      <alignment horizontal="right"/>
    </xf>
    <xf numFmtId="3" fontId="7" fillId="0" borderId="28" xfId="0" applyNumberFormat="1" applyFont="1" applyBorder="1" applyAlignment="1">
      <alignment horizontal="right"/>
    </xf>
    <xf numFmtId="0" fontId="9" fillId="0" borderId="0" xfId="2" applyNumberFormat="1" applyFont="1"/>
    <xf numFmtId="0" fontId="11" fillId="0" borderId="0" xfId="9" applyFont="1" applyBorder="1"/>
    <xf numFmtId="0" fontId="5" fillId="0" borderId="0" xfId="10" applyFont="1"/>
    <xf numFmtId="0" fontId="18" fillId="0" borderId="0" xfId="11" applyFont="1" applyFill="1" applyBorder="1" applyAlignment="1"/>
    <xf numFmtId="0" fontId="8" fillId="9" borderId="56" xfId="9" applyFont="1" applyFill="1" applyBorder="1" applyAlignment="1">
      <alignment horizontal="center"/>
    </xf>
    <xf numFmtId="0" fontId="6" fillId="9" borderId="52" xfId="9" applyFont="1" applyFill="1" applyBorder="1" applyAlignment="1">
      <alignment horizontal="center" vertical="center"/>
    </xf>
    <xf numFmtId="0" fontId="6" fillId="9" borderId="53" xfId="9" applyFont="1" applyFill="1" applyBorder="1" applyAlignment="1">
      <alignment horizontal="center" vertical="center"/>
    </xf>
    <xf numFmtId="0" fontId="12" fillId="0" borderId="57" xfId="9" applyFont="1" applyBorder="1"/>
    <xf numFmtId="0" fontId="12" fillId="10" borderId="50" xfId="9" applyFont="1" applyFill="1" applyBorder="1" applyAlignment="1">
      <alignment vertical="center"/>
    </xf>
    <xf numFmtId="0" fontId="12" fillId="0" borderId="50" xfId="9" applyFont="1" applyFill="1" applyBorder="1" applyAlignment="1">
      <alignment vertical="center"/>
    </xf>
    <xf numFmtId="0" fontId="12" fillId="0" borderId="50" xfId="9" applyFont="1" applyBorder="1" applyAlignment="1">
      <alignment vertical="center"/>
    </xf>
    <xf numFmtId="0" fontId="12" fillId="0" borderId="58" xfId="9" applyFont="1" applyBorder="1" applyAlignment="1">
      <alignment vertical="center"/>
    </xf>
    <xf numFmtId="0" fontId="12" fillId="0" borderId="59" xfId="9" applyFont="1" applyBorder="1"/>
    <xf numFmtId="0" fontId="12" fillId="10" borderId="0" xfId="9" applyFont="1" applyFill="1" applyBorder="1" applyAlignment="1"/>
    <xf numFmtId="0" fontId="12" fillId="0" borderId="0" xfId="9" applyFont="1" applyFill="1" applyBorder="1" applyAlignment="1"/>
    <xf numFmtId="0" fontId="12" fillId="0" borderId="0" xfId="9" applyFont="1" applyBorder="1" applyAlignment="1"/>
    <xf numFmtId="0" fontId="12" fillId="0" borderId="44" xfId="9" applyFont="1" applyBorder="1" applyAlignment="1"/>
    <xf numFmtId="3" fontId="11" fillId="10" borderId="0" xfId="12" applyNumberFormat="1" applyFont="1" applyFill="1" applyBorder="1"/>
    <xf numFmtId="3" fontId="11" fillId="0" borderId="0" xfId="12" applyNumberFormat="1" applyFont="1" applyFill="1" applyBorder="1"/>
    <xf numFmtId="3" fontId="11" fillId="0" borderId="0" xfId="12" applyNumberFormat="1" applyFont="1" applyBorder="1"/>
    <xf numFmtId="3" fontId="11" fillId="0" borderId="44" xfId="12" applyNumberFormat="1" applyFont="1" applyBorder="1"/>
    <xf numFmtId="0" fontId="11" fillId="0" borderId="59" xfId="9" applyFont="1" applyBorder="1"/>
    <xf numFmtId="3" fontId="12" fillId="10" borderId="60" xfId="12" applyNumberFormat="1" applyFont="1" applyFill="1" applyBorder="1"/>
    <xf numFmtId="3" fontId="12" fillId="0" borderId="60" xfId="12" applyNumberFormat="1" applyFont="1" applyFill="1" applyBorder="1"/>
    <xf numFmtId="3" fontId="12" fillId="0" borderId="60" xfId="12" applyNumberFormat="1" applyFont="1" applyBorder="1"/>
    <xf numFmtId="3" fontId="12" fillId="0" borderId="61" xfId="12" applyNumberFormat="1" applyFont="1" applyBorder="1"/>
    <xf numFmtId="3" fontId="12" fillId="10" borderId="0" xfId="9" applyNumberFormat="1" applyFont="1" applyFill="1" applyBorder="1" applyAlignment="1"/>
    <xf numFmtId="3" fontId="12" fillId="0" borderId="0" xfId="9" applyNumberFormat="1" applyFont="1" applyFill="1" applyBorder="1" applyAlignment="1"/>
    <xf numFmtId="3" fontId="12" fillId="0" borderId="0" xfId="9" applyNumberFormat="1" applyFont="1" applyBorder="1" applyAlignment="1"/>
    <xf numFmtId="3" fontId="12" fillId="0" borderId="44" xfId="9" applyNumberFormat="1" applyFont="1" applyBorder="1" applyAlignment="1"/>
    <xf numFmtId="3" fontId="11" fillId="0" borderId="44" xfId="12" applyNumberFormat="1" applyFont="1" applyFill="1" applyBorder="1"/>
    <xf numFmtId="3" fontId="12" fillId="10" borderId="62" xfId="9" applyNumberFormat="1" applyFont="1" applyFill="1" applyBorder="1"/>
    <xf numFmtId="3" fontId="12" fillId="0" borderId="62" xfId="9" applyNumberFormat="1" applyFont="1" applyFill="1" applyBorder="1"/>
    <xf numFmtId="3" fontId="12" fillId="0" borderId="62" xfId="9" applyNumberFormat="1" applyFont="1" applyBorder="1"/>
    <xf numFmtId="3" fontId="12" fillId="0" borderId="63" xfId="9" applyNumberFormat="1" applyFont="1" applyBorder="1"/>
    <xf numFmtId="0" fontId="11" fillId="0" borderId="64" xfId="9" applyFont="1" applyBorder="1"/>
    <xf numFmtId="3" fontId="12" fillId="10" borderId="38" xfId="9" applyNumberFormat="1" applyFont="1" applyFill="1" applyBorder="1" applyAlignment="1">
      <alignment vertical="center"/>
    </xf>
    <xf numFmtId="3" fontId="12" fillId="0" borderId="38" xfId="9" applyNumberFormat="1" applyFont="1" applyFill="1" applyBorder="1" applyAlignment="1">
      <alignment horizontal="center" vertical="center"/>
    </xf>
    <xf numFmtId="3" fontId="12" fillId="0" borderId="38" xfId="9" applyNumberFormat="1" applyFont="1" applyBorder="1" applyAlignment="1">
      <alignment horizontal="center" vertical="center"/>
    </xf>
    <xf numFmtId="3" fontId="12" fillId="0" borderId="49" xfId="9" applyNumberFormat="1" applyFont="1" applyBorder="1" applyAlignment="1">
      <alignment horizontal="center" vertical="center"/>
    </xf>
    <xf numFmtId="3" fontId="12" fillId="10" borderId="0" xfId="9" applyNumberFormat="1" applyFont="1" applyFill="1" applyBorder="1" applyAlignment="1">
      <alignment vertical="center"/>
    </xf>
    <xf numFmtId="3" fontId="12" fillId="0" borderId="0" xfId="9" applyNumberFormat="1" applyFont="1" applyFill="1" applyBorder="1" applyAlignment="1">
      <alignment vertical="center"/>
    </xf>
    <xf numFmtId="3" fontId="12" fillId="0" borderId="0" xfId="9" applyNumberFormat="1" applyFont="1" applyBorder="1" applyAlignment="1">
      <alignment vertical="center"/>
    </xf>
    <xf numFmtId="3" fontId="12" fillId="0" borderId="44" xfId="9" applyNumberFormat="1" applyFont="1" applyBorder="1" applyAlignment="1">
      <alignment vertical="center"/>
    </xf>
    <xf numFmtId="3" fontId="11" fillId="10" borderId="0" xfId="9" applyNumberFormat="1" applyFont="1" applyFill="1" applyBorder="1"/>
    <xf numFmtId="3" fontId="11" fillId="0" borderId="0" xfId="9" applyNumberFormat="1" applyFont="1" applyFill="1" applyBorder="1"/>
    <xf numFmtId="3" fontId="11" fillId="0" borderId="0" xfId="9" applyNumberFormat="1" applyFont="1" applyBorder="1"/>
    <xf numFmtId="3" fontId="11" fillId="0" borderId="44" xfId="9" applyNumberFormat="1" applyFont="1" applyBorder="1"/>
    <xf numFmtId="3" fontId="12" fillId="10" borderId="0" xfId="9" applyNumberFormat="1" applyFont="1" applyFill="1" applyBorder="1"/>
    <xf numFmtId="3" fontId="12" fillId="0" borderId="0" xfId="9" applyNumberFormat="1" applyFont="1" applyFill="1" applyBorder="1"/>
    <xf numFmtId="3" fontId="12" fillId="0" borderId="0" xfId="9" applyNumberFormat="1" applyFont="1" applyBorder="1"/>
    <xf numFmtId="3" fontId="12" fillId="0" borderId="44" xfId="9" applyNumberFormat="1" applyFont="1" applyBorder="1"/>
    <xf numFmtId="0" fontId="11" fillId="0" borderId="65" xfId="9" applyFont="1" applyBorder="1"/>
    <xf numFmtId="3" fontId="12" fillId="10" borderId="48" xfId="12" applyNumberFormat="1" applyFont="1" applyFill="1" applyBorder="1"/>
    <xf numFmtId="3" fontId="12" fillId="0" borderId="48" xfId="12" applyNumberFormat="1" applyFont="1" applyFill="1" applyBorder="1"/>
    <xf numFmtId="3" fontId="12" fillId="0" borderId="48" xfId="12" applyNumberFormat="1" applyFont="1" applyBorder="1"/>
    <xf numFmtId="3" fontId="12" fillId="0" borderId="47" xfId="12" applyNumberFormat="1" applyFont="1" applyBorder="1"/>
    <xf numFmtId="0" fontId="5" fillId="0" borderId="66" xfId="10" applyFont="1" applyBorder="1"/>
    <xf numFmtId="3" fontId="12" fillId="10" borderId="67" xfId="12" applyNumberFormat="1" applyFont="1" applyFill="1" applyBorder="1"/>
    <xf numFmtId="3" fontId="12" fillId="0" borderId="67" xfId="12" applyNumberFormat="1" applyFont="1" applyFill="1" applyBorder="1"/>
    <xf numFmtId="3" fontId="12" fillId="0" borderId="67" xfId="12" applyNumberFormat="1" applyFont="1" applyBorder="1"/>
    <xf numFmtId="3" fontId="12" fillId="0" borderId="41" xfId="12" applyNumberFormat="1" applyFont="1" applyBorder="1"/>
    <xf numFmtId="165" fontId="12" fillId="10" borderId="50" xfId="9" applyNumberFormat="1" applyFont="1" applyFill="1" applyBorder="1" applyAlignment="1">
      <alignment vertical="center"/>
    </xf>
    <xf numFmtId="165" fontId="12" fillId="0" borderId="50" xfId="9" applyNumberFormat="1" applyFont="1" applyFill="1" applyBorder="1" applyAlignment="1">
      <alignment vertical="center"/>
    </xf>
    <xf numFmtId="165" fontId="12" fillId="0" borderId="50" xfId="9" applyNumberFormat="1" applyFont="1" applyBorder="1" applyAlignment="1">
      <alignment vertical="center"/>
    </xf>
    <xf numFmtId="165" fontId="12" fillId="0" borderId="58" xfId="9" applyNumberFormat="1" applyFont="1" applyBorder="1" applyAlignment="1">
      <alignment vertical="center"/>
    </xf>
    <xf numFmtId="165" fontId="12" fillId="10" borderId="0" xfId="9" applyNumberFormat="1" applyFont="1" applyFill="1" applyBorder="1" applyAlignment="1"/>
    <xf numFmtId="165" fontId="12" fillId="0" borderId="0" xfId="9" applyNumberFormat="1" applyFont="1" applyFill="1" applyBorder="1" applyAlignment="1"/>
    <xf numFmtId="165" fontId="12" fillId="0" borderId="0" xfId="9" applyNumberFormat="1" applyFont="1" applyBorder="1" applyAlignment="1"/>
    <xf numFmtId="165" fontId="12" fillId="0" borderId="44" xfId="9" applyNumberFormat="1" applyFont="1" applyBorder="1" applyAlignment="1"/>
    <xf numFmtId="3" fontId="11" fillId="0" borderId="0" xfId="12" applyNumberFormat="1" applyFont="1" applyFill="1" applyBorder="1" applyAlignment="1">
      <alignment horizontal="right" wrapText="1"/>
    </xf>
    <xf numFmtId="3" fontId="12" fillId="0" borderId="0" xfId="12" applyNumberFormat="1" applyFont="1" applyFill="1" applyBorder="1"/>
    <xf numFmtId="3" fontId="12" fillId="0" borderId="0" xfId="12" applyNumberFormat="1" applyFont="1" applyBorder="1"/>
    <xf numFmtId="3" fontId="12" fillId="0" borderId="44" xfId="12" applyNumberFormat="1" applyFont="1" applyBorder="1"/>
    <xf numFmtId="0" fontId="11" fillId="0" borderId="0" xfId="0" applyFont="1" applyAlignment="1"/>
    <xf numFmtId="0" fontId="11" fillId="0" borderId="0" xfId="0" applyFont="1"/>
    <xf numFmtId="0" fontId="12" fillId="0" borderId="0" xfId="13" applyFont="1"/>
    <xf numFmtId="0" fontId="11" fillId="0" borderId="0" xfId="13" applyFont="1"/>
    <xf numFmtId="0" fontId="5" fillId="0" borderId="74" xfId="0" applyFont="1" applyBorder="1" applyAlignment="1"/>
    <xf numFmtId="0" fontId="11" fillId="0" borderId="0" xfId="13" applyNumberFormat="1" applyFont="1"/>
    <xf numFmtId="41" fontId="11" fillId="0" borderId="0" xfId="13" applyNumberFormat="1" applyFont="1"/>
    <xf numFmtId="0" fontId="8" fillId="14" borderId="77" xfId="0" applyFont="1" applyFill="1" applyBorder="1" applyAlignment="1">
      <alignment horizontal="center" vertical="center"/>
    </xf>
    <xf numFmtId="0" fontId="8" fillId="14" borderId="78" xfId="0" applyFont="1" applyFill="1" applyBorder="1" applyAlignment="1">
      <alignment horizontal="center" vertical="center" wrapText="1"/>
    </xf>
    <xf numFmtId="0" fontId="8" fillId="14" borderId="77" xfId="0" applyFont="1" applyFill="1" applyBorder="1" applyAlignment="1">
      <alignment horizontal="center" vertical="center" wrapText="1"/>
    </xf>
    <xf numFmtId="0" fontId="8" fillId="15" borderId="79" xfId="0" applyFont="1" applyFill="1" applyBorder="1" applyAlignment="1"/>
    <xf numFmtId="0" fontId="8" fillId="15" borderId="80" xfId="0" applyNumberFormat="1" applyFont="1" applyFill="1" applyBorder="1"/>
    <xf numFmtId="0" fontId="8" fillId="15" borderId="81" xfId="0" applyNumberFormat="1" applyFont="1" applyFill="1" applyBorder="1"/>
    <xf numFmtId="0" fontId="5" fillId="12" borderId="74" xfId="0" applyFont="1" applyFill="1" applyBorder="1" applyAlignment="1"/>
    <xf numFmtId="3" fontId="5" fillId="12" borderId="20" xfId="0" applyNumberFormat="1" applyFont="1" applyFill="1" applyBorder="1"/>
    <xf numFmtId="3" fontId="5" fillId="12" borderId="75" xfId="0" applyNumberFormat="1" applyFont="1" applyFill="1" applyBorder="1"/>
    <xf numFmtId="3" fontId="5" fillId="0" borderId="20" xfId="0" applyNumberFormat="1" applyFont="1" applyBorder="1"/>
    <xf numFmtId="3" fontId="5" fillId="0" borderId="75" xfId="0" applyNumberFormat="1" applyFont="1" applyBorder="1"/>
    <xf numFmtId="0" fontId="7" fillId="16" borderId="74" xfId="0" applyFont="1" applyFill="1" applyBorder="1" applyAlignment="1"/>
    <xf numFmtId="3" fontId="7" fillId="16" borderId="20" xfId="0" applyNumberFormat="1" applyFont="1" applyFill="1" applyBorder="1"/>
    <xf numFmtId="3" fontId="7" fillId="16" borderId="75" xfId="0" applyNumberFormat="1" applyFont="1" applyFill="1" applyBorder="1"/>
    <xf numFmtId="0" fontId="6" fillId="15" borderId="74" xfId="0" applyFont="1" applyFill="1" applyBorder="1" applyAlignment="1"/>
    <xf numFmtId="3" fontId="6" fillId="15" borderId="20" xfId="0" applyNumberFormat="1" applyFont="1" applyFill="1" applyBorder="1"/>
    <xf numFmtId="3" fontId="6" fillId="15" borderId="75" xfId="0" applyNumberFormat="1" applyFont="1" applyFill="1" applyBorder="1"/>
    <xf numFmtId="0" fontId="8" fillId="15" borderId="74" xfId="0" applyFont="1" applyFill="1" applyBorder="1" applyAlignment="1"/>
    <xf numFmtId="0" fontId="8" fillId="15" borderId="20" xfId="0" applyNumberFormat="1" applyFont="1" applyFill="1" applyBorder="1"/>
    <xf numFmtId="0" fontId="8" fillId="15" borderId="75" xfId="0" applyNumberFormat="1" applyFont="1" applyFill="1" applyBorder="1"/>
    <xf numFmtId="0" fontId="11" fillId="0" borderId="0" xfId="0" applyFont="1" applyFill="1"/>
    <xf numFmtId="0" fontId="6" fillId="15" borderId="82" xfId="0" applyFont="1" applyFill="1" applyBorder="1" applyAlignment="1"/>
    <xf numFmtId="3" fontId="6" fillId="15" borderId="83" xfId="0" applyNumberFormat="1" applyFont="1" applyFill="1" applyBorder="1"/>
    <xf numFmtId="3" fontId="6" fillId="15" borderId="84" xfId="0" applyNumberFormat="1" applyFont="1" applyFill="1" applyBorder="1"/>
    <xf numFmtId="0" fontId="7" fillId="0" borderId="85" xfId="0" applyFont="1" applyBorder="1" applyAlignment="1"/>
    <xf numFmtId="165" fontId="7" fillId="0" borderId="85" xfId="2" applyNumberFormat="1" applyFont="1" applyBorder="1"/>
    <xf numFmtId="0" fontId="12" fillId="0" borderId="0" xfId="13" applyFont="1" applyAlignment="1"/>
    <xf numFmtId="0" fontId="11" fillId="0" borderId="0" xfId="13" applyFont="1" applyAlignment="1"/>
    <xf numFmtId="0" fontId="6" fillId="14" borderId="86" xfId="0" applyFont="1" applyFill="1" applyBorder="1" applyAlignment="1">
      <alignment horizontal="center" vertical="center"/>
    </xf>
    <xf numFmtId="0" fontId="6" fillId="14" borderId="86" xfId="0" applyFont="1" applyFill="1" applyBorder="1" applyAlignment="1">
      <alignment horizontal="center" vertical="center" wrapText="1"/>
    </xf>
    <xf numFmtId="0" fontId="6" fillId="15" borderId="87" xfId="0" applyFont="1" applyFill="1" applyBorder="1" applyAlignment="1"/>
    <xf numFmtId="165" fontId="6" fillId="15" borderId="87" xfId="2" applyNumberFormat="1" applyFont="1" applyFill="1" applyBorder="1"/>
    <xf numFmtId="0" fontId="11" fillId="0" borderId="20" xfId="14" applyFont="1" applyBorder="1" applyAlignment="1">
      <alignment vertical="top"/>
    </xf>
    <xf numFmtId="0" fontId="11" fillId="0" borderId="0" xfId="14" applyFont="1" applyBorder="1" applyAlignment="1"/>
    <xf numFmtId="167" fontId="11" fillId="0" borderId="0" xfId="15" applyNumberFormat="1" applyFont="1" applyBorder="1" applyAlignment="1"/>
    <xf numFmtId="0" fontId="11" fillId="0" borderId="68" xfId="14" applyNumberFormat="1" applyFont="1" applyBorder="1" applyAlignment="1"/>
    <xf numFmtId="0" fontId="11" fillId="0" borderId="20" xfId="14" applyFont="1" applyBorder="1" applyAlignment="1">
      <alignment horizontal="left"/>
    </xf>
    <xf numFmtId="3" fontId="11" fillId="0" borderId="20" xfId="14" applyNumberFormat="1" applyFont="1" applyBorder="1" applyAlignment="1">
      <alignment horizontal="left"/>
    </xf>
    <xf numFmtId="0" fontId="11" fillId="0" borderId="74" xfId="14" applyFont="1" applyBorder="1" applyAlignment="1">
      <alignment horizontal="left"/>
    </xf>
    <xf numFmtId="0" fontId="11" fillId="0" borderId="20" xfId="14" applyNumberFormat="1" applyFont="1" applyBorder="1" applyAlignment="1">
      <alignment vertical="top"/>
    </xf>
    <xf numFmtId="0" fontId="11" fillId="0" borderId="0" xfId="14" applyFont="1"/>
    <xf numFmtId="0" fontId="11" fillId="0" borderId="68" xfId="14" applyNumberFormat="1" applyFont="1" applyBorder="1" applyAlignment="1">
      <alignment wrapText="1"/>
    </xf>
    <xf numFmtId="0" fontId="11" fillId="0" borderId="20" xfId="14" applyFont="1" applyBorder="1" applyAlignment="1"/>
    <xf numFmtId="0" fontId="11" fillId="0" borderId="20" xfId="14" applyFont="1" applyFill="1" applyBorder="1" applyAlignment="1">
      <alignment vertical="top"/>
    </xf>
    <xf numFmtId="0" fontId="11" fillId="0" borderId="20" xfId="14" applyNumberFormat="1" applyFont="1" applyFill="1" applyBorder="1" applyAlignment="1">
      <alignment vertical="top"/>
    </xf>
    <xf numFmtId="0" fontId="11" fillId="0" borderId="74" xfId="14" applyFont="1" applyBorder="1" applyAlignment="1"/>
    <xf numFmtId="0" fontId="11" fillId="0" borderId="20" xfId="14" applyNumberFormat="1" applyFont="1" applyBorder="1" applyAlignment="1"/>
    <xf numFmtId="0" fontId="11" fillId="0" borderId="20" xfId="14" applyFont="1" applyBorder="1" applyAlignment="1">
      <alignment wrapText="1"/>
    </xf>
    <xf numFmtId="0" fontId="11" fillId="0" borderId="20" xfId="14" applyFont="1" applyBorder="1" applyAlignment="1">
      <alignment horizontal="left" vertical="top"/>
    </xf>
    <xf numFmtId="0" fontId="11" fillId="0" borderId="0" xfId="14" applyFont="1" applyBorder="1" applyAlignment="1">
      <alignment horizontal="left"/>
    </xf>
    <xf numFmtId="3" fontId="11" fillId="0" borderId="0" xfId="14" applyNumberFormat="1" applyFont="1" applyBorder="1" applyAlignment="1">
      <alignment horizontal="left"/>
    </xf>
    <xf numFmtId="0" fontId="11" fillId="0" borderId="20" xfId="14" applyFont="1" applyFill="1" applyBorder="1" applyAlignment="1">
      <alignment horizontal="left" vertical="top"/>
    </xf>
    <xf numFmtId="0" fontId="11" fillId="0" borderId="20" xfId="14" applyFont="1" applyBorder="1" applyAlignment="1">
      <alignment horizontal="left" wrapText="1"/>
    </xf>
    <xf numFmtId="3" fontId="11" fillId="0" borderId="20" xfId="14" applyNumberFormat="1" applyFont="1" applyBorder="1" applyAlignment="1">
      <alignment horizontal="left" wrapText="1"/>
    </xf>
    <xf numFmtId="0" fontId="11" fillId="0" borderId="68" xfId="14" applyFont="1" applyBorder="1" applyAlignment="1">
      <alignment vertical="top"/>
    </xf>
    <xf numFmtId="0" fontId="11" fillId="0" borderId="68" xfId="14" applyFont="1" applyBorder="1" applyAlignment="1">
      <alignment horizontal="left"/>
    </xf>
    <xf numFmtId="0" fontId="11" fillId="0" borderId="0" xfId="14" applyNumberFormat="1" applyFont="1" applyBorder="1" applyAlignment="1">
      <alignment vertical="top"/>
    </xf>
    <xf numFmtId="0" fontId="11" fillId="0" borderId="0" xfId="14" applyNumberFormat="1" applyFont="1" applyBorder="1" applyAlignment="1"/>
    <xf numFmtId="0" fontId="11" fillId="0" borderId="0" xfId="14" applyFont="1" applyBorder="1" applyAlignment="1">
      <alignment vertical="top"/>
    </xf>
    <xf numFmtId="0" fontId="11" fillId="0" borderId="0" xfId="14" applyFont="1" applyFill="1" applyBorder="1" applyAlignment="1">
      <alignment vertical="top"/>
    </xf>
    <xf numFmtId="0" fontId="11" fillId="0" borderId="0" xfId="14" applyNumberFormat="1" applyFont="1" applyBorder="1" applyAlignment="1">
      <alignment wrapText="1"/>
    </xf>
    <xf numFmtId="0" fontId="8" fillId="11" borderId="0" xfId="14" applyFont="1" applyFill="1" applyBorder="1" applyAlignment="1">
      <alignment horizontal="center" vertical="center" wrapText="1"/>
    </xf>
    <xf numFmtId="167" fontId="8" fillId="11" borderId="0" xfId="15" applyNumberFormat="1" applyFont="1" applyFill="1" applyBorder="1" applyAlignment="1">
      <alignment horizontal="center" vertical="center" wrapText="1"/>
    </xf>
    <xf numFmtId="167" fontId="11" fillId="0" borderId="0" xfId="15" applyNumberFormat="1" applyFont="1"/>
    <xf numFmtId="0" fontId="12" fillId="0" borderId="0" xfId="14" applyFont="1" applyBorder="1"/>
    <xf numFmtId="0" fontId="11" fillId="0" borderId="0" xfId="14" applyFont="1" applyAlignment="1">
      <alignment wrapText="1"/>
    </xf>
    <xf numFmtId="3" fontId="12" fillId="0" borderId="0" xfId="14" applyNumberFormat="1" applyFont="1" applyBorder="1" applyAlignment="1"/>
    <xf numFmtId="0" fontId="11" fillId="0" borderId="74" xfId="14" applyFont="1" applyFill="1" applyBorder="1" applyAlignment="1">
      <alignment horizontal="left"/>
    </xf>
    <xf numFmtId="3" fontId="11" fillId="0" borderId="20" xfId="14" applyNumberFormat="1" applyFont="1" applyFill="1" applyBorder="1" applyAlignment="1">
      <alignment horizontal="left"/>
    </xf>
    <xf numFmtId="0" fontId="11" fillId="0" borderId="20" xfId="14" applyFont="1" applyFill="1" applyBorder="1" applyAlignment="1">
      <alignment horizontal="left"/>
    </xf>
    <xf numFmtId="0" fontId="11" fillId="0" borderId="68" xfId="14" applyNumberFormat="1" applyFont="1" applyFill="1" applyBorder="1" applyAlignment="1"/>
    <xf numFmtId="0" fontId="11" fillId="0" borderId="0" xfId="14" applyFont="1" applyFill="1" applyBorder="1" applyAlignment="1"/>
    <xf numFmtId="0" fontId="11" fillId="0" borderId="0" xfId="14" applyFont="1" applyFill="1" applyBorder="1" applyAlignment="1">
      <alignment horizontal="left"/>
    </xf>
    <xf numFmtId="167" fontId="11" fillId="0" borderId="0" xfId="15" applyNumberFormat="1" applyFont="1" applyFill="1" applyBorder="1" applyAlignment="1"/>
    <xf numFmtId="0" fontId="22" fillId="14" borderId="78" xfId="0" applyFont="1" applyFill="1" applyBorder="1" applyAlignment="1">
      <alignment wrapText="1"/>
    </xf>
    <xf numFmtId="0" fontId="22" fillId="14" borderId="77" xfId="0" applyFont="1" applyFill="1" applyBorder="1" applyAlignment="1">
      <alignment wrapText="1"/>
    </xf>
    <xf numFmtId="0" fontId="22" fillId="15" borderId="87" xfId="0" applyFont="1" applyFill="1" applyBorder="1" applyAlignment="1"/>
    <xf numFmtId="0" fontId="22" fillId="15" borderId="87" xfId="0" applyNumberFormat="1" applyFont="1" applyFill="1" applyBorder="1"/>
    <xf numFmtId="0" fontId="10" fillId="0" borderId="87" xfId="0" applyFont="1" applyBorder="1" applyAlignment="1"/>
    <xf numFmtId="0" fontId="10" fillId="0" borderId="87" xfId="0" applyNumberFormat="1" applyFont="1" applyBorder="1"/>
    <xf numFmtId="0" fontId="21" fillId="15" borderId="87" xfId="0" applyFont="1" applyFill="1" applyBorder="1" applyAlignment="1">
      <alignment horizontal="left"/>
    </xf>
    <xf numFmtId="0" fontId="21" fillId="15" borderId="87" xfId="0" applyNumberFormat="1" applyFont="1" applyFill="1" applyBorder="1"/>
    <xf numFmtId="0" fontId="20" fillId="0" borderId="85" xfId="0" applyFont="1" applyBorder="1" applyAlignment="1"/>
    <xf numFmtId="0" fontId="20" fillId="0" borderId="85" xfId="0" applyNumberFormat="1" applyFont="1" applyBorder="1"/>
    <xf numFmtId="0" fontId="22" fillId="15" borderId="79" xfId="0" applyFont="1" applyFill="1" applyBorder="1" applyAlignment="1"/>
    <xf numFmtId="0" fontId="22" fillId="15" borderId="80" xfId="0" applyNumberFormat="1" applyFont="1" applyFill="1" applyBorder="1"/>
    <xf numFmtId="0" fontId="22" fillId="15" borderId="81" xfId="0" applyNumberFormat="1" applyFont="1" applyFill="1" applyBorder="1"/>
    <xf numFmtId="0" fontId="10" fillId="0" borderId="74" xfId="0" applyFont="1" applyBorder="1" applyAlignment="1"/>
    <xf numFmtId="0" fontId="10" fillId="0" borderId="20" xfId="0" applyNumberFormat="1" applyFont="1" applyBorder="1"/>
    <xf numFmtId="0" fontId="10" fillId="0" borderId="75" xfId="0" applyNumberFormat="1" applyFont="1" applyBorder="1"/>
    <xf numFmtId="0" fontId="21" fillId="15" borderId="82" xfId="0" applyFont="1" applyFill="1" applyBorder="1" applyAlignment="1">
      <alignment horizontal="left"/>
    </xf>
    <xf numFmtId="0" fontId="21" fillId="15" borderId="83" xfId="0" applyNumberFormat="1" applyFont="1" applyFill="1" applyBorder="1"/>
    <xf numFmtId="0" fontId="21" fillId="15" borderId="84" xfId="0" applyNumberFormat="1" applyFont="1" applyFill="1" applyBorder="1"/>
    <xf numFmtId="3" fontId="11" fillId="0" borderId="0" xfId="2" applyNumberFormat="1" applyFont="1"/>
    <xf numFmtId="3" fontId="23" fillId="0" borderId="0" xfId="2" applyNumberFormat="1" applyFont="1"/>
    <xf numFmtId="3" fontId="10" fillId="0" borderId="87" xfId="0" applyNumberFormat="1" applyFont="1" applyBorder="1"/>
    <xf numFmtId="3" fontId="21" fillId="15" borderId="87" xfId="0" applyNumberFormat="1" applyFont="1" applyFill="1" applyBorder="1"/>
    <xf numFmtId="3" fontId="22" fillId="15" borderId="87" xfId="0" applyNumberFormat="1" applyFont="1" applyFill="1" applyBorder="1"/>
    <xf numFmtId="3" fontId="20" fillId="0" borderId="85" xfId="0" applyNumberFormat="1" applyFont="1" applyBorder="1"/>
    <xf numFmtId="0" fontId="22" fillId="14" borderId="78" xfId="0" applyFont="1" applyFill="1" applyBorder="1" applyAlignment="1">
      <alignment horizontal="center" vertical="center" wrapText="1"/>
    </xf>
    <xf numFmtId="0" fontId="22" fillId="14" borderId="77" xfId="0" applyFont="1" applyFill="1" applyBorder="1" applyAlignment="1">
      <alignment horizontal="center" vertical="center" wrapText="1"/>
    </xf>
    <xf numFmtId="3" fontId="21" fillId="15" borderId="88" xfId="0" applyNumberFormat="1" applyFont="1" applyFill="1" applyBorder="1"/>
    <xf numFmtId="3" fontId="21" fillId="15" borderId="89" xfId="0" applyNumberFormat="1" applyFont="1" applyFill="1" applyBorder="1"/>
    <xf numFmtId="3" fontId="21" fillId="15" borderId="90" xfId="0" applyNumberFormat="1" applyFont="1" applyFill="1" applyBorder="1"/>
    <xf numFmtId="0" fontId="4" fillId="0" borderId="0" xfId="14" applyFont="1"/>
    <xf numFmtId="0" fontId="4" fillId="0" borderId="0" xfId="14" applyFont="1" applyFill="1"/>
    <xf numFmtId="167" fontId="4" fillId="0" borderId="0" xfId="14" applyNumberFormat="1" applyFont="1"/>
    <xf numFmtId="0" fontId="2" fillId="0" borderId="74" xfId="0" applyFont="1" applyBorder="1" applyAlignment="1"/>
    <xf numFmtId="3" fontId="5" fillId="0" borderId="0" xfId="10" applyNumberFormat="1" applyFont="1"/>
    <xf numFmtId="0" fontId="6" fillId="18" borderId="1" xfId="0" applyNumberFormat="1" applyFont="1" applyFill="1" applyBorder="1" applyAlignment="1">
      <alignment horizontal="center" wrapText="1"/>
    </xf>
    <xf numFmtId="0" fontId="6" fillId="18" borderId="5" xfId="0" applyNumberFormat="1" applyFont="1" applyFill="1" applyBorder="1" applyAlignment="1">
      <alignment horizontal="center" vertical="center" wrapText="1"/>
    </xf>
    <xf numFmtId="0" fontId="6" fillId="18" borderId="9" xfId="0" applyNumberFormat="1" applyFont="1" applyFill="1" applyBorder="1" applyAlignment="1">
      <alignment horizontal="center" vertical="center" wrapText="1"/>
    </xf>
    <xf numFmtId="0" fontId="6" fillId="18" borderId="10" xfId="0" applyNumberFormat="1" applyFont="1" applyFill="1" applyBorder="1" applyAlignment="1">
      <alignment horizontal="center" vertical="center" wrapText="1"/>
    </xf>
    <xf numFmtId="0" fontId="6" fillId="17" borderId="7" xfId="0" applyNumberFormat="1" applyFont="1" applyFill="1" applyBorder="1" applyAlignment="1">
      <alignment horizontal="center" vertical="center" wrapText="1"/>
    </xf>
    <xf numFmtId="0" fontId="6" fillId="17" borderId="0" xfId="0" applyNumberFormat="1" applyFont="1" applyFill="1" applyBorder="1" applyAlignment="1">
      <alignment horizontal="center" vertical="center" wrapText="1"/>
    </xf>
    <xf numFmtId="0" fontId="6" fillId="17" borderId="8" xfId="0" applyNumberFormat="1" applyFont="1" applyFill="1" applyBorder="1" applyAlignment="1">
      <alignment horizontal="center" vertical="center" wrapText="1"/>
    </xf>
    <xf numFmtId="0" fontId="7" fillId="0" borderId="17" xfId="0" applyNumberFormat="1" applyFont="1" applyFill="1" applyBorder="1" applyAlignment="1">
      <alignment horizontal="left" wrapText="1"/>
    </xf>
    <xf numFmtId="0" fontId="5" fillId="0" borderId="17" xfId="0" applyNumberFormat="1" applyFont="1" applyBorder="1" applyAlignment="1">
      <alignment horizontal="left" vertical="top" wrapText="1" indent="1"/>
    </xf>
    <xf numFmtId="165" fontId="9" fillId="0" borderId="0" xfId="2" applyNumberFormat="1" applyFont="1"/>
    <xf numFmtId="165" fontId="9" fillId="2" borderId="0" xfId="2" applyNumberFormat="1" applyFont="1" applyFill="1" applyBorder="1"/>
    <xf numFmtId="165" fontId="9" fillId="2" borderId="0" xfId="2" applyNumberFormat="1" applyFont="1" applyFill="1"/>
    <xf numFmtId="165" fontId="26" fillId="2" borderId="0" xfId="2" applyNumberFormat="1" applyFont="1" applyFill="1" applyAlignment="1">
      <alignment horizontal="right"/>
    </xf>
    <xf numFmtId="0" fontId="9" fillId="0" borderId="0" xfId="2" applyNumberFormat="1" applyFont="1" applyBorder="1"/>
    <xf numFmtId="0" fontId="28" fillId="0" borderId="0" xfId="2" applyNumberFormat="1" applyFont="1" applyAlignment="1">
      <alignment horizontal="center"/>
    </xf>
    <xf numFmtId="0" fontId="27" fillId="17" borderId="37" xfId="2" applyNumberFormat="1" applyFont="1" applyFill="1" applyBorder="1" applyAlignment="1">
      <alignment horizontal="center" vertical="center" wrapText="1"/>
    </xf>
    <xf numFmtId="0" fontId="27" fillId="17" borderId="38" xfId="2" applyNumberFormat="1" applyFont="1" applyFill="1" applyBorder="1" applyAlignment="1">
      <alignment horizontal="center" vertical="center" wrapText="1"/>
    </xf>
    <xf numFmtId="0" fontId="27" fillId="17" borderId="39" xfId="2" applyNumberFormat="1" applyFont="1" applyFill="1" applyBorder="1" applyAlignment="1">
      <alignment horizontal="center" vertical="center" wrapText="1"/>
    </xf>
    <xf numFmtId="0" fontId="27" fillId="17" borderId="40" xfId="2" applyNumberFormat="1" applyFont="1" applyFill="1" applyBorder="1" applyAlignment="1">
      <alignment horizontal="center" vertical="center" wrapText="1"/>
    </xf>
    <xf numFmtId="3" fontId="9" fillId="2" borderId="42" xfId="2" applyNumberFormat="1" applyFont="1" applyFill="1" applyBorder="1"/>
    <xf numFmtId="3" fontId="9" fillId="2" borderId="43" xfId="2" applyNumberFormat="1" applyFont="1" applyFill="1" applyBorder="1"/>
    <xf numFmtId="3" fontId="9" fillId="2" borderId="0" xfId="2" applyNumberFormat="1" applyFont="1" applyFill="1" applyBorder="1"/>
    <xf numFmtId="3" fontId="9" fillId="6" borderId="42" xfId="2" applyNumberFormat="1" applyFont="1" applyFill="1" applyBorder="1"/>
    <xf numFmtId="3" fontId="28" fillId="2" borderId="45" xfId="2" applyNumberFormat="1" applyFont="1" applyFill="1" applyBorder="1"/>
    <xf numFmtId="3" fontId="28" fillId="2" borderId="46" xfId="2" applyNumberFormat="1" applyFont="1" applyFill="1" applyBorder="1"/>
    <xf numFmtId="3" fontId="28" fillId="6" borderId="45" xfId="2" applyNumberFormat="1" applyFont="1" applyFill="1" applyBorder="1"/>
    <xf numFmtId="3" fontId="28" fillId="2" borderId="42" xfId="2" applyNumberFormat="1" applyFont="1" applyFill="1" applyBorder="1"/>
    <xf numFmtId="3" fontId="28" fillId="2" borderId="0" xfId="2" applyNumberFormat="1" applyFont="1" applyFill="1" applyBorder="1"/>
    <xf numFmtId="3" fontId="28" fillId="2" borderId="43" xfId="2" applyNumberFormat="1" applyFont="1" applyFill="1" applyBorder="1"/>
    <xf numFmtId="3" fontId="28" fillId="6" borderId="42" xfId="2" applyNumberFormat="1" applyFont="1" applyFill="1" applyBorder="1"/>
    <xf numFmtId="3" fontId="28" fillId="2" borderId="48" xfId="2" applyNumberFormat="1" applyFont="1" applyFill="1" applyBorder="1"/>
    <xf numFmtId="0" fontId="28" fillId="0" borderId="0" xfId="2" applyNumberFormat="1" applyFont="1"/>
    <xf numFmtId="165" fontId="28" fillId="0" borderId="0" xfId="2" applyNumberFormat="1" applyFont="1"/>
    <xf numFmtId="0" fontId="9" fillId="0" borderId="0" xfId="2" applyNumberFormat="1" applyFont="1" applyAlignment="1">
      <alignment wrapText="1"/>
    </xf>
    <xf numFmtId="0" fontId="26" fillId="2" borderId="0" xfId="2" applyNumberFormat="1" applyFont="1" applyFill="1" applyAlignment="1">
      <alignment horizontal="left" wrapText="1"/>
    </xf>
    <xf numFmtId="0" fontId="9" fillId="2" borderId="0" xfId="2" applyNumberFormat="1" applyFont="1" applyFill="1" applyBorder="1" applyAlignment="1">
      <alignment wrapText="1"/>
    </xf>
    <xf numFmtId="0" fontId="27" fillId="19" borderId="36" xfId="2" applyNumberFormat="1" applyFont="1" applyFill="1" applyBorder="1" applyAlignment="1">
      <alignment horizontal="center" vertical="center" wrapText="1"/>
    </xf>
    <xf numFmtId="0" fontId="10" fillId="0" borderId="0" xfId="3" applyFont="1"/>
    <xf numFmtId="166" fontId="26" fillId="2" borderId="0" xfId="4" applyNumberFormat="1" applyFont="1" applyFill="1" applyBorder="1" applyAlignment="1" applyProtection="1">
      <protection hidden="1"/>
    </xf>
    <xf numFmtId="165" fontId="10" fillId="0" borderId="0" xfId="3" applyNumberFormat="1" applyFont="1"/>
    <xf numFmtId="166" fontId="28" fillId="0" borderId="0" xfId="5" applyNumberFormat="1" applyFont="1"/>
    <xf numFmtId="166" fontId="26" fillId="2" borderId="0" xfId="4" applyNumberFormat="1" applyFont="1" applyFill="1" applyBorder="1" applyAlignment="1" applyProtection="1">
      <alignment wrapText="1"/>
      <protection hidden="1"/>
    </xf>
    <xf numFmtId="166" fontId="21" fillId="4" borderId="43" xfId="6" applyNumberFormat="1" applyFont="1" applyFill="1" applyBorder="1" applyAlignment="1">
      <alignment horizontal="center" vertical="center" wrapText="1"/>
    </xf>
    <xf numFmtId="166" fontId="21" fillId="4" borderId="42" xfId="6" applyNumberFormat="1" applyFont="1" applyFill="1" applyBorder="1" applyAlignment="1">
      <alignment horizontal="center" vertical="center" wrapText="1"/>
    </xf>
    <xf numFmtId="166" fontId="21" fillId="4" borderId="5" xfId="6" applyNumberFormat="1" applyFont="1" applyFill="1" applyBorder="1" applyAlignment="1">
      <alignment horizontal="center" vertical="center" wrapText="1"/>
    </xf>
    <xf numFmtId="166" fontId="10" fillId="0" borderId="45" xfId="7" applyNumberFormat="1" applyFont="1" applyBorder="1" applyAlignment="1">
      <alignment wrapText="1"/>
    </xf>
    <xf numFmtId="3" fontId="10" fillId="0" borderId="45" xfId="8" applyNumberFormat="1" applyFont="1" applyBorder="1"/>
    <xf numFmtId="3" fontId="10" fillId="7" borderId="45" xfId="3" applyNumberFormat="1" applyFont="1" applyFill="1" applyBorder="1"/>
    <xf numFmtId="3" fontId="10" fillId="0" borderId="45" xfId="3" applyNumberFormat="1" applyFont="1" applyBorder="1"/>
    <xf numFmtId="166" fontId="20" fillId="0" borderId="45" xfId="3" applyNumberFormat="1" applyFont="1" applyBorder="1" applyAlignment="1">
      <alignment wrapText="1"/>
    </xf>
    <xf numFmtId="3" fontId="20" fillId="0" borderId="45" xfId="3" applyNumberFormat="1" applyFont="1" applyBorder="1"/>
    <xf numFmtId="3" fontId="20" fillId="7" borderId="45" xfId="3" applyNumberFormat="1" applyFont="1" applyFill="1" applyBorder="1"/>
    <xf numFmtId="166" fontId="20" fillId="0" borderId="0" xfId="3" applyNumberFormat="1" applyFont="1" applyBorder="1" applyAlignment="1">
      <alignment wrapText="1"/>
    </xf>
    <xf numFmtId="3" fontId="20" fillId="0" borderId="0" xfId="3" applyNumberFormat="1" applyFont="1" applyBorder="1"/>
    <xf numFmtId="3" fontId="20" fillId="8" borderId="49" xfId="3" applyNumberFormat="1" applyFont="1" applyFill="1" applyBorder="1"/>
    <xf numFmtId="3" fontId="9" fillId="2" borderId="94" xfId="2" applyNumberFormat="1" applyFont="1" applyFill="1" applyBorder="1"/>
    <xf numFmtId="3" fontId="9" fillId="2" borderId="93" xfId="2" applyNumberFormat="1" applyFont="1" applyFill="1" applyBorder="1"/>
    <xf numFmtId="3" fontId="9" fillId="2" borderId="95" xfId="2" applyNumberFormat="1" applyFont="1" applyFill="1" applyBorder="1"/>
    <xf numFmtId="3" fontId="9" fillId="2" borderId="98" xfId="2" applyNumberFormat="1" applyFont="1" applyFill="1" applyBorder="1" applyAlignment="1">
      <alignment wrapText="1"/>
    </xf>
    <xf numFmtId="3" fontId="9" fillId="6" borderId="44" xfId="2" applyNumberFormat="1" applyFont="1" applyFill="1" applyBorder="1"/>
    <xf numFmtId="3" fontId="28" fillId="2" borderId="99" xfId="2" applyNumberFormat="1" applyFont="1" applyFill="1" applyBorder="1" applyAlignment="1">
      <alignment wrapText="1"/>
    </xf>
    <xf numFmtId="3" fontId="28" fillId="6" borderId="47" xfId="2" applyNumberFormat="1" applyFont="1" applyFill="1" applyBorder="1"/>
    <xf numFmtId="3" fontId="28" fillId="2" borderId="98" xfId="2" applyNumberFormat="1" applyFont="1" applyFill="1" applyBorder="1" applyAlignment="1">
      <alignment wrapText="1"/>
    </xf>
    <xf numFmtId="3" fontId="28" fillId="6" borderId="44" xfId="2" applyNumberFormat="1" applyFont="1" applyFill="1" applyBorder="1"/>
    <xf numFmtId="3" fontId="9" fillId="2" borderId="100" xfId="2" applyNumberFormat="1" applyFont="1" applyFill="1" applyBorder="1" applyAlignment="1">
      <alignment wrapText="1"/>
    </xf>
    <xf numFmtId="3" fontId="28" fillId="0" borderId="64" xfId="2" applyNumberFormat="1" applyFont="1" applyBorder="1" applyAlignment="1">
      <alignment wrapText="1"/>
    </xf>
    <xf numFmtId="3" fontId="28" fillId="0" borderId="38" xfId="2" applyNumberFormat="1" applyFont="1" applyBorder="1"/>
    <xf numFmtId="3" fontId="28" fillId="0" borderId="49" xfId="2" applyNumberFormat="1" applyFont="1" applyBorder="1"/>
    <xf numFmtId="3" fontId="28" fillId="2" borderId="101" xfId="2" applyNumberFormat="1" applyFont="1" applyFill="1" applyBorder="1" applyAlignment="1">
      <alignment wrapText="1"/>
    </xf>
    <xf numFmtId="3" fontId="28" fillId="2" borderId="102" xfId="2" applyNumberFormat="1" applyFont="1" applyFill="1" applyBorder="1"/>
    <xf numFmtId="3" fontId="28" fillId="2" borderId="103" xfId="2" applyNumberFormat="1" applyFont="1" applyFill="1" applyBorder="1"/>
    <xf numFmtId="3" fontId="28" fillId="6" borderId="102" xfId="2" applyNumberFormat="1" applyFont="1" applyFill="1" applyBorder="1"/>
    <xf numFmtId="3" fontId="28" fillId="6" borderId="53" xfId="2" applyNumberFormat="1" applyFont="1" applyFill="1" applyBorder="1"/>
    <xf numFmtId="0" fontId="9" fillId="17" borderId="96" xfId="2" applyNumberFormat="1" applyFont="1" applyFill="1" applyBorder="1" applyAlignment="1">
      <alignment wrapText="1"/>
    </xf>
    <xf numFmtId="0" fontId="9" fillId="19" borderId="97" xfId="2" applyNumberFormat="1" applyFont="1" applyFill="1" applyBorder="1"/>
    <xf numFmtId="0" fontId="9" fillId="17" borderId="108" xfId="2" applyNumberFormat="1" applyFont="1" applyFill="1" applyBorder="1" applyAlignment="1">
      <alignment wrapText="1"/>
    </xf>
    <xf numFmtId="0" fontId="27" fillId="17" borderId="41" xfId="2" applyNumberFormat="1" applyFont="1" applyFill="1" applyBorder="1" applyAlignment="1">
      <alignment horizontal="center" vertical="center" wrapText="1"/>
    </xf>
    <xf numFmtId="165" fontId="28" fillId="2" borderId="98" xfId="2" applyNumberFormat="1" applyFont="1" applyFill="1" applyBorder="1" applyAlignment="1">
      <alignment wrapText="1"/>
    </xf>
    <xf numFmtId="165" fontId="9" fillId="2" borderId="43" xfId="2" applyNumberFormat="1" applyFont="1" applyFill="1" applyBorder="1"/>
    <xf numFmtId="165" fontId="9" fillId="2" borderId="42" xfId="2" applyNumberFormat="1" applyFont="1" applyFill="1" applyBorder="1"/>
    <xf numFmtId="165" fontId="9" fillId="6" borderId="42" xfId="2" applyNumberFormat="1" applyFont="1" applyFill="1" applyBorder="1"/>
    <xf numFmtId="165" fontId="28" fillId="6" borderId="44" xfId="2" applyNumberFormat="1" applyFont="1" applyFill="1" applyBorder="1"/>
    <xf numFmtId="165" fontId="28" fillId="6" borderId="109" xfId="2" applyNumberFormat="1" applyFont="1" applyFill="1" applyBorder="1"/>
    <xf numFmtId="0" fontId="29" fillId="0" borderId="0" xfId="13" applyFont="1"/>
    <xf numFmtId="0" fontId="31" fillId="0" borderId="0" xfId="0" applyFont="1"/>
    <xf numFmtId="0" fontId="31" fillId="0" borderId="0" xfId="13" applyFont="1"/>
    <xf numFmtId="0" fontId="34" fillId="11" borderId="9" xfId="0" applyFont="1" applyFill="1" applyBorder="1" applyAlignment="1">
      <alignment horizontal="center" vertical="center"/>
    </xf>
    <xf numFmtId="0" fontId="32" fillId="0" borderId="76" xfId="0" applyFont="1" applyBorder="1" applyAlignment="1"/>
    <xf numFmtId="165" fontId="32" fillId="0" borderId="76" xfId="0" applyNumberFormat="1" applyFont="1" applyBorder="1"/>
    <xf numFmtId="0" fontId="32" fillId="12" borderId="110" xfId="0" applyFont="1" applyFill="1" applyBorder="1" applyAlignment="1"/>
    <xf numFmtId="0" fontId="32" fillId="12" borderId="111" xfId="0" applyNumberFormat="1" applyFont="1" applyFill="1" applyBorder="1"/>
    <xf numFmtId="0" fontId="32" fillId="12" borderId="112" xfId="0" applyNumberFormat="1" applyFont="1" applyFill="1" applyBorder="1"/>
    <xf numFmtId="0" fontId="33" fillId="0" borderId="113" xfId="0" applyFont="1" applyBorder="1" applyAlignment="1"/>
    <xf numFmtId="3" fontId="33" fillId="0" borderId="114" xfId="0" applyNumberFormat="1" applyFont="1" applyBorder="1"/>
    <xf numFmtId="3" fontId="33" fillId="0" borderId="115" xfId="0" applyNumberFormat="1" applyFont="1" applyBorder="1"/>
    <xf numFmtId="0" fontId="32" fillId="13" borderId="113" xfId="0" applyFont="1" applyFill="1" applyBorder="1" applyAlignment="1"/>
    <xf numFmtId="3" fontId="32" fillId="13" borderId="114" xfId="0" applyNumberFormat="1" applyFont="1" applyFill="1" applyBorder="1"/>
    <xf numFmtId="3" fontId="32" fillId="13" borderId="115" xfId="0" applyNumberFormat="1" applyFont="1" applyFill="1" applyBorder="1"/>
    <xf numFmtId="0" fontId="32" fillId="12" borderId="113" xfId="0" applyFont="1" applyFill="1" applyBorder="1" applyAlignment="1"/>
    <xf numFmtId="3" fontId="32" fillId="12" borderId="114" xfId="0" applyNumberFormat="1" applyFont="1" applyFill="1" applyBorder="1"/>
    <xf numFmtId="3" fontId="32" fillId="12" borderId="115" xfId="0" applyNumberFormat="1" applyFont="1" applyFill="1" applyBorder="1"/>
    <xf numFmtId="0" fontId="32" fillId="13" borderId="116" xfId="0" applyFont="1" applyFill="1" applyBorder="1" applyAlignment="1"/>
    <xf numFmtId="165" fontId="32" fillId="13" borderId="117" xfId="0" applyNumberFormat="1" applyFont="1" applyFill="1" applyBorder="1"/>
    <xf numFmtId="165" fontId="32" fillId="13" borderId="118" xfId="0" applyNumberFormat="1" applyFont="1" applyFill="1" applyBorder="1"/>
    <xf numFmtId="0" fontId="9" fillId="0" borderId="0" xfId="13" applyFont="1"/>
    <xf numFmtId="3" fontId="9" fillId="0" borderId="0" xfId="13" applyNumberFormat="1" applyFont="1"/>
    <xf numFmtId="0" fontId="28" fillId="0" borderId="0" xfId="0" applyFont="1" applyAlignment="1"/>
    <xf numFmtId="0" fontId="9" fillId="0" borderId="0" xfId="0" applyFont="1" applyAlignment="1"/>
    <xf numFmtId="0" fontId="21" fillId="11" borderId="9" xfId="0" applyFont="1" applyFill="1" applyBorder="1" applyAlignment="1">
      <alignment vertical="center" wrapText="1"/>
    </xf>
    <xf numFmtId="0" fontId="21" fillId="11" borderId="9" xfId="0" applyFont="1" applyFill="1" applyBorder="1" applyAlignment="1">
      <alignment horizontal="center" vertical="center" wrapText="1"/>
    </xf>
    <xf numFmtId="0" fontId="9" fillId="0" borderId="0" xfId="0" applyFont="1" applyAlignment="1">
      <alignment horizontal="center" vertical="center" wrapText="1"/>
    </xf>
    <xf numFmtId="165" fontId="9" fillId="0" borderId="0" xfId="0" applyNumberFormat="1" applyFont="1"/>
    <xf numFmtId="37" fontId="9" fillId="0" borderId="32" xfId="0" applyNumberFormat="1" applyFont="1" applyBorder="1"/>
    <xf numFmtId="37" fontId="9" fillId="0" borderId="70" xfId="0" applyNumberFormat="1" applyFont="1" applyBorder="1"/>
    <xf numFmtId="37" fontId="9" fillId="0" borderId="20" xfId="0" applyNumberFormat="1" applyFont="1" applyBorder="1"/>
    <xf numFmtId="37" fontId="9" fillId="0" borderId="75" xfId="0" applyNumberFormat="1" applyFont="1" applyBorder="1"/>
    <xf numFmtId="37" fontId="9" fillId="0" borderId="72" xfId="0" applyNumberFormat="1" applyFont="1" applyBorder="1"/>
    <xf numFmtId="37" fontId="9" fillId="0" borderId="73" xfId="0" applyNumberFormat="1" applyFont="1" applyBorder="1"/>
    <xf numFmtId="0" fontId="9" fillId="0" borderId="0" xfId="0" pivotButton="1" applyFont="1" applyAlignment="1"/>
    <xf numFmtId="0" fontId="9" fillId="0" borderId="0" xfId="0" pivotButton="1" applyFont="1"/>
    <xf numFmtId="0" fontId="9" fillId="0" borderId="0" xfId="0" pivotButton="1" applyFont="1" applyAlignment="1">
      <alignment horizontal="center" vertical="center" wrapText="1"/>
    </xf>
    <xf numFmtId="0" fontId="5" fillId="12" borderId="75" xfId="0" applyNumberFormat="1" applyFont="1" applyFill="1" applyBorder="1"/>
    <xf numFmtId="165" fontId="5" fillId="0" borderId="75" xfId="2" applyNumberFormat="1" applyFont="1" applyBorder="1"/>
    <xf numFmtId="165" fontId="7" fillId="16" borderId="75" xfId="2" applyNumberFormat="1" applyFont="1" applyFill="1" applyBorder="1"/>
    <xf numFmtId="165" fontId="5" fillId="12" borderId="75" xfId="2" applyNumberFormat="1" applyFont="1" applyFill="1" applyBorder="1"/>
    <xf numFmtId="165" fontId="6" fillId="15" borderId="75" xfId="2" applyNumberFormat="1" applyFont="1" applyFill="1" applyBorder="1"/>
    <xf numFmtId="165" fontId="8" fillId="15" borderId="75" xfId="2" applyNumberFormat="1" applyFont="1" applyFill="1" applyBorder="1"/>
    <xf numFmtId="0" fontId="3" fillId="0" borderId="74" xfId="0" applyFont="1" applyBorder="1" applyAlignment="1"/>
    <xf numFmtId="0" fontId="7" fillId="16" borderId="82" xfId="0" applyFont="1" applyFill="1" applyBorder="1" applyAlignment="1"/>
    <xf numFmtId="165" fontId="7" fillId="16" borderId="84" xfId="2" applyNumberFormat="1" applyFont="1" applyFill="1" applyBorder="1"/>
    <xf numFmtId="0" fontId="9" fillId="0" borderId="69" xfId="0" applyFont="1" applyBorder="1" applyAlignment="1"/>
    <xf numFmtId="0" fontId="9" fillId="0" borderId="74" xfId="0" applyFont="1" applyBorder="1" applyAlignment="1"/>
    <xf numFmtId="165" fontId="9" fillId="0" borderId="20" xfId="0" applyNumberFormat="1" applyFont="1" applyBorder="1"/>
    <xf numFmtId="165" fontId="9" fillId="0" borderId="75" xfId="0" applyNumberFormat="1" applyFont="1" applyBorder="1"/>
    <xf numFmtId="0" fontId="9" fillId="0" borderId="71" xfId="0" applyFont="1" applyBorder="1" applyAlignment="1"/>
    <xf numFmtId="3" fontId="1" fillId="0" borderId="45" xfId="0" applyNumberFormat="1" applyFont="1" applyBorder="1"/>
    <xf numFmtId="3" fontId="1" fillId="0" borderId="45" xfId="0" applyNumberFormat="1" applyFont="1" applyFill="1" applyBorder="1"/>
    <xf numFmtId="164" fontId="14" fillId="2" borderId="0" xfId="2" applyNumberFormat="1" applyFont="1" applyFill="1" applyAlignment="1">
      <alignment horizontal="right"/>
    </xf>
    <xf numFmtId="0" fontId="6" fillId="18" borderId="2" xfId="0" applyNumberFormat="1" applyFont="1" applyFill="1" applyBorder="1" applyAlignment="1">
      <alignment horizontal="center" vertical="center" wrapText="1"/>
    </xf>
    <xf numFmtId="0" fontId="6" fillId="18" borderId="6" xfId="0" applyNumberFormat="1" applyFont="1" applyFill="1" applyBorder="1" applyAlignment="1">
      <alignment horizontal="center" vertical="center" wrapText="1"/>
    </xf>
    <xf numFmtId="0" fontId="6" fillId="17" borderId="91" xfId="0" applyNumberFormat="1" applyFont="1" applyFill="1" applyBorder="1" applyAlignment="1">
      <alignment horizontal="center" vertical="center" wrapText="1"/>
    </xf>
    <xf numFmtId="0" fontId="6" fillId="17" borderId="92" xfId="0" applyNumberFormat="1" applyFont="1" applyFill="1" applyBorder="1" applyAlignment="1">
      <alignment horizontal="center" vertical="center" wrapText="1"/>
    </xf>
    <xf numFmtId="0" fontId="6" fillId="18" borderId="3" xfId="0" applyNumberFormat="1" applyFont="1" applyFill="1" applyBorder="1" applyAlignment="1">
      <alignment horizontal="center" wrapText="1"/>
    </xf>
    <xf numFmtId="0" fontId="6" fillId="18" borderId="4" xfId="0" applyNumberFormat="1" applyFont="1" applyFill="1" applyBorder="1" applyAlignment="1">
      <alignment horizontal="center" wrapText="1"/>
    </xf>
    <xf numFmtId="165" fontId="26" fillId="2" borderId="0" xfId="2" applyNumberFormat="1" applyFont="1" applyFill="1" applyAlignment="1">
      <alignment horizontal="right"/>
    </xf>
    <xf numFmtId="0" fontId="27" fillId="17" borderId="104" xfId="2" applyNumberFormat="1" applyFont="1" applyFill="1" applyBorder="1" applyAlignment="1">
      <alignment horizontal="center" vertical="center"/>
    </xf>
    <xf numFmtId="0" fontId="27" fillId="17" borderId="105" xfId="2" applyNumberFormat="1" applyFont="1" applyFill="1" applyBorder="1" applyAlignment="1">
      <alignment horizontal="center" vertical="center"/>
    </xf>
    <xf numFmtId="0" fontId="27" fillId="17" borderId="106" xfId="2" applyNumberFormat="1" applyFont="1" applyFill="1" applyBorder="1" applyAlignment="1">
      <alignment horizontal="center" vertical="center"/>
    </xf>
    <xf numFmtId="0" fontId="9" fillId="17" borderId="107" xfId="2" applyNumberFormat="1" applyFont="1" applyFill="1" applyBorder="1" applyAlignment="1"/>
    <xf numFmtId="0" fontId="9" fillId="0" borderId="0" xfId="2" applyNumberFormat="1" applyFont="1" applyBorder="1" applyAlignment="1">
      <alignment vertical="top" wrapText="1"/>
    </xf>
    <xf numFmtId="166" fontId="21" fillId="4" borderId="52" xfId="5" applyNumberFormat="1" applyFont="1" applyFill="1" applyBorder="1" applyAlignment="1">
      <alignment horizontal="center"/>
    </xf>
    <xf numFmtId="166" fontId="21" fillId="4" borderId="53" xfId="5" applyNumberFormat="1" applyFont="1" applyFill="1" applyBorder="1" applyAlignment="1">
      <alignment horizontal="center"/>
    </xf>
    <xf numFmtId="166" fontId="21" fillId="3" borderId="0" xfId="6" applyNumberFormat="1" applyFont="1" applyFill="1" applyBorder="1" applyAlignment="1">
      <alignment horizontal="center" vertical="center" wrapText="1"/>
    </xf>
    <xf numFmtId="3" fontId="20" fillId="8" borderId="55" xfId="3" applyNumberFormat="1" applyFont="1" applyFill="1" applyBorder="1" applyAlignment="1">
      <alignment horizontal="center"/>
    </xf>
    <xf numFmtId="3" fontId="20" fillId="8" borderId="41" xfId="3" applyNumberFormat="1" applyFont="1" applyFill="1" applyBorder="1" applyAlignment="1">
      <alignment horizontal="center"/>
    </xf>
    <xf numFmtId="166" fontId="9" fillId="0" borderId="0" xfId="5" applyNumberFormat="1" applyFont="1" applyFill="1" applyBorder="1" applyAlignment="1">
      <alignment vertical="center" wrapText="1"/>
    </xf>
    <xf numFmtId="0" fontId="9" fillId="0" borderId="0" xfId="5" applyFont="1" applyFill="1" applyBorder="1" applyAlignment="1">
      <alignment vertical="center" wrapText="1"/>
    </xf>
    <xf numFmtId="166" fontId="10" fillId="0" borderId="0" xfId="3" applyNumberFormat="1" applyFont="1" applyAlignment="1">
      <alignment vertical="top" wrapText="1"/>
    </xf>
    <xf numFmtId="166" fontId="21" fillId="4" borderId="51" xfId="6" applyNumberFormat="1" applyFont="1" applyFill="1" applyBorder="1" applyAlignment="1">
      <alignment horizontal="center" vertical="center" wrapText="1"/>
    </xf>
    <xf numFmtId="166" fontId="21" fillId="4" borderId="54" xfId="6" applyNumberFormat="1" applyFont="1" applyFill="1" applyBorder="1" applyAlignment="1">
      <alignment horizontal="center" vertical="center" wrapText="1"/>
    </xf>
    <xf numFmtId="166" fontId="21" fillId="3" borderId="51" xfId="6" applyNumberFormat="1" applyFont="1" applyFill="1" applyBorder="1" applyAlignment="1">
      <alignment horizontal="center" vertical="center" wrapText="1"/>
    </xf>
    <xf numFmtId="166" fontId="21" fillId="3" borderId="54" xfId="6" applyNumberFormat="1" applyFont="1" applyFill="1" applyBorder="1" applyAlignment="1">
      <alignment horizontal="center" vertical="center" wrapText="1"/>
    </xf>
    <xf numFmtId="0" fontId="21" fillId="11" borderId="119" xfId="0" applyFont="1" applyFill="1" applyBorder="1" applyAlignment="1">
      <alignment horizontal="center" vertical="center" wrapText="1"/>
    </xf>
    <xf numFmtId="0" fontId="21" fillId="11" borderId="120" xfId="0" applyFont="1" applyFill="1" applyBorder="1" applyAlignment="1">
      <alignment horizontal="center" vertical="center" wrapText="1"/>
    </xf>
  </cellXfs>
  <cellStyles count="17">
    <cellStyle name="Comma 10" xfId="2"/>
    <cellStyle name="Comma 2" xfId="15"/>
    <cellStyle name="Comma 5" xfId="12"/>
    <cellStyle name="Currency 2" xfId="16"/>
    <cellStyle name="Normal" xfId="0" builtinId="0"/>
    <cellStyle name="Normal 10" xfId="10"/>
    <cellStyle name="Normal 10 2" xfId="13"/>
    <cellStyle name="Normal 13" xfId="8"/>
    <cellStyle name="Normal 171 2" xfId="3"/>
    <cellStyle name="Normal 2" xfId="14"/>
    <cellStyle name="Normal 2 2 2" xfId="4"/>
    <cellStyle name="Normal 3 2 9" xfId="7"/>
    <cellStyle name="Normal_Book Schedules Nov 2" xfId="1"/>
    <cellStyle name="Normal_Book Schedules Nov 2 2" xfId="11"/>
    <cellStyle name="Normal_Book2" xfId="9"/>
    <cellStyle name="Normal_Capital_Summary Sheets per Service Area" xfId="6"/>
    <cellStyle name="Normal_Template" xfId="5"/>
  </cellStyles>
  <dxfs count="225">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border>
        <vertical style="hair">
          <color auto="1"/>
        </vertical>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horizontal="center"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border>
        <vertical style="hair">
          <color auto="1"/>
        </vertical>
        <horizontal style="hair">
          <color auto="1"/>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5" formatCode="#,##0_);\(#,##0\)"/>
    </dxf>
    <dxf>
      <numFmt numFmtId="5" formatCode="#,##0_);\(#,##0\)"/>
    </dxf>
    <dxf>
      <numFmt numFmtId="5" formatCode="#,##0_);\(#,##0\)"/>
    </dxf>
    <dxf>
      <numFmt numFmtId="5" formatCode="#,##0_);\(#,##0\)"/>
    </dxf>
    <dxf>
      <numFmt numFmtId="5" formatCode="#,##0_);\(#,##0\)"/>
    </dxf>
    <dxf>
      <numFmt numFmtId="5" formatCode="#,##0_);\(#,##0\)"/>
    </dxf>
    <dxf>
      <numFmt numFmtId="5" formatCode="#,##0_);\(#,##0\)"/>
    </dxf>
    <dxf>
      <numFmt numFmtId="5" formatCode="#,##0_);\(#,##0\)"/>
    </dxf>
    <dxf>
      <numFmt numFmtId="5" formatCode="#,##0_);\(#,##0\)"/>
    </dxf>
    <dxf>
      <numFmt numFmtId="5" formatCode="#,##0_);\(#,##0\)"/>
    </dxf>
    <dxf>
      <numFmt numFmtId="5" formatCode="#,##0_);\(#,##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8" formatCode="_(* #,##0.0_);_(* \(#,##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165" formatCode="_(* #,##0_);_(* \(#,##0\);_(* &quot;-&quot;??_);_(@_)"/>
    </dxf>
    <dxf>
      <numFmt numFmtId="168" formatCode="_(* #,##0.0_);_(* \(#,##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windows\TEMP\2003%20Revised%20-%20continuity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Services/Financial%20Services/Financial%20Planning/FSU%20Documents/2017%20Budget/Capital/FP%20ONLY/For%20Final%20Book/FINAL%202017%20Budget%20Debt%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YG"/>
    </sheetNames>
    <sheetDataSet>
      <sheetData sheetId="0" refreshError="1">
        <row r="4">
          <cell r="C4">
            <v>0.04</v>
          </cell>
        </row>
        <row r="5">
          <cell r="C5">
            <v>2002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bt Models"/>
      <sheetName val="Debt Models FR"/>
      <sheetName val="Tax"/>
      <sheetName val="rate"/>
      <sheetName val="Police"/>
    </sheetNames>
    <sheetDataSet>
      <sheetData sheetId="0"/>
      <sheetData sheetId="1"/>
      <sheetData sheetId="2"/>
      <sheetData sheetId="3">
        <row r="49">
          <cell r="B49">
            <v>0</v>
          </cell>
        </row>
        <row r="78">
          <cell r="D78">
            <v>5000</v>
          </cell>
          <cell r="E78">
            <v>0</v>
          </cell>
        </row>
        <row r="96">
          <cell r="B96">
            <v>0</v>
          </cell>
          <cell r="E96">
            <v>0</v>
          </cell>
        </row>
        <row r="101">
          <cell r="B101">
            <v>0</v>
          </cell>
          <cell r="C101">
            <v>0</v>
          </cell>
          <cell r="D101">
            <v>0</v>
          </cell>
          <cell r="E101">
            <v>0</v>
          </cell>
        </row>
        <row r="102">
          <cell r="B102">
            <v>0</v>
          </cell>
          <cell r="E102">
            <v>0</v>
          </cell>
        </row>
        <row r="113">
          <cell r="D113">
            <v>0</v>
          </cell>
          <cell r="E113">
            <v>0</v>
          </cell>
        </row>
        <row r="118">
          <cell r="B118">
            <v>0</v>
          </cell>
          <cell r="C118">
            <v>0</v>
          </cell>
          <cell r="D118">
            <v>0</v>
          </cell>
          <cell r="E118">
            <v>0</v>
          </cell>
        </row>
        <row r="119">
          <cell r="D119">
            <v>0</v>
          </cell>
          <cell r="E119">
            <v>0</v>
          </cell>
        </row>
      </sheetData>
      <sheetData sheetId="4">
        <row r="43">
          <cell r="C43">
            <v>0</v>
          </cell>
          <cell r="D43">
            <v>0</v>
          </cell>
          <cell r="E43">
            <v>0</v>
          </cell>
        </row>
        <row r="48">
          <cell r="B48">
            <v>0</v>
          </cell>
        </row>
        <row r="49">
          <cell r="C49">
            <v>0</v>
          </cell>
          <cell r="D49">
            <v>0</v>
          </cell>
          <cell r="E49">
            <v>0</v>
          </cell>
        </row>
        <row r="67">
          <cell r="E67">
            <v>-50000</v>
          </cell>
        </row>
        <row r="78">
          <cell r="C78">
            <v>0</v>
          </cell>
          <cell r="E78">
            <v>0</v>
          </cell>
        </row>
        <row r="84">
          <cell r="C84">
            <v>0</v>
          </cell>
          <cell r="E84">
            <v>0</v>
          </cell>
        </row>
      </sheetData>
      <sheetData sheetId="5">
        <row r="26">
          <cell r="B26">
            <v>0</v>
          </cell>
          <cell r="C26">
            <v>5000</v>
          </cell>
          <cell r="E26">
            <v>0</v>
          </cell>
        </row>
        <row r="30">
          <cell r="B30">
            <v>22472.9</v>
          </cell>
        </row>
        <row r="32">
          <cell r="B32">
            <v>0</v>
          </cell>
          <cell r="C32">
            <v>-5000</v>
          </cell>
          <cell r="E32">
            <v>0</v>
          </cell>
        </row>
        <row r="43">
          <cell r="B43">
            <v>0</v>
          </cell>
          <cell r="C43">
            <v>0</v>
          </cell>
          <cell r="D43">
            <v>0</v>
          </cell>
        </row>
        <row r="47">
          <cell r="B47">
            <v>11566</v>
          </cell>
        </row>
        <row r="48">
          <cell r="B48">
            <v>0</v>
          </cell>
          <cell r="D48">
            <v>0</v>
          </cell>
          <cell r="E48">
            <v>0</v>
          </cell>
        </row>
        <row r="49">
          <cell r="B49">
            <v>0</v>
          </cell>
          <cell r="C49">
            <v>0</v>
          </cell>
          <cell r="D49">
            <v>0</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Corporate%20Services/Financial%20Services/Financial%20Planning/FSU%20Documents/2018%20Budget/Capital/FP%20ONLY/Data20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er" refreshedDate="43054.495543865742" createdVersion="6" refreshedVersion="6" minRefreshableVersion="3" recordCount="975">
  <cacheSource type="worksheet">
    <worksheetSource ref="A2:AO977" sheet="Database-Detail" r:id="rId2"/>
  </cacheSource>
  <cacheFields count="41">
    <cacheField name="Project Number" numFmtId="0">
      <sharedItems containsSemiMixedTypes="0" containsString="0" containsNumber="1" containsInteger="1" minValue="900300" maxValue="909157"/>
    </cacheField>
    <cacheField name="Project Name" numFmtId="0">
      <sharedItems count="462">
        <s v="907913 SEM-Closed Circuit TV (CCTV) Equip."/>
        <s v="908684 Emergency Operations Equipment Replacemt"/>
        <s v="909105 CBRNE/USAR Equipment and Training"/>
        <s v="909106 Security Operations Equipment Replacemnt"/>
        <s v="908883 Back-up Generators"/>
        <s v="908895 Fire Station Alerting&amp;Paging Sys Upgrade"/>
        <s v="908896 Fire Tech. Development &amp; Equipment-2018"/>
        <s v="908897 Fire Equipment Replacement Prog.-2018"/>
        <s v="908898 Fire Facility Equipment Replacement-2018"/>
        <s v="908899 Fire Safety Equipment Replacement-2018"/>
        <s v="908900 Specialty Fire Equip. Replacement-2018"/>
        <s v="908923 2018 Buildings-Fire Services"/>
        <s v="909130 Fire Rural Water Supply"/>
        <s v="908901 CBRN Grant-2018"/>
        <s v="909045 Paramedic Equipment Replacement (2018)"/>
        <s v="909046 Paramedic Technology &amp; Equipment (2018)"/>
        <s v="909073 Paramedic Facilities/Post Equipment Repl"/>
        <s v="909074 Paramedic Defibrillator Replace (2020)"/>
        <s v="909075 Paramedic Mobile Data Equipment (2021)"/>
        <s v="909047 Paramedic Vehicles &amp; Equipment (2018)"/>
        <s v="908920 2018 Buildings-By-Law Services"/>
        <s v="909118 By-law Ballistic Vest Replacement"/>
        <s v="909119 By-law Field Technology Systems"/>
        <s v="909120 By-law Equipment Replacement (2018)"/>
        <s v="908929 2018 Buildings-Social Services"/>
        <s v="908939 2018 Accessibility - Social Services"/>
        <s v="908921 2018 Buildings-Child Care Services"/>
        <s v="908933 2018 Accessibility - Child Care"/>
        <s v="908926 2018 Buildings-Long Term Care"/>
        <s v="909048 2018 Furniture &amp; Equip. - Long Term Care"/>
        <s v="908937 2018 Accessibility - Long Term Care"/>
        <s v="904835 Artifact &amp; Art Collection Restore &amp;Maint"/>
        <s v="907810 Tennis Court Redevelopment 2016"/>
        <s v="907844 Park Pathway Lighting 2018"/>
        <s v="908922 2018 Buildings-Cultural Services"/>
        <s v="908927 2018 Buildings-Parks &amp; Rec"/>
        <s v="908932 2018 Parks - Parks &amp; Rec"/>
        <s v="909103 Infrastruct Support - Outdoor Rinks 2018"/>
        <s v="909104 Beach Pavillion Upgrade/Renewal"/>
        <s v="909107 Facility Op Svc Minor Cap Front of House"/>
        <s v="909110 Minor Park Improvement 2018"/>
        <s v="909111 Park Redevelopment 2018"/>
        <s v="909112 Fitness &amp; Recreation Equip. Replace 2018"/>
        <s v="909113 Centrepointe Theatre Cap Renew Fund 2018"/>
        <s v="909114 Cultural Services Building &amp; Equip. 2018"/>
        <s v="909127 Shenkman Theatre Cap Renewal Fund 2018"/>
        <s v="907417 Dr. Taite Linear Park"/>
        <s v="907842 Community Centre South"/>
        <s v="908373 Diamond Jubilee Park Phase 2"/>
        <s v="908530 Bayswater / Lebreton Street Park"/>
        <s v="908531 Buckles St. Neighbourhood Park"/>
        <s v="908532 Carp Airport Community Park"/>
        <s v="908533 Cedar Lakes (1566 Stagecoach Rd-Ripley)"/>
        <s v="908534 Cobble Hill Park Strandherd Meadows"/>
        <s v="908537 Hill Side Vista Park"/>
        <s v="908538 Humanics Linear Park"/>
        <s v="908541 Manotick Estates Park"/>
        <s v="908543 Onessa Springs Park"/>
        <s v="908544 Place des Gouverneurs Park"/>
        <s v="908546 Riverside South District Park"/>
        <s v="908548 Train Lands TOD"/>
        <s v="909102 Community Centre Upgrades"/>
        <s v="903716 Museum Sustainability Plan"/>
        <s v="908389 Booking &amp; Registration System Replace."/>
        <s v="908773 2018 Accessibility - Arenas"/>
        <s v="908934 2018 Accessibility - Cultural Services"/>
        <s v="908938 2018 Accessibility - Parks &amp; Rec"/>
        <s v="909077 RCFS Facility Upgrades 2018"/>
        <s v="909078 Major Capital Partnership 2018"/>
        <s v="909079 Minor Capital Partnership 2018"/>
        <s v="908423 Backflow Prevention Project"/>
        <s v="908140 Carling (Bronson - Trillium Li"/>
        <s v="908580 CWWF Queensway Terrace North Sewer"/>
        <s v="908581 Valley Dr Storm Sewer"/>
        <s v="908942 2018 Sewer &amp; Water Repairs/Improvements"/>
        <s v="908943 2018 Sewer Access &amp; Outfalls"/>
        <s v="908944 2018 Trenchless Rehab - Sanitary &amp; Storm"/>
        <s v="908997 LRT2 SS1 Sewer Upgrades"/>
        <s v="909157 Integrated Water &amp; WW LRFP V Recovery"/>
        <s v="906642 Munster Well System Rehab"/>
        <s v="907640 Water Storage Tanks &amp; Reservoir"/>
        <s v="907655 Communal Well System Rehab 2018"/>
        <s v="907795 Business Technology Opportunities"/>
        <s v="908931 2018 Buildings-Water Services"/>
        <s v="908435 Water Facilities Roofing"/>
        <s v="909040 New Vehicles Drinking Water - 2018"/>
        <s v="908633 Enhanced Corrosion Control"/>
        <s v="909035 Water Sys SCADA &amp; Instrument Rehab 2018"/>
        <s v="909036 Water Treatment Rehab 2018"/>
        <s v="909037 Water Pumping Station Facility Rehab2018"/>
        <s v="906087 2018 Watermain Improvements"/>
        <s v="908613 Bank St (Rideau Rd-Mitch Owens)"/>
        <s v="908614 LRT2 W1 Hwy 174 - Shefford Rd"/>
        <s v="908615 Leitrim Rd (Bank-550m East)"/>
        <s v="908616 Redenda Cres (Higgins)"/>
        <s v="908617 Sherbourne Rd (Knightsbridge-Dovercourt)"/>
        <s v="908978 2018 Transmission/Distribution WM Rehab"/>
        <s v="908981 Lemieux island Pipe Bridge SN 017160"/>
        <s v="907649 Service Posts Rehab"/>
        <s v="907654 Ops Condition Assess-Critical Sys Links"/>
        <s v="908075 Critical Links Risk Mitigation Meas 2018"/>
        <s v="908080 Water Distribution Sys Improvements"/>
        <s v="908436 Cathodic Protection"/>
        <s v="908995 Advanced Metering Infra. (AMI) Software"/>
        <s v="909039 Proactive Lead Service Replace Prog 2018"/>
        <s v="908076 Large Water Meters Changeout Program"/>
        <s v="908908 Small Water Meters Changeout Program"/>
        <s v="908996 Meter Service Mobility"/>
        <s v="900632 Strandherd Road Watermain"/>
        <s v="901144 Glen Cairn Reservoir Expansion"/>
        <s v="904916 DCA-Kanata West Feedermain"/>
        <s v="904918 Limebank Feedermain"/>
        <s v="904982 Zone 2W West march Rd 406 to 6"/>
        <s v="905992 Manotick Supply Watermain"/>
        <s v="907099 Carp Reservoir Cell"/>
        <s v="907101 River Ridge 3C Elevated Tank"/>
        <s v="907453 Britannia WPP Capacity Upgrade"/>
        <s v="907456 Manotick North Island Link"/>
        <s v="907467 SUC Greenbank"/>
        <s v="908257 O/S Kanata West Transmission Mains"/>
        <s v="909071 2018 Off Site Reliability Links"/>
        <s v="909132 2018 Rural Servicing Strategy"/>
        <s v="909133 2018 Water &amp; Wastewater EA Studies"/>
        <s v="909134 2018 Infrastructure Master Plan (Water)"/>
        <s v="909135 2018 Groundwater Studies"/>
        <s v="907008 Treatment Plant Process Expansion"/>
        <s v="908434 Water Efficiency"/>
        <s v="905421 DCA-O/S Orleans S Business Park SanSewer"/>
        <s v="908250 Infrastructure Planning Information Mgmt"/>
        <s v="908731 CWWF Flood Protection - Bridlewood North"/>
        <s v="908983 2018 ORAP Wet Weather IMP - Flow Reducti"/>
        <s v="909156 Wastewater LRFP V Recovery"/>
        <s v="907675 New Vehicles Waste Water"/>
        <s v="908445 Wastewater Drainage Roofing"/>
        <s v="907623 West End Remote Facility Corrosion/Odour"/>
        <s v="908092 Flow Monitoring System Rehab."/>
        <s v="908446 Collection System Condition Assess."/>
        <s v="908447 Linear Sewage System Improve. Prog."/>
        <s v="908449 Sewer Lateral Repairs 2018"/>
        <s v="909030 SCADA Rehab &amp; Upgrades-Remote Sewer 2018"/>
        <s v="908029 South End Remote Facil. Corrosion/Odour"/>
        <s v="908368 WWC PS Gas Monitoring Rehab &amp; Upgrade"/>
        <s v="909031 Sewage Pumping Station Rehab Prog 2018"/>
        <s v="906647 ROPEC Primary Clarifier Rehab Phase 2"/>
        <s v="906648 ROPEC - Digester Gas Utilization"/>
        <s v="907060 ROPEC Secondary Clarifier Upgrades"/>
        <s v="907382 ROPEC Aeration Blower Expansion"/>
        <s v="907383 ROPEC Digester Flare Expansion"/>
        <s v="907387 ROPEC Raw Sewage Pumping Station Expan."/>
        <s v="908097 ROPEC - Concrete Rehab &amp; Repairs"/>
        <s v="908102 Wastewater Facilities Upgrade"/>
        <s v="908451 Lab Equipment Purchase/Replacement 2018"/>
        <s v="908454 ROPEC Ops &amp; Technical Bldg Space Upgrade"/>
        <s v="908455 ROPEC Process Facil - Enviro Sys Upgrade"/>
        <s v="908683 Old Digester Decommissioning"/>
        <s v="909032 ROPEC - SCADA Rehab. &amp; Upgrades 2018"/>
        <s v="909033 ROPEC - Sewage Treatment Rehab Prog 2018"/>
        <s v="906100 2018 Sanitary Sewer Improvements"/>
        <s v="904755 2018 Infrastructure Master Plan (Sewer)"/>
        <s v="904985 North Kanata Sewer Ph 2"/>
        <s v="904986 Tri-Township/March Ridge Replacement"/>
        <s v="904987 Fernbank Collector Sewer &amp; Oversizing"/>
        <s v="904988 March PS Conversion"/>
        <s v="905416 South Nepean Collector Ph 3"/>
        <s v="907107 Acres Road PS Upgrade"/>
        <s v="907462 Pump Stations Capacity Increase"/>
        <s v="907463 Stittsville PS Gravity Connect"/>
        <s v="907809 Richmond PS &amp; Forcemain Expansion Phase1"/>
        <s v="908247 Richmond PS &amp; Forcemain Expans"/>
        <s v="908626 Signature Ridge PS Expansion -"/>
        <s v="909072 Leitrim Sanitary Pump Station Expansion"/>
        <s v="909029 Protective Plumbing Program 2018"/>
        <s v="908090 Water Env Protec Short Term Initiatives"/>
        <s v="908660 Sewer Use Prog-Short Term Initiatives"/>
        <s v="903324 Kennedy Burnett SW Pond"/>
        <s v="908252 Stormwater Mgmt Retrofit Master Plan"/>
        <s v="909131 2018 Stormwater Management Retrofit"/>
        <s v="908972 2018 Scoping Pre/Post Drn Culverts"/>
        <s v="908973 2018 Drainage Culverts (&lt;=1m)"/>
        <s v="908974 2018 Drainage Culverts (1m-3m)"/>
        <s v="908975 2018 Drainage Culverts pre Resurfacing"/>
        <s v="908976 2018 Drainage Culverts - Site-Specific"/>
        <s v="909017 LRT2 C1 Hwy 174 Culverts"/>
        <s v="908619 Graham Creek Storm Sewer"/>
        <s v="908726 CWWF Vanier Parkway Storm Sewer Renewal"/>
        <s v="908982 2018 Joint CA/City Renewal Activiti"/>
        <s v="909150 2018 Stormwater Improvements"/>
        <s v="909027 Stormwater Mgmt: Rehab&amp;Enviro Compliance"/>
        <s v="907485 2018 Stormwater Master Planning"/>
        <s v="909152 SNDC - Chapman Mills SW Pond"/>
        <s v="909028 Municipal Drain Improvements - 2018"/>
        <s v="906632 Flood Plain Mapping"/>
        <s v="909026 ORAP-Water Environment Strategy (WES)PH2"/>
        <s v="908685 Solid Waste Fleet Growth - Landfill"/>
        <s v="908013 Trail Road Scalehouse Rehabilitation"/>
        <s v="907614 Barnsdale Base Preparation"/>
        <s v="906167 Leachate Treatment Facility"/>
        <s v="907043 Springhill Site Management"/>
        <s v="907659 Leachate Recirculation"/>
        <s v="907816 Groundwater Management"/>
        <s v="907238 Landfill Disposal Stage 2 Capping"/>
        <s v="907353 Trail Rd Gas Collection System Expansion"/>
        <s v="907799 Landfill Disposal Stage 5 Development"/>
        <s v="907815 Trail Road Landfill - Exp &amp; Development"/>
        <s v="908869 Green Fleet"/>
        <s v="908894 2018 Natural Area Acquisitions (Rural)"/>
        <s v="909109 2018 Natural Area Acquisitions (Urban)"/>
        <s v="909115 Energy Mgmt &amp; Invest. Strategy 2018"/>
        <s v="909151 Community Energy Intitiatives"/>
        <s v="909154 Accommondation Fit-Ups and Renovations"/>
        <s v="908655 Microsoft Upgrade"/>
        <s v="908875 Technology Infrastructure - 2018"/>
        <s v="908388 Digital Service Strategy &amp;Implementation"/>
        <s v="908924 2018 Buildings-General Government"/>
        <s v="908935 2018 Accessibility - General Government"/>
        <s v="907926 Stage 2 LRT-Preliminary Plan-Procurement"/>
        <s v="907880 DC By-Law - 2019 Study Update"/>
        <s v="906930 Legacy System Replacement - LMS"/>
        <s v="906565 IAH Rental Housing"/>
        <s v="909096 Train &amp; Rail Lifecycle (Confederation)"/>
        <s v="909097 Train &amp; Rail Lifecycle (Trillium Line)"/>
        <s v="909098 Bus Refurbishment"/>
        <s v="909099 Bus Replacement"/>
        <s v="909101 Operations Support Vehicles - Replacemen"/>
        <s v="907002 Bus Growth"/>
        <s v="907478 Tunney's Pasture Bus Staging Area"/>
        <s v="907300 2018 Trillium Line Structures"/>
        <s v="908192 LRT2 Trillium Bridge [015290]"/>
        <s v="908990 Prince of Wales Bridge (Pier Work)"/>
        <s v="908991 2018 Scoping Pre/Post Trillium Line Stru"/>
        <s v="906103 Transit Park &amp; Ride renewal"/>
        <s v="906169 OLRT Transition"/>
        <s v="906527 IT Maintenance Platform"/>
        <s v="908700 Technology Systems - Infrast. Lifecycle"/>
        <s v="908703 Operations Support Vehicles - Growth"/>
        <s v="908930 2018 Buildings-Transit Services"/>
        <s v="908985 2018 Transitway Roads"/>
        <s v="908986 2018 Scoping Pre/Post Tway Struc."/>
        <s v="908987 2018 Transitway Structures"/>
        <s v="908988 2018 Transit Structures - Drainage"/>
        <s v="909080 Bus Stops and Shelters"/>
        <s v="909081 Renewal of Operational Assets"/>
        <s v="909082 Transit Accessibility Improvements"/>
        <s v="909083 Transit Network Yearly Rehab"/>
        <s v="909084 Transit Priority Road &amp; Signal Projects"/>
        <s v="909085 Transit System Customer Improvements"/>
        <s v="909086 Unplanned Infrastructure Response"/>
        <s v="909087 LRT 2023 Readiness"/>
        <s v="909089 LRT Detour hours funding for Stage 2 LRT"/>
        <s v="909090 LRT Fare Gates for Stage 2 LRT"/>
        <s v="909091 IT Onboard Technology Systems"/>
        <s v="909116 Reinstate roads post O-Train Confed Line"/>
        <s v="900300 IT Smartcard"/>
        <s v="909092 IT Technology Systems - Customer Service"/>
        <s v="909093 IT Technology Systems - Operational Supp"/>
        <s v="909094 IT Technology Systems - Para Transpo"/>
        <s v="909095 IT Technology Systems - Schedule&amp;Control"/>
        <s v="909010 2018 Ice &amp; Snow Control Technologies"/>
        <s v="909049 Roads Equipment Replacement"/>
        <s v="909123 Parking Studies - DC (2018)"/>
        <s v="905049 RWIS Infrastructure Renewal"/>
        <s v="909024 2018 Life Cycle Renew - PWES Works Yard"/>
        <s v="906139 LCR - On/Off Street Payment Systems 2018"/>
        <s v="908403 On &amp; Off Street Parking Sys P3 Cap Pymt"/>
        <s v="909121 LCR - Parking Facilities (2018)"/>
        <s v="909122 On-Street Facility Modification (2018)"/>
        <s v="908877 2018 Street Lighting Major Replacements"/>
        <s v="908878 2018 LCR Traffic Control Signals"/>
        <s v="908879 2018 LCR Traffic Monitoring System"/>
        <s v="908885 2018 Traffic Incident Management"/>
        <s v="908886 2018 New Traffic Control Devices"/>
        <s v="908887 2018 Advanced Traffic management Program"/>
        <s v="908890 2018 Safety Improvement Program"/>
        <s v="909025 2018 Winter Materials Storage Facility"/>
        <s v="908888 2018 Audible Signals"/>
        <s v="907982 Cycling Safety Program SI"/>
        <s v="907983 Pedestrian Safety Enhancement Prog.SI"/>
        <s v="907984 Traffic&amp;Ped. Safety Enh Prog-Ward Ini.SI"/>
        <s v="908050 Safer Roads Ottawa - SI"/>
        <s v="908889 2018 Pedestrian Countdown Signals"/>
        <s v="908553 Albert/Slater/Mackenzie (Empress-Waller)"/>
        <s v="908928 2018 Buildings-Road Services"/>
        <s v="909061 2018 Area Traffic Management"/>
        <s v="909124 Pathway Lighting (uOttawa - Hurdman Sta)"/>
        <s v="908947 2018 Preservation Treatments"/>
        <s v="905530 Bridges &amp; BCulverts Stand Alone"/>
        <s v="907019 Harmer Ave Ped Bridge over Hwy 417"/>
        <s v="907324 St Patrick St Bridge [013320]"/>
        <s v="908583 Bank St Sawmill Crk [057470]"/>
        <s v="908584 AirportPkwy NB WalkleyRamp Twin Bculvert"/>
        <s v="908585 Airport Pkwy U/P CNR [055240]"/>
        <s v="908587 Bank St Canal Bridge [012010]"/>
        <s v="908588 Beechfern Pk Ped [751090]"/>
        <s v="908589 Belfast Rd O/P VIA Rail [055980]"/>
        <s v="908592 Emerald Meadow Dr [113100(1-4)]"/>
        <s v="908593 Flewellyn Road Bridge SN 757260"/>
        <s v="908597 McKenzie King Bridge [012200-1]"/>
        <s v="908598 Milton Rd Bridge [893100]"/>
        <s v="908600 Old Railway RR Ped [018600]"/>
        <s v="908606 Sweetnam Rd BCulvert [757280]"/>
        <s v="908607 Transcanada Trail Ped [115020]"/>
        <s v="908608 Walkley Rd O/P [056640]"/>
        <s v="908950 2018 Minor Structural Rehab"/>
        <s v="908951 2018 Noise Barriers"/>
        <s v="908952 2018 Retaining Walls"/>
        <s v="908953 2018 Structures - Site-Specific"/>
        <s v="908954 2018 Scoping Pre/Post Bridges &amp; Cul"/>
        <s v="908955 Airport Parkway O/P [226010]"/>
        <s v="908956 Booth St Bridge [017030]"/>
        <s v="908957 Jockvale Bridge [113030]"/>
        <s v="908959 Pooley's Ped Bridge [017240]"/>
        <s v="908962 Hazeldean Rd Bridges [753210-11]"/>
        <s v="908963 Jonathan Pack [757360]"/>
        <s v="908966 Ages Dr Bridge [057620]"/>
        <s v="908968 Prescott Russell BCulvert [225520]"/>
        <s v="908999 LRT2 S1 Hwy 174 Montreal Rd"/>
        <s v="909015 LRT2 S2 Hwy 174 Green's Creek"/>
        <s v="909016 LRT2 S3 Hwy 174 Jeanne D'Arc"/>
        <s v="908977 2018 Sidewalk &amp; Pathway renewal"/>
        <s v="909056 2018 Pedestrian Access-Intersection &amp; Ra"/>
        <s v="903178 Jockvale Rd(Jock River-Prince of Wales)"/>
        <s v="904911 2019 EA Studies Arterial Rds"/>
        <s v="904995 Earl Grey/Centrum Underpass"/>
        <s v="906920 Kanata South Link (Hope Side to Hwy 416)"/>
        <s v="907338 Blackburn Hamlet By-Pass (BHBP-Orleans)"/>
        <s v="907405 Strandherd Dr Ph2(Maravista to Jockvale)"/>
        <s v="907902 2018 Origin Destination (Roads)"/>
        <s v="908276 Cycling Facilities Program"/>
        <s v="909055 2018 Intersection Control Measures"/>
        <s v="909059 2018 Development Sidewalks"/>
        <s v="909060 2018 Transportation Demand Management"/>
        <s v="908275 Pedestrian Facilities Program"/>
        <s v="908559 2020 Cycling &amp; Ped Major Structures Prog"/>
        <s v="909062 2018 Network Modification Program"/>
        <s v="907847 2015-2018 Community Connectivity SI"/>
        <s v="908248 Goulbourn Forced Rd/Second Line Realign."/>
        <s v="909044 2018 Barrhaven Rail Safety Program"/>
        <s v="909058 Scott St Restoral (Post-LRT)"/>
        <s v="909063 2018 TMIP Richmond Rd/Westboro"/>
        <s v="909070 Transportation Planning Studies - non DC"/>
        <s v="909057 2018 Active Transportation Missing Links"/>
        <s v="906875 Aylmer - Fulton - Carlyle - Rosedale"/>
        <s v="906884 Glengarry-Onslow-Beckwith-Belgrade"/>
        <s v="907322 Carling Ave (Churchill-Kirkwood)"/>
        <s v="908137 CWWF Hillard-Millbrk-Deerpk-Farlane-Wall"/>
        <s v="908138 CWWF Avenue P-Q-R-S-T-U"/>
        <s v="908370 Project Information Management Systems"/>
        <s v="908567 Alta Vista - Summit"/>
        <s v="908568 Ashburn-Hogan-Wigan"/>
        <s v="908569 Borthwick-Quebec-Gardenvale"/>
        <s v="908570 Byron-Highcroft-Athlone"/>
        <s v="908571 Catherine St (Bronson-Elgin)"/>
        <s v="908572 Fairbairn-Bellwood-Willard-Belmont"/>
        <s v="908573 Gibson-Denver-Tampa-Orlando"/>
        <s v="908574 Grove Ave"/>
        <s v="908575 Isabella-Chamberlain"/>
        <s v="908576 Larkin-Larose-Lepage"/>
        <s v="908577 Mailes Ave (Patricia-Oakdale)"/>
        <s v="908578 Ryder - Featherston"/>
        <s v="908645 St Denis - Lavergne"/>
        <s v="908646 Integrated Program - Bulk Proj"/>
        <s v="908916 2018 Surveys &amp; Mapping"/>
        <s v="908940 2018 Infrastructure Assess &amp; Data Collec"/>
        <s v="908941 2018 Scoping Pre/Post Engineering"/>
        <s v="908949 2018 Road Resurfacing - CW"/>
        <s v="908998 LRT2 R2 Hwy 174 Resurfacing EBL"/>
        <s v="909021 Woodroffe Ave (Saville-Richmond)"/>
        <s v="909041 Dow's Lake Rd / Kippewa Dr"/>
        <s v="906056 Albert St / Scott St"/>
        <s v="906735 Bank St (Riverside-Belanger)"/>
        <s v="906882 Elgin (Lisgar - Isabella)"/>
        <s v="906900 Concord - Echo - Greenfield"/>
        <s v="908139 Montreal Rd (N River Rd-St Laurent)"/>
        <s v="908141 ORAP Albert St-Slater-Bronson"/>
        <s v="908142 CWWF McLeod - Florence"/>
        <s v="908487 Scoping Pre/Post Engineering"/>
        <s v="908582 N River Rd (Montreal-Dead EndNof Coupal)"/>
        <s v="908835 Range-Mann-Russell"/>
        <s v="909050 Fleet Growth - ROWHUD"/>
        <s v="908918 2018 Public Realm Interventions"/>
        <s v="908867 Lifecycle Renewal Fleet"/>
        <s v="908868 Municipal Fleet UpFits, Facilities&amp;Tools"/>
        <s v="909129 Expansion of Municipal Garage at Trim"/>
        <s v="908552 2019 Origin Destination Survey (Transit)"/>
        <s v="908751 2018 Transportation Master Plan"/>
        <s v="908770 2018 TMP Transit Priority Network"/>
        <s v="909064 2018 Transit Corridor Protection"/>
        <s v="909065 2018 Park and Ride Facilities"/>
        <s v="907436 Baseline Rd BRT (Baseline Stn-Heron Stn)"/>
        <s v="909067 2018 Rapid Transit EA Studies"/>
        <s v="908945 2018 Guiderail Renewal/Repl/Install"/>
        <s v="908946 2018 Rural Road Upgrades &amp; Op Impro"/>
        <s v="908971 8th Line Rd BCulvert [882570]"/>
        <s v="908970 Dalmac Rd Bridge [882290]"/>
        <s v="908969 Brownlee Rd [757080-1,2]"/>
        <s v="908967 Quesnel Bridge [893010]"/>
        <s v="908965 Etienne Rd Bridge [897170]"/>
        <s v="908964 Bruce St Bridge [887380]"/>
        <s v="908961 Woodlawn Bridge [337130]"/>
        <s v="908609 Watters Road Bridge SN897070"/>
        <s v="908594 Indian Creek Rd [897510]"/>
        <s v="908591 Church Street Bridge [873100]"/>
        <s v="907015 Etienne Rd Bridge [897140]"/>
        <s v="908960 Anderson Rd Bridge [227920]"/>
        <s v="908958 Byron St Bridge [887390]"/>
        <s v="908604 Ritchie Side Rd [437620]"/>
        <s v="908164 8th Line Rd Bridge [882280]"/>
        <s v="908163 Mitch Owens Rd [227580]"/>
        <s v="908162 Rideau Rd Bridge [227670]"/>
        <s v="907016 Fitzroy Harbour Brdge [433010]"/>
        <s v="907028 Monaghan Bridge Richmond Rd SN117320"/>
        <s v="907033 Richmond Bridge [McBean St] SN753070"/>
        <s v="908159 Mitch Owens Rd Twin Culvert"/>
        <s v="908160 Peter Robinson Rd Bridge [547540]"/>
        <s v="908586 Ashton Bridge/Jock River [Ashton Stn Rd]"/>
        <s v="908590 Castor Road Bridge [882750]"/>
        <s v="908595 Kilmaurs Road Bridge SN 337080"/>
        <s v="908599 N Mississippi Bridge Mohrs Rd over River"/>
        <s v="908601 OR 174 Bculvert over Cardinal Creek"/>
        <s v="908602 O'Toole Rd Bculver over Drain [897080]"/>
        <s v="908605 South Mississippi Bridge Mohrs Rd 432030"/>
        <s v="908637 Peter Robinson Rd Bridge [547470]"/>
        <s v="902173 Community Building - Rural East"/>
        <s v="903916 Community Bldg Rural West"/>
        <s v="903608 Orleans Renovations"/>
        <s v="907351 Rosemount Planning/Renewal"/>
        <s v="908211 Centennial Renovations"/>
        <s v="908710 Lifecycle Materials Delivery Vehicles"/>
        <s v="908711 Lifecycle Homebound Services Vehicle"/>
        <s v="908925 2018 Buildings-Library"/>
        <s v="909005 Bookmobile Replacement - Unit 2"/>
        <s v="909006 Alternative Services Vehicle Replacement"/>
        <s v="909069 RFID Self Checkouts - Lifecycle"/>
        <s v="904629 Riverside South Library - DC"/>
        <s v="908691 Alternative Services Delivery - DC"/>
        <s v="909068 Collections 2019"/>
        <s v="905105 Central Library Development"/>
        <s v="908693 Alternative Services - Rural"/>
        <s v="908694 Creation Strategy - Renovation/Tech. Eq."/>
        <s v="908936 2018 Accessibility - Library"/>
        <s v="909008 Automated Employee Scheduling System"/>
        <s v="909137 Accessiblity Technology 2018"/>
        <s v="909013 Facility Lifecycle 2018"/>
        <s v="909141 Fleet Replacement Program 2018"/>
        <s v="909142 IT Infrastructure Support 2018"/>
        <s v="909143 IT Telecommunications 2018"/>
        <s v="903447 South Facility"/>
        <s v="907491 Elgin Refit - 2014"/>
        <s v="907492 Swansea Refit"/>
        <s v="907919 Courts"/>
        <s v="907927 Comms Centre Equipment - Comms1"/>
        <s v="908707 Queensview 2"/>
        <s v="908717 Corporate Services - South"/>
        <s v="908718 Central Patrol Facility"/>
        <s v="909014 Facility Initiatives 2018"/>
        <s v="909140 Facility Security Initiatives 2018"/>
        <s v="909144 IT Modernization Roadmap 2018"/>
        <s v="903608 East Urban Facility"/>
        <s v="908605 South Mississippi Bridge Mohrs Rd 432031"/>
        <s v="908605 South Mississippi Bridge Mohrs Rd 432032"/>
        <s v="908605 South Mississippi Bridge Mohrs Rd 432033"/>
        <s v="907804 Minor Park Improvement 2015"/>
      </sharedItems>
    </cacheField>
    <cacheField name="Primary Book Funding" numFmtId="0">
      <sharedItems/>
    </cacheField>
    <cacheField name="Funding Source Summary" numFmtId="0">
      <sharedItems/>
    </cacheField>
    <cacheField name="Funding Source Detail" numFmtId="0">
      <sharedItems/>
    </cacheField>
    <cacheField name="Templates Funding Type" numFmtId="0">
      <sharedItems count="8">
        <s v="Tax Supported/ Dedicated"/>
        <s v="Develop. Charges"/>
        <s v="Revenues"/>
        <s v="Develop. Charges Debt"/>
        <s v="Rate Supported"/>
        <s v="Tax Supported/ Dedicated Debt"/>
        <s v="Rate Supported Debt"/>
        <s v="Gas Tax"/>
      </sharedItems>
    </cacheField>
    <cacheField name="Project List Funding" numFmtId="0">
      <sharedItems/>
    </cacheField>
    <cacheField name="City Business Area" numFmtId="0">
      <sharedItems/>
    </cacheField>
    <cacheField name="City Business Area Details" numFmtId="0">
      <sharedItems/>
    </cacheField>
    <cacheField name="Formula Authority" numFmtId="0">
      <sharedItems/>
    </cacheField>
    <cacheField name="Program" numFmtId="0">
      <sharedItems/>
    </cacheField>
    <cacheField name="Categories" numFmtId="0">
      <sharedItems count="4">
        <s v="Renewal of City Assets"/>
        <s v="Growth"/>
        <s v="Strategic Initiatives"/>
        <s v="Regulatory"/>
      </sharedItems>
    </cacheField>
    <cacheField name="Committee" numFmtId="0">
      <sharedItems/>
    </cacheField>
    <cacheField name="Department" numFmtId="0">
      <sharedItems count="10">
        <s v="Emergency &amp; Protective Services Department"/>
        <s v="Planning, Infrastructure &amp; Economic Development Department"/>
        <s v="Community and Social Services Department"/>
        <s v="Recreation, Cultural and Facility Operations Department"/>
        <s v="Public Works &amp; Environmental Services Department"/>
        <s v="Corporate Services Department"/>
        <s v="Service Innovation &amp; Performance Department"/>
        <s v="Transportation Services Department"/>
        <s v="Ottawa Public Library"/>
        <s v="Ottawa Police Services"/>
      </sharedItems>
    </cacheField>
    <cacheField name="Service Level" numFmtId="0">
      <sharedItems containsMixedTypes="1" containsNumber="1" containsInteger="1" minValue="0" maxValue="0"/>
    </cacheField>
    <cacheField name="Service Area" numFmtId="0">
      <sharedItems/>
    </cacheField>
    <cacheField name="Project" numFmtId="0">
      <sharedItems/>
    </cacheField>
    <cacheField name="Cost elem/Orders" numFmtId="0">
      <sharedItems/>
    </cacheField>
    <cacheField name="2018" numFmtId="0">
      <sharedItems containsSemiMixedTypes="0" containsString="0" containsNumber="1" minValue="0" maxValue="44715"/>
    </cacheField>
    <cacheField name="2019" numFmtId="0">
      <sharedItems containsSemiMixedTypes="0" containsString="0" containsNumber="1" minValue="-54232" maxValue="30612"/>
    </cacheField>
    <cacheField name="2020" numFmtId="0">
      <sharedItems containsSemiMixedTypes="0" containsString="0" containsNumber="1" minValue="-22000" maxValue="78000"/>
    </cacheField>
    <cacheField name="2021" numFmtId="0">
      <sharedItems containsSemiMixedTypes="0" containsString="0" containsNumber="1" minValue="-20000" maxValue="39497"/>
    </cacheField>
    <cacheField name="2022" numFmtId="0">
      <sharedItems containsSemiMixedTypes="0" containsString="0" containsNumber="1" minValue="0" maxValue="32335"/>
    </cacheField>
    <cacheField name="2023" numFmtId="0">
      <sharedItems containsSemiMixedTypes="0" containsString="0" containsNumber="1" minValue="0" maxValue="25310"/>
    </cacheField>
    <cacheField name="2024" numFmtId="0">
      <sharedItems containsSemiMixedTypes="0" containsString="0" containsNumber="1" minValue="0" maxValue="1500"/>
    </cacheField>
    <cacheField name="2025" numFmtId="0">
      <sharedItems containsSemiMixedTypes="0" containsString="0" containsNumber="1" minValue="0" maxValue="1500"/>
    </cacheField>
    <cacheField name="2026" numFmtId="0">
      <sharedItems containsSemiMixedTypes="0" containsString="0" containsNumber="1" minValue="0" maxValue="500"/>
    </cacheField>
    <cacheField name="2027" numFmtId="0">
      <sharedItems containsSemiMixedTypes="0" containsString="0" containsNumber="1" minValue="0" maxValue="500"/>
    </cacheField>
    <cacheField name="Total" numFmtId="0">
      <sharedItems containsSemiMixedTypes="0" containsString="0" containsNumber="1" minValue="-88232" maxValue="119530"/>
    </cacheField>
    <cacheField name="CE" numFmtId="0">
      <sharedItems containsSemiMixedTypes="0" containsString="0" containsNumber="1" containsInteger="1" minValue="511005" maxValue="518041"/>
    </cacheField>
    <cacheField name="2018-2021 Total" numFmtId="0">
      <sharedItems containsSemiMixedTypes="0" containsString="0" containsNumber="1" minValue="-88232" maxValue="119530"/>
    </cacheField>
    <cacheField name="Ward" numFmtId="0">
      <sharedItems containsMixedTypes="1" containsNumber="1" containsInteger="1" minValue="1" maxValue="23"/>
    </cacheField>
    <cacheField name="Completion Date" numFmtId="0">
      <sharedItems containsBlank="1" containsMixedTypes="1" containsNumber="1" containsInteger="1" minValue="2015" maxValue="9020"/>
    </cacheField>
    <cacheField name="DC Type" numFmtId="0">
      <sharedItems containsBlank="1"/>
    </cacheField>
    <cacheField name="Project Number2" numFmtId="0">
      <sharedItems containsString="0" containsBlank="1" containsNumber="1" containsInteger="1" minValue="900300" maxValue="909157"/>
    </cacheField>
    <cacheField name="Project Name FR" numFmtId="0">
      <sharedItems containsBlank="1"/>
    </cacheField>
    <cacheField name="Project FR" numFmtId="0">
      <sharedItems containsBlank="1"/>
    </cacheField>
    <cacheField name="Committe FR" numFmtId="0">
      <sharedItems containsBlank="1"/>
    </cacheField>
    <cacheField name="Service Area FR" numFmtId="0">
      <sharedItems containsBlank="1"/>
    </cacheField>
    <cacheField name="Category FR" numFmtId="0">
      <sharedItems containsBlank="1"/>
    </cacheField>
    <cacheField name="Template Funding Type F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75">
  <r>
    <n v="907913"/>
    <x v="0"/>
    <s v="Res"/>
    <s v="Capital Reserve Fund "/>
    <s v="City Wide Capital"/>
    <x v="0"/>
    <s v="Tax"/>
    <s v="Tax"/>
    <s v="Tax"/>
    <s v="Authority"/>
    <s v="Individual"/>
    <x v="0"/>
    <s v="Community &amp; Protective Services Committee"/>
    <x v="0"/>
    <s v="Security and Emergency Management"/>
    <s v="Security &amp; Emergency Management"/>
    <s v="907913  SEM-Closed Circuit TV (CCTV) Equip."/>
    <s v="516104  City Wide Capital"/>
    <n v="350"/>
    <n v="0"/>
    <n v="0"/>
    <n v="0"/>
    <n v="0"/>
    <n v="0"/>
    <n v="0"/>
    <n v="0"/>
    <n v="0"/>
    <n v="0"/>
    <n v="350"/>
    <n v="516104"/>
    <n v="350"/>
    <s v="CW"/>
    <n v="2019"/>
    <s v="City Wide Capital"/>
    <n v="907913"/>
    <s v="Services de protection et d’urgence – Matériel de télévision en circuit fermé (TVCF)"/>
    <s v="907913 Services de protection et d’urgence – Matériel de télévision en circuit fermé (TVCF)"/>
    <s v="Comité des services communautaires et de protection"/>
    <s v="Services de protection et d’urgence"/>
    <s v="Renouvellement des immobilisations"/>
    <s v="Fonds de réserve financé par les deniers publics"/>
  </r>
  <r>
    <n v="908684"/>
    <x v="1"/>
    <s v="Res"/>
    <s v="Capital Reserve Fund "/>
    <s v="City Wide Capital"/>
    <x v="0"/>
    <s v="Tax"/>
    <s v="Tax"/>
    <s v="Tax"/>
    <s v="Authority"/>
    <s v="Lifecycle Renewal - SEM"/>
    <x v="0"/>
    <s v="Community &amp; Protective Services Committee"/>
    <x v="0"/>
    <s v="Security and Emergency Management"/>
    <s v="Security &amp; Emergency Management"/>
    <s v="908684  Emergency Operations Equipment Replacemt"/>
    <s v="516104  City Wide Capital"/>
    <n v="0"/>
    <n v="109"/>
    <n v="100"/>
    <n v="104"/>
    <n v="0"/>
    <n v="0"/>
    <n v="0"/>
    <n v="0"/>
    <n v="0"/>
    <n v="0"/>
    <n v="313"/>
    <n v="516104"/>
    <n v="313"/>
    <s v="CW"/>
    <n v="2028"/>
    <s v="City Wide Capital"/>
    <n v="908684"/>
    <s v="Remplacement du matériel adapté aux opérations de sécurité"/>
    <s v="908684 Remplacement du matériel adapté aux opérations de sécurité"/>
    <s v="Comité des services communautaires et de protection"/>
    <s v="Services de protection et d’urgence"/>
    <s v="Renouvellement des immobilisations"/>
    <s v="Fonds de réserve financé par les deniers publics"/>
  </r>
  <r>
    <n v="909105"/>
    <x v="2"/>
    <s v="Res"/>
    <s v="Capital Reserve Fund "/>
    <s v="City Wide Capital"/>
    <x v="0"/>
    <s v="Tax"/>
    <s v="Tax"/>
    <s v="Tax"/>
    <s v="Authority"/>
    <s v="Lifecycle Renewal - SEM"/>
    <x v="0"/>
    <s v="Community &amp; Protective Services Committee"/>
    <x v="0"/>
    <s v="Security and Emergency Management"/>
    <s v="Security &amp; Emergency Management"/>
    <s v="909105  CBRNE/USAR Equipment and Training"/>
    <s v="516104  City Wide Capital"/>
    <n v="0"/>
    <n v="50"/>
    <n v="50"/>
    <n v="50"/>
    <n v="0"/>
    <n v="0"/>
    <n v="0"/>
    <n v="0"/>
    <n v="0"/>
    <n v="0"/>
    <n v="150"/>
    <n v="516104"/>
    <n v="150"/>
    <s v="CW"/>
    <n v="2028"/>
    <s v="City Wide Capital"/>
    <n v="909105"/>
    <s v="Matériel et formation CBRNE/RSMU"/>
    <s v="909105 Matériel et formation CBRNE/RSMU"/>
    <s v="Comité des services communautaires et de protection"/>
    <s v="Services de protection et d’urgence"/>
    <s v="Renouvellement des immobilisations"/>
    <s v="Fonds de réserve financé par les deniers publics"/>
  </r>
  <r>
    <n v="909106"/>
    <x v="3"/>
    <s v="Res"/>
    <s v="Capital Reserve Fund "/>
    <s v="City Wide Capital"/>
    <x v="0"/>
    <s v="Tax"/>
    <s v="Tax"/>
    <s v="Tax"/>
    <s v="Authority"/>
    <s v="Lifecycle Renewal - SEM"/>
    <x v="0"/>
    <s v="Community &amp; Protective Services Committee"/>
    <x v="0"/>
    <s v="Security and Emergency Management"/>
    <s v="Security &amp; Emergency Management"/>
    <s v="909106  Security Operations Equipment Replacemnt"/>
    <s v="516104  City Wide Capital"/>
    <n v="0"/>
    <n v="200"/>
    <n v="300"/>
    <n v="302"/>
    <n v="0"/>
    <n v="0"/>
    <n v="0"/>
    <n v="0"/>
    <n v="0"/>
    <n v="0"/>
    <n v="802"/>
    <n v="516104"/>
    <n v="802"/>
    <s v="CW"/>
    <n v="2028"/>
    <s v="City Wide Capital"/>
    <n v="909106"/>
    <s v="Remplacement du matériel adapté aux opérations de sécurité"/>
    <s v="909106 Remplacement du matériel adapté aux opérations de sécurité"/>
    <s v="Comité des services communautaires et de protection"/>
    <s v="Services de protection et d’urgence"/>
    <s v="Renouvellement des immobilisations"/>
    <s v="Fonds de réserve financé par les deniers publics"/>
  </r>
  <r>
    <n v="908883"/>
    <x v="4"/>
    <s v="Res"/>
    <s v="Capital Reserve Fund "/>
    <s v="City Wide Capital"/>
    <x v="0"/>
    <s v="Tax"/>
    <s v="Tax"/>
    <s v="Tax"/>
    <s v="Authority"/>
    <s v="Individual"/>
    <x v="0"/>
    <s v="Community &amp; Protective Services Committee"/>
    <x v="0"/>
    <s v="Fire Services"/>
    <s v="Fire Services"/>
    <s v="908883  Back-up Generators"/>
    <s v="516104  City Wide Capital"/>
    <n v="0"/>
    <n v="0"/>
    <n v="200"/>
    <n v="200"/>
    <n v="0"/>
    <n v="0"/>
    <n v="0"/>
    <n v="0"/>
    <n v="0"/>
    <n v="0"/>
    <n v="400"/>
    <n v="516104"/>
    <n v="400"/>
    <s v="CW"/>
    <n v="2019"/>
    <s v="City Wide Capital"/>
    <n v="908883"/>
    <s v="Génératrices auxiliaires pour les casernes nos 61, 63 et 84  "/>
    <s v="908883 Génératrices auxiliaires pour les casernes nos 61, 63 et 84  "/>
    <s v="Comité des services communautaires et de protection"/>
    <s v="Service des incendies"/>
    <s v="Renouvellement des immobilisations"/>
    <s v="Fonds de réserve financé par les deniers publics"/>
  </r>
  <r>
    <n v="908895"/>
    <x v="5"/>
    <s v="Res"/>
    <s v="Capital Reserve Fund "/>
    <s v="City Wide Capital"/>
    <x v="0"/>
    <s v="Tax"/>
    <s v="Tax"/>
    <s v="Tax"/>
    <s v="Authority"/>
    <s v="Individual"/>
    <x v="0"/>
    <s v="Community &amp; Protective Services Committee"/>
    <x v="0"/>
    <s v="Fire Services"/>
    <s v="Fire Services"/>
    <s v="908895  Fire Station Alerting&amp;Paging Sys Upgrade"/>
    <s v="516104  City Wide Capital"/>
    <n v="0"/>
    <n v="450"/>
    <n v="1050"/>
    <n v="0"/>
    <n v="0"/>
    <n v="0"/>
    <n v="0"/>
    <n v="0"/>
    <n v="0"/>
    <n v="0"/>
    <n v="1500"/>
    <n v="516104"/>
    <n v="1500"/>
    <s v="CW"/>
    <n v="2020"/>
    <s v="City Wide Capital"/>
    <n v="908895"/>
    <s v="Mise à jour du système d'alerte et de radio-messagerie dans une caserne de pompiers"/>
    <s v="908895 Mise à jour du système d'alerte et de radio-messagerie dans une caserne de pompiers"/>
    <s v="Comité des services communautaires et de protection"/>
    <s v="Service des incendies"/>
    <s v="Renouvellement des immobilisations"/>
    <s v="Fonds de réserve financé par les deniers publics"/>
  </r>
  <r>
    <n v="908896"/>
    <x v="6"/>
    <s v="Res"/>
    <s v="Capital Reserve Fund "/>
    <s v="City Wide Capital"/>
    <x v="0"/>
    <s v="Tax"/>
    <s v="Tax"/>
    <s v="Tax"/>
    <s v="Authority"/>
    <s v="Life Cycle Renewal - Fire"/>
    <x v="0"/>
    <s v="Community &amp; Protective Services Committee"/>
    <x v="0"/>
    <s v="Fire Services"/>
    <s v="Fire Services"/>
    <s v="908896  Fire Tech. Development &amp; Equipment-2018"/>
    <s v="516104  City Wide Capital"/>
    <n v="200"/>
    <n v="300"/>
    <n v="475"/>
    <n v="500"/>
    <n v="0"/>
    <n v="0"/>
    <n v="0"/>
    <n v="0"/>
    <n v="0"/>
    <n v="0"/>
    <n v="1475"/>
    <n v="516104"/>
    <n v="1475"/>
    <s v="CW"/>
    <n v="2019"/>
    <s v="City Wide Capital"/>
    <n v="908896"/>
    <s v="Conception technologique et matériel de lutte contre les incendies 2018"/>
    <s v="908896 Conception technologique et matériel de lutte contre les incendies 2018"/>
    <s v="Comité des services communautaires et de protection"/>
    <s v="Service des incendies"/>
    <s v="Renouvellement des immobilisations"/>
    <s v="Fonds de réserve financé par les deniers publics"/>
  </r>
  <r>
    <n v="908897"/>
    <x v="7"/>
    <s v="Res"/>
    <s v="Capital Reserve Fund "/>
    <s v="City Wide Capital"/>
    <x v="0"/>
    <s v="Tax"/>
    <s v="Tax"/>
    <s v="Tax"/>
    <s v="Authority"/>
    <s v="Life Cycle Renewal - Fire"/>
    <x v="0"/>
    <s v="Community &amp; Protective Services Committee"/>
    <x v="0"/>
    <s v="Fire Services"/>
    <s v="Fire Services"/>
    <s v="908897  Fire Equipment Replacement Prog.-2018"/>
    <s v="516104  City Wide Capital"/>
    <n v="250"/>
    <n v="400"/>
    <n v="540"/>
    <n v="500"/>
    <n v="0"/>
    <n v="0"/>
    <n v="0"/>
    <n v="0"/>
    <n v="0"/>
    <n v="0"/>
    <n v="1690"/>
    <n v="516104"/>
    <n v="1690"/>
    <s v="CW"/>
    <n v="2019"/>
    <s v="City Wide Capital"/>
    <n v="908897"/>
    <s v="Programme de remplacement de l’équipement de lutte contre les incendies 2018"/>
    <s v="908897 Programme de remplacement de l’équipement de lutte contre les incendies 2018"/>
    <s v="Comité des services communautaires et de protection"/>
    <s v="Service des incendies"/>
    <s v="Renouvellement des immobilisations"/>
    <s v="Fonds de réserve financé par les deniers publics"/>
  </r>
  <r>
    <n v="908898"/>
    <x v="8"/>
    <s v="Res"/>
    <s v="Capital Reserve Fund "/>
    <s v="City Wide Capital"/>
    <x v="0"/>
    <s v="Tax"/>
    <s v="Tax"/>
    <s v="Tax"/>
    <s v="Authority"/>
    <s v="Life Cycle Renewal - Fire"/>
    <x v="0"/>
    <s v="Community &amp; Protective Services Committee"/>
    <x v="0"/>
    <s v="Fire Services"/>
    <s v="Fire Services"/>
    <s v="908898  Fire Facility Equipment Replacement-2018"/>
    <s v="516104  City Wide Capital"/>
    <n v="100"/>
    <n v="250"/>
    <n v="375"/>
    <n v="354"/>
    <n v="0"/>
    <n v="0"/>
    <n v="0"/>
    <n v="0"/>
    <n v="0"/>
    <n v="0"/>
    <n v="1079"/>
    <n v="516104"/>
    <n v="1079"/>
    <s v="CW"/>
    <n v="2019"/>
    <s v="City Wide Capital"/>
    <n v="908898"/>
    <s v="Remplacement de l’équipement des casernes de pompiers 2018"/>
    <s v="908898 Remplacement de l’équipement des casernes de pompiers 2018"/>
    <s v="Comité des services communautaires et de protection"/>
    <s v="Service des incendies"/>
    <s v="Renouvellement des immobilisations"/>
    <s v="Fonds de réserve financé par les deniers publics"/>
  </r>
  <r>
    <n v="908899"/>
    <x v="9"/>
    <s v="Res"/>
    <s v="Capital Reserve Fund "/>
    <s v="City Wide Capital"/>
    <x v="0"/>
    <s v="Tax"/>
    <s v="Tax"/>
    <s v="Tax"/>
    <s v="Authority"/>
    <s v="Life Cycle Renewal - Fire"/>
    <x v="0"/>
    <s v="Community &amp; Protective Services Committee"/>
    <x v="0"/>
    <s v="Fire Services"/>
    <s v="Fire Services"/>
    <s v="908899  Fire Safety Equipment Replacement-2018"/>
    <s v="516104  City Wide Capital"/>
    <n v="391"/>
    <n v="400"/>
    <n v="400"/>
    <n v="500"/>
    <n v="0"/>
    <n v="0"/>
    <n v="0"/>
    <n v="0"/>
    <n v="0"/>
    <n v="0"/>
    <n v="1691"/>
    <n v="516104"/>
    <n v="1691"/>
    <s v="CW"/>
    <n v="2019"/>
    <s v="City Wide Capital"/>
    <n v="908899"/>
    <s v="Remplacement de l’équipement de sécurité-incendie 2018"/>
    <s v="908899 Remplacement de l’équipement de sécurité-incendie 2018"/>
    <s v="Comité des services communautaires et de protection"/>
    <s v="Service des incendies"/>
    <s v="Renouvellement des immobilisations"/>
    <s v="Fonds de réserve financé par les deniers publics"/>
  </r>
  <r>
    <n v="908900"/>
    <x v="10"/>
    <s v="Res"/>
    <s v="Capital Reserve Fund "/>
    <s v="City Wide Capital"/>
    <x v="0"/>
    <s v="Tax"/>
    <s v="Tax"/>
    <s v="Tax"/>
    <s v="Authority"/>
    <s v="Life Cycle Renewal - Fire"/>
    <x v="0"/>
    <s v="Community &amp; Protective Services Committee"/>
    <x v="0"/>
    <s v="Fire Services"/>
    <s v="Fire Services"/>
    <s v="908900  Specialty Fire Equip. Replacement-2018"/>
    <s v="516104  City Wide Capital"/>
    <n v="150"/>
    <n v="300"/>
    <n v="500"/>
    <n v="500"/>
    <n v="0"/>
    <n v="0"/>
    <n v="0"/>
    <n v="0"/>
    <n v="0"/>
    <n v="0"/>
    <n v="1450"/>
    <n v="516104"/>
    <n v="1450"/>
    <s v="CW"/>
    <n v="2019"/>
    <s v="City Wide Capital"/>
    <n v="908900"/>
    <s v="Remplacement de l’équipement spécialisé de lutte contre les incendies 2018"/>
    <s v="908900 Remplacement de l’équipement spécialisé de lutte contre les incendies 2018"/>
    <s v="Comité des services communautaires et de protection"/>
    <s v="Service des incendies"/>
    <s v="Renouvellement des immobilisations"/>
    <s v="Fonds de réserve financé par les deniers publics"/>
  </r>
  <r>
    <n v="908923"/>
    <x v="11"/>
    <s v="Res"/>
    <s v="Capital Reserve Fund "/>
    <s v="City Wide Capital"/>
    <x v="0"/>
    <s v="Tax"/>
    <s v="Tax"/>
    <s v="Tax"/>
    <s v="Authority"/>
    <s v="Buildings-Fire Services"/>
    <x v="0"/>
    <s v="Community &amp; Protective Services Committee"/>
    <x v="1"/>
    <s v="Infrastructure Services"/>
    <s v="Fire Services"/>
    <s v="908923  2018 Buildings-Fire Services"/>
    <s v="516104  City Wide Capital"/>
    <n v="650"/>
    <n v="500"/>
    <n v="500"/>
    <n v="500"/>
    <n v="0"/>
    <n v="0"/>
    <n v="0"/>
    <n v="0"/>
    <n v="0"/>
    <n v="0"/>
    <n v="2150"/>
    <n v="516104"/>
    <n v="2150"/>
    <s v="CW"/>
    <n v="2020"/>
    <s v="City Wide Capital"/>
    <n v="908923"/>
    <s v="Bâtiments - Services d'incendie 2018"/>
    <s v="908923 Bâtiments - Services d'incendie 2018"/>
    <s v="Comité des services communautaires et de protection"/>
    <s v="Service des incendies"/>
    <s v="Renouvellement des immobilisations"/>
    <s v="Fonds de réserve financé par les deniers publics"/>
  </r>
  <r>
    <n v="909130"/>
    <x v="12"/>
    <s v="Res"/>
    <s v="Capital Reserve Fund "/>
    <s v="City Wide Capital"/>
    <x v="0"/>
    <s v="Tax"/>
    <s v="Tax"/>
    <s v="Tax"/>
    <s v="Authority"/>
    <s v="Individual"/>
    <x v="1"/>
    <s v="Community &amp; Protective Services Committee"/>
    <x v="0"/>
    <s v="Fire Services"/>
    <s v="Fire Services"/>
    <s v="909130  Fire Rural Water Supply"/>
    <s v="516104  City Wide Capital"/>
    <n v="0"/>
    <n v="0"/>
    <n v="60"/>
    <n v="0"/>
    <n v="0"/>
    <n v="0"/>
    <n v="0"/>
    <n v="0"/>
    <n v="0"/>
    <n v="0"/>
    <n v="60"/>
    <n v="516104"/>
    <n v="60"/>
    <s v="5,6,19,20,21"/>
    <n v="2023"/>
    <s v="City Wide Capital"/>
    <n v="909130"/>
    <s v="Approvisionnement en eau pour les incendies dans les secteurs ruraux"/>
    <s v="909130 Approvisionnement en eau pour les incendies dans les secteurs ruraux"/>
    <s v="Comité des services communautaires et de protection"/>
    <s v="Service des incendies"/>
    <s v="Croissance"/>
    <s v="Fonds de réserve financé par les deniers publics"/>
  </r>
  <r>
    <n v="909130"/>
    <x v="12"/>
    <s v="DC"/>
    <s v="Development Charges "/>
    <s v="Protection Rural 2014"/>
    <x v="1"/>
    <s v="DC"/>
    <s v="Tax"/>
    <s v="Tax"/>
    <s v="Authority"/>
    <s v="Individual"/>
    <x v="1"/>
    <s v="Community &amp; Protective Services Committee"/>
    <x v="0"/>
    <s v="Fire Services"/>
    <s v="Fire Services"/>
    <s v="909130  Fire Rural Water Supply"/>
    <s v="516330  D/C - Protection Rural 2014"/>
    <n v="0"/>
    <n v="0"/>
    <n v="140"/>
    <n v="0"/>
    <n v="0"/>
    <n v="0"/>
    <n v="0"/>
    <n v="0"/>
    <n v="0"/>
    <n v="0"/>
    <n v="140"/>
    <n v="516330"/>
    <n v="140"/>
    <s v="5,6,19,20,21"/>
    <n v="2023"/>
    <s v="Protection Services"/>
    <n v="909130"/>
    <s v="Approvisionnement en eau pour les incendies dans les secteurs ruraux"/>
    <s v="909130 Approvisionnement en eau pour les incendies dans les secteurs ruraux"/>
    <s v="Comité des services communautaires et de protection"/>
    <s v="Service des incendies"/>
    <s v="Croissance"/>
    <s v="Redevances d’aménagement"/>
  </r>
  <r>
    <n v="908901"/>
    <x v="13"/>
    <s v="Rev"/>
    <s v="Revenues"/>
    <s v="Provincial Revenue"/>
    <x v="2"/>
    <s v="Revenues"/>
    <s v="Tax"/>
    <s v="Tax"/>
    <s v="Authority"/>
    <s v="Individual"/>
    <x v="2"/>
    <s v="Community &amp; Protective Services Committee"/>
    <x v="0"/>
    <s v="Fire Services"/>
    <s v="Fire Services"/>
    <s v="908901  CBRN Grant-2018"/>
    <s v="512005  Provincial Revenue"/>
    <n v="100"/>
    <n v="100"/>
    <n v="100"/>
    <n v="100"/>
    <n v="100"/>
    <n v="100"/>
    <n v="100"/>
    <n v="100"/>
    <n v="100"/>
    <n v="100"/>
    <n v="1000"/>
    <n v="512005"/>
    <n v="400"/>
    <s v="CW"/>
    <n v="2021"/>
    <s v="Provincial"/>
    <n v="908901"/>
    <s v="Subvention pour les interventions CBRN 2018"/>
    <s v="908901 Subvention pour les interventions CBRN 2018"/>
    <s v="Comité des services communautaires et de protection"/>
    <s v="Service des incendies"/>
    <s v="Initiatives stratégiques"/>
    <s v="Recettes"/>
  </r>
  <r>
    <n v="909045"/>
    <x v="14"/>
    <s v="Res"/>
    <s v="Capital Reserve Fund "/>
    <s v="City Wide Capital"/>
    <x v="0"/>
    <s v="Tax"/>
    <s v="Tax"/>
    <s v="Tax"/>
    <s v="Authority"/>
    <s v="Life Cycle Renewal - Paramedic"/>
    <x v="0"/>
    <s v="Community &amp; Protective Services Committee"/>
    <x v="0"/>
    <s v="Paramedic Service"/>
    <s v="Paramedic Service"/>
    <s v="909045  Paramedic Equipment Replacement (2018)"/>
    <s v="516104  City Wide Capital"/>
    <n v="750"/>
    <n v="350"/>
    <n v="350"/>
    <n v="250"/>
    <n v="0"/>
    <n v="0"/>
    <n v="0"/>
    <n v="0"/>
    <n v="0"/>
    <n v="0"/>
    <n v="1700"/>
    <n v="516104"/>
    <n v="1700"/>
    <s v="CW"/>
    <n v="2020"/>
    <s v="City Wide Capital"/>
    <n v="909045"/>
    <s v="Remplacement de l’équipement des paramédics 2018"/>
    <s v="909045 Remplacement de l’équipement des paramédics 2018"/>
    <s v="Comité des services communautaires et de protection"/>
    <s v="Service paramédic"/>
    <s v="Renouvellement des immobilisations"/>
    <s v="Fonds de réserve financé par les deniers publics"/>
  </r>
  <r>
    <n v="909046"/>
    <x v="15"/>
    <s v="Res"/>
    <s v="Capital Reserve Fund "/>
    <s v="City Wide Capital"/>
    <x v="0"/>
    <s v="Tax"/>
    <s v="Tax"/>
    <s v="Tax"/>
    <s v="Authority"/>
    <s v="Life Cycle Renewal - Paramedic"/>
    <x v="0"/>
    <s v="Community &amp; Protective Services Committee"/>
    <x v="0"/>
    <s v="Paramedic Service"/>
    <s v="Paramedic Service"/>
    <s v="909046  Paramedic Technology &amp; Equipment (2018)"/>
    <s v="516104  City Wide Capital"/>
    <n v="274"/>
    <n v="564"/>
    <n v="584"/>
    <n v="300"/>
    <n v="0"/>
    <n v="0"/>
    <n v="0"/>
    <n v="0"/>
    <n v="0"/>
    <n v="0"/>
    <n v="1722"/>
    <n v="516104"/>
    <n v="1722"/>
    <s v="CW"/>
    <n v="2020"/>
    <s v="City Wide Capital"/>
    <n v="909046"/>
    <s v="Technologie et équipement des paramédics 2018"/>
    <s v="909046 Technologie et équipement des paramédics 2018"/>
    <s v="Comité des services communautaires et de protection"/>
    <s v="Service paramédic"/>
    <s v="Renouvellement des immobilisations"/>
    <s v="Fonds de réserve financé par les deniers publics"/>
  </r>
  <r>
    <n v="909073"/>
    <x v="16"/>
    <s v="Res"/>
    <s v="Capital Reserve Fund "/>
    <s v="City Wide Capital"/>
    <x v="0"/>
    <s v="Tax"/>
    <s v="Tax"/>
    <s v="Tax"/>
    <s v="Authority"/>
    <s v="Life Cycle Renewal - Paramedic"/>
    <x v="0"/>
    <s v="Community &amp; Protective Services Committee"/>
    <x v="0"/>
    <s v="Paramedic Service"/>
    <s v="Paramedic Service"/>
    <s v="909073  Paramedic Facilities/Post Equipment Repl"/>
    <s v="516104  City Wide Capital"/>
    <n v="0"/>
    <n v="300"/>
    <n v="100"/>
    <n v="102"/>
    <n v="0"/>
    <n v="0"/>
    <n v="0"/>
    <n v="0"/>
    <n v="0"/>
    <n v="0"/>
    <n v="502"/>
    <n v="516104"/>
    <n v="502"/>
    <s v="CW"/>
    <n v="2021"/>
    <s v="City Wide Capital"/>
    <n v="909073"/>
    <s v="Remplacement de l’équipement des installations et des postes du Service paramédic (2019)"/>
    <s v="909073 Remplacement de l’équipement des installations et des postes du Service paramédic (2019)"/>
    <s v="Comité des services communautaires et de protection"/>
    <s v="Service paramédic"/>
    <s v="Renouvellement des immobilisations"/>
    <s v="Fonds de réserve financé par les deniers publics"/>
  </r>
  <r>
    <n v="909074"/>
    <x v="17"/>
    <s v="Res"/>
    <s v="Capital Reserve Fund "/>
    <s v="City Wide Capital"/>
    <x v="0"/>
    <s v="Tax"/>
    <s v="Tax"/>
    <s v="Tax"/>
    <s v="Authority"/>
    <s v="Life Cycle Renewal - Paramedic"/>
    <x v="0"/>
    <s v="Community &amp; Protective Services Committee"/>
    <x v="0"/>
    <s v="Paramedic Service"/>
    <s v="Paramedic Service"/>
    <s v="909074  Paramedic Defibrillator Replace (2020)"/>
    <s v="516104  City Wide Capital"/>
    <n v="0"/>
    <n v="0"/>
    <n v="825"/>
    <n v="1830"/>
    <n v="0"/>
    <n v="0"/>
    <n v="0"/>
    <n v="0"/>
    <n v="0"/>
    <n v="0"/>
    <n v="2655"/>
    <n v="516104"/>
    <n v="2655"/>
    <s v="CW"/>
    <n v="2025"/>
    <s v="City Wide Capital"/>
    <n v="909074"/>
    <s v="Remplacement des défibrillateurs pour le Service paramédic (2020)"/>
    <s v="909074 Remplacement des défibrillateurs pour le Service paramédic (2020)"/>
    <s v="Comité des services communautaires et de protection"/>
    <s v="Service paramédic"/>
    <s v="Renouvellement des immobilisations"/>
    <s v="Fonds de réserve financé par les deniers publics"/>
  </r>
  <r>
    <n v="909075"/>
    <x v="18"/>
    <s v="Res"/>
    <s v="Capital Reserve Fund "/>
    <s v="City Wide Capital"/>
    <x v="0"/>
    <s v="Tax"/>
    <s v="Tax"/>
    <s v="Tax"/>
    <s v="Authority"/>
    <s v="Life Cycle Renewal - Paramedic"/>
    <x v="0"/>
    <s v="Community &amp; Protective Services Committee"/>
    <x v="0"/>
    <s v="Paramedic Service"/>
    <s v="Paramedic Service"/>
    <s v="909075  Paramedic Mobile Data Equipment (2021)"/>
    <s v="516104  City Wide Capital"/>
    <n v="0"/>
    <n v="0"/>
    <n v="0"/>
    <n v="300"/>
    <n v="0"/>
    <n v="0"/>
    <n v="0"/>
    <n v="0"/>
    <n v="0"/>
    <n v="0"/>
    <n v="300"/>
    <n v="516104"/>
    <n v="300"/>
    <s v="CW"/>
    <n v="2023"/>
    <s v="City Wide Capital"/>
    <n v="909075"/>
    <s v="Équipement mobile de données du Service paramédic (2021)"/>
    <s v="909075 Équipement mobile de données du Service paramédic (2021)"/>
    <s v="Comité des services communautaires et de protection"/>
    <s v="Service paramédic"/>
    <s v="Renouvellement des immobilisations"/>
    <s v="Fonds de réserve financé par les deniers publics"/>
  </r>
  <r>
    <n v="909047"/>
    <x v="19"/>
    <s v="Res"/>
    <s v="Capital Reserve Fund "/>
    <s v="City Wide Capital"/>
    <x v="0"/>
    <s v="Tax"/>
    <s v="Tax"/>
    <s v="Tax"/>
    <s v="Authority"/>
    <s v="Individual"/>
    <x v="1"/>
    <s v="Community &amp; Protective Services Committee"/>
    <x v="0"/>
    <s v="Paramedic Service"/>
    <s v="Paramedic Service"/>
    <s v="909047  Paramedic Vehicles &amp; Equipment (2018)"/>
    <s v="516104  City Wide Capital"/>
    <n v="35"/>
    <n v="35"/>
    <n v="35"/>
    <n v="36"/>
    <n v="0"/>
    <n v="0"/>
    <n v="0"/>
    <n v="0"/>
    <n v="0"/>
    <n v="0"/>
    <n v="141"/>
    <n v="516104"/>
    <n v="141"/>
    <s v="CW"/>
    <n v="2020"/>
    <s v="City Wide Capital"/>
    <n v="909047"/>
    <s v="Véhicules et d'équipements paramédicaux 20178"/>
    <s v="909047 Véhicules et d'équipements paramédicaux 20178"/>
    <s v="Comité des services communautaires et de protection"/>
    <s v="Service paramédic"/>
    <s v="Croissance"/>
    <s v="Fonds de réserve financé par les deniers publics"/>
  </r>
  <r>
    <n v="909047"/>
    <x v="19"/>
    <s v="DC"/>
    <s v="Development Charges "/>
    <s v="Protection City Wide 2014"/>
    <x v="1"/>
    <s v="DC"/>
    <s v="Tax"/>
    <s v="Tax"/>
    <s v="Authority"/>
    <s v="Individual"/>
    <x v="1"/>
    <s v="Community &amp; Protective Services Committee"/>
    <x v="0"/>
    <s v="Paramedic Service"/>
    <s v="Paramedic Service"/>
    <s v="909047  Paramedic Vehicles &amp; Equipment (2018)"/>
    <s v="516328  D/C - Protection City Wide 2014"/>
    <n v="210"/>
    <n v="210"/>
    <n v="210"/>
    <n v="214"/>
    <n v="0"/>
    <n v="0"/>
    <n v="0"/>
    <n v="0"/>
    <n v="0"/>
    <n v="0"/>
    <n v="844"/>
    <n v="516328"/>
    <n v="844"/>
    <s v="CW"/>
    <n v="2020"/>
    <s v="Protection Services"/>
    <n v="909047"/>
    <s v="Véhicules et d'équipements paramédicaux 20178"/>
    <s v="909047 Véhicules et d'équipements paramédicaux 20178"/>
    <s v="Comité des services communautaires et de protection"/>
    <s v="Service paramédic"/>
    <s v="Croissance"/>
    <s v="Redevances d’aménagement"/>
  </r>
  <r>
    <n v="908920"/>
    <x v="20"/>
    <s v="Res"/>
    <s v="Capital Reserve Fund "/>
    <s v="City Wide Capital"/>
    <x v="0"/>
    <s v="Tax"/>
    <s v="Tax"/>
    <s v="Tax"/>
    <s v="Authority"/>
    <s v="Buildings-By-Law Services"/>
    <x v="0"/>
    <s v="Community &amp; Protective Services Committee"/>
    <x v="1"/>
    <s v="Infrastructure Services"/>
    <s v="By-law &amp; Regulatory Services"/>
    <s v="908920  2018 Buildings-By-Law Services"/>
    <s v="516104  City Wide Capital"/>
    <n v="250"/>
    <n v="500"/>
    <n v="500"/>
    <n v="500"/>
    <n v="0"/>
    <n v="0"/>
    <n v="0"/>
    <n v="0"/>
    <n v="0"/>
    <n v="0"/>
    <n v="1750"/>
    <n v="516104"/>
    <n v="1750"/>
    <s v="CW"/>
    <n v="2020"/>
    <s v="City Wide Capital"/>
    <n v="908920"/>
    <s v="Bâtiments - Services des règlements 2018"/>
    <s v="908920 Bâtiments - Services des règlements 2018"/>
    <s v="Comité des services communautaires et de protection"/>
    <s v="Services des règlements municipaux"/>
    <s v="Renouvellement des immobilisations"/>
    <s v="Fonds de réserve financé par les deniers publics"/>
  </r>
  <r>
    <n v="909118"/>
    <x v="21"/>
    <s v="Res"/>
    <s v="Capital Reserve Fund "/>
    <s v="City Wide Capital"/>
    <x v="0"/>
    <s v="Tax"/>
    <s v="Tax"/>
    <s v="Tax"/>
    <s v="Authority"/>
    <s v="Life Cycle Renewal - By-law"/>
    <x v="0"/>
    <s v="Community &amp; Protective Services Committee"/>
    <x v="0"/>
    <s v="By-law &amp; Regulatory Services"/>
    <s v="By-law &amp; Regulatory Services"/>
    <s v="909118  By-law Ballistic Vest Replacement"/>
    <s v="516104  City Wide Capital"/>
    <n v="0"/>
    <n v="0"/>
    <n v="75"/>
    <n v="0"/>
    <n v="0"/>
    <n v="0"/>
    <n v="0"/>
    <n v="0"/>
    <n v="0"/>
    <n v="0"/>
    <n v="75"/>
    <n v="516104"/>
    <n v="75"/>
    <s v="CW"/>
    <n v="2028"/>
    <s v="City Wide Capital"/>
    <n v="909118"/>
    <s v="Remplacement de gilets pare-balles pour les Services des règlements municipaux"/>
    <s v="909118 Remplacement de gilets pare-balles pour les Services des règlements municipaux"/>
    <s v="Comité des services communautaires et de protection"/>
    <s v="Services des règlements municipaux"/>
    <s v="Renouvellement des immobilisations"/>
    <s v="Fonds de réserve financé par les deniers publics"/>
  </r>
  <r>
    <n v="909119"/>
    <x v="22"/>
    <s v="Res"/>
    <s v="Capital Reserve Fund "/>
    <s v="City Wide Capital"/>
    <x v="0"/>
    <s v="Tax"/>
    <s v="Tax"/>
    <s v="Tax"/>
    <s v="Authority"/>
    <s v="Life Cycle Renewal - By-law"/>
    <x v="0"/>
    <s v="Community &amp; Protective Services Committee"/>
    <x v="0"/>
    <s v="By-law &amp; Regulatory Services"/>
    <s v="By-law &amp; Regulatory Services"/>
    <s v="909119  By-law Field Technology Systems"/>
    <s v="516104  City Wide Capital"/>
    <n v="0"/>
    <n v="0"/>
    <n v="0"/>
    <n v="300"/>
    <n v="0"/>
    <n v="0"/>
    <n v="0"/>
    <n v="0"/>
    <n v="0"/>
    <n v="0"/>
    <n v="300"/>
    <n v="516104"/>
    <n v="300"/>
    <s v="CW"/>
    <n v="2028"/>
    <s v="City Wide Capital"/>
    <n v="909119"/>
    <s v="Systèmes de technologie de terrain pour les Services des règlements municipaux"/>
    <s v="909119 Systèmes de technologie de terrain pour les Services des règlements municipaux"/>
    <s v="Comité des services communautaires et de protection"/>
    <s v="Services des règlements municipaux"/>
    <s v="Renouvellement des immobilisations"/>
    <s v="Fonds de réserve financé par les deniers publics"/>
  </r>
  <r>
    <n v="909120"/>
    <x v="23"/>
    <s v="Res"/>
    <s v="Capital Reserve Fund "/>
    <s v="City Wide Capital"/>
    <x v="0"/>
    <s v="Tax"/>
    <s v="Tax"/>
    <s v="Tax"/>
    <s v="Authority"/>
    <s v="Life Cycle Renewal - By-law"/>
    <x v="0"/>
    <s v="Community &amp; Protective Services Committee"/>
    <x v="0"/>
    <s v="By-law &amp; Regulatory Services"/>
    <s v="By-law &amp; Regulatory Services"/>
    <s v="909120  By-law Equipment Replacement (2018)"/>
    <s v="516104  City Wide Capital"/>
    <n v="57"/>
    <n v="59"/>
    <n v="60"/>
    <n v="61"/>
    <n v="0"/>
    <n v="0"/>
    <n v="0"/>
    <n v="0"/>
    <n v="0"/>
    <n v="0"/>
    <n v="237"/>
    <n v="516104"/>
    <n v="237"/>
    <s v="CW"/>
    <n v="2021"/>
    <s v="City Wide Capital"/>
    <n v="909120"/>
    <s v="Remplacement d’équipement pour les Services des règlements municipaux (2018)"/>
    <s v="909120 Remplacement d’équipement pour les Services des règlements municipaux (2018)"/>
    <s v="Comité des services communautaires et de protection"/>
    <s v="Services des règlements municipaux"/>
    <s v="Renouvellement des immobilisations"/>
    <s v="Fonds de réserve financé par les deniers publics"/>
  </r>
  <r>
    <n v="908929"/>
    <x v="24"/>
    <s v="Res"/>
    <s v="Capital Reserve Fund "/>
    <s v="City Wide Capital"/>
    <x v="0"/>
    <s v="Tax"/>
    <s v="Tax"/>
    <s v="Tax"/>
    <s v="Authority"/>
    <s v="Buildings-Social Services"/>
    <x v="0"/>
    <s v="Community &amp; Protective Services Committee"/>
    <x v="1"/>
    <s v="Infrastructure Services"/>
    <s v="Social Services"/>
    <s v="908929  2018 Buildings-Social Services"/>
    <s v="516104  City Wide Capital"/>
    <n v="450"/>
    <n v="250"/>
    <n v="250"/>
    <n v="250"/>
    <n v="0"/>
    <n v="0"/>
    <n v="0"/>
    <n v="0"/>
    <n v="0"/>
    <n v="0"/>
    <n v="1200"/>
    <n v="516104"/>
    <n v="1200"/>
    <s v="CW"/>
    <n v="2020"/>
    <s v="City Wide Capital"/>
    <n v="908929"/>
    <s v="Bâtiments - Services sociaux 2018"/>
    <s v="908929 Bâtiments - Services sociaux 2018"/>
    <s v="Comité des services communautaires et de protection"/>
    <s v="Services sociaux"/>
    <s v="Renouvellement des immobilisations"/>
    <s v="Fonds de réserve financé par les deniers publics"/>
  </r>
  <r>
    <n v="908939"/>
    <x v="25"/>
    <s v="Res"/>
    <s v="Capital Reserve Fund "/>
    <s v="City Wide Capital"/>
    <x v="0"/>
    <s v="Tax"/>
    <s v="Tax"/>
    <s v="Tax"/>
    <s v="Authority"/>
    <s v="Accessibility - Social Services"/>
    <x v="2"/>
    <s v="Community &amp; Protective Services Committee"/>
    <x v="1"/>
    <s v="Infrastructure Services"/>
    <s v="Social Services"/>
    <s v="908939  2018 Accessibility - Social Services"/>
    <s v="516104  City Wide Capital"/>
    <n v="60"/>
    <n v="0"/>
    <n v="0"/>
    <n v="0"/>
    <n v="0"/>
    <n v="0"/>
    <n v="0"/>
    <n v="0"/>
    <n v="0"/>
    <n v="0"/>
    <n v="60"/>
    <n v="516104"/>
    <n v="60"/>
    <s v="CW"/>
    <n v="2020"/>
    <s v="City Wide Capital"/>
    <n v="908939"/>
    <s v="Accessibilité - Services sociaux 2018"/>
    <s v="908939 Accessibilité - Services sociaux 2018"/>
    <s v="Comité des services communautaires et de protection"/>
    <s v="Services sociaux"/>
    <s v="Initiatives stratégiques"/>
    <s v="Fonds de réserve financé par les deniers publics"/>
  </r>
  <r>
    <n v="908921"/>
    <x v="26"/>
    <s v="Res"/>
    <s v="Capital Reserve Fund "/>
    <s v="City Wide Capital"/>
    <x v="0"/>
    <s v="Tax"/>
    <s v="Tax"/>
    <s v="Tax"/>
    <s v="Authority"/>
    <s v="Buildings-Child Care Services"/>
    <x v="0"/>
    <s v="Community &amp; Protective Services Committee"/>
    <x v="1"/>
    <s v="Infrastructure Services"/>
    <s v="Child Care"/>
    <s v="908921  2018 Buildings-Child Care Services"/>
    <s v="516104  City Wide Capital"/>
    <n v="145"/>
    <n v="150"/>
    <n v="150"/>
    <n v="150"/>
    <n v="0"/>
    <n v="0"/>
    <n v="0"/>
    <n v="0"/>
    <n v="0"/>
    <n v="0"/>
    <n v="595"/>
    <n v="516104"/>
    <n v="595"/>
    <s v="CW"/>
    <n v="2020"/>
    <s v="City Wide Capital"/>
    <n v="908921"/>
    <s v="Bâtiments - Services de garde d'enfants 2018"/>
    <s v="908921 Bâtiments - Services de garde d'enfants 2018"/>
    <s v="Comité des services communautaires et de protection"/>
    <s v="Services de garde"/>
    <s v="Renouvellement des immobilisations"/>
    <s v="Fonds de réserve financé par les deniers publics"/>
  </r>
  <r>
    <n v="908933"/>
    <x v="27"/>
    <s v="Res"/>
    <s v="Capital Reserve Fund "/>
    <s v="City Wide Capital"/>
    <x v="0"/>
    <s v="Tax"/>
    <s v="Tax"/>
    <s v="Tax"/>
    <s v="Authority"/>
    <s v="Accessibility - Child Care Services"/>
    <x v="2"/>
    <s v="Community &amp; Protective Services Committee"/>
    <x v="1"/>
    <s v="Infrastructure Services"/>
    <s v="Child Care"/>
    <s v="908933  2018 Accessibility - Child Care"/>
    <s v="516104  City Wide Capital"/>
    <n v="165"/>
    <n v="0"/>
    <n v="0"/>
    <n v="0"/>
    <n v="0"/>
    <n v="0"/>
    <n v="0"/>
    <n v="0"/>
    <n v="0"/>
    <n v="0"/>
    <n v="165"/>
    <n v="516104"/>
    <n v="165"/>
    <s v="CW"/>
    <n v="2020"/>
    <s v="City Wide Capital"/>
    <n v="908933"/>
    <s v="Accessibilité - Services de garde d’enfants 2018"/>
    <s v="908933 Accessibilité - Services de garde d’enfants 2018"/>
    <s v="Comité des services communautaires et de protection"/>
    <s v="Services de garde"/>
    <s v="Initiatives stratégiques"/>
    <s v="Fonds de réserve financé par les deniers publics"/>
  </r>
  <r>
    <n v="908926"/>
    <x v="28"/>
    <s v="Res"/>
    <s v="Capital Reserve Fund "/>
    <s v="City Wide Capital"/>
    <x v="0"/>
    <s v="Tax"/>
    <s v="Tax"/>
    <s v="Tax"/>
    <s v="Authority"/>
    <s v="Buildings-Long Term Care"/>
    <x v="0"/>
    <s v="Community &amp; Protective Services Committee"/>
    <x v="1"/>
    <s v="Infrastructure Services"/>
    <s v="Long Term Care"/>
    <s v="908926  2018 Buildings-Long Term Care"/>
    <s v="516104  City Wide Capital"/>
    <n v="4525"/>
    <n v="1000"/>
    <n v="1000"/>
    <n v="1000"/>
    <n v="0"/>
    <n v="0"/>
    <n v="0"/>
    <n v="0"/>
    <n v="0"/>
    <n v="0"/>
    <n v="7525"/>
    <n v="516104"/>
    <n v="7525"/>
    <s v="CW"/>
    <n v="2020"/>
    <s v="City Wide Capital"/>
    <n v="908926"/>
    <s v="Bâtiments - Soins de longue durée 2018"/>
    <s v="908926 Bâtiments - Soins de longue durée 2018"/>
    <s v="Comité des services communautaires et de protection"/>
    <s v="Soins de longue durée"/>
    <s v="Renouvellement des immobilisations"/>
    <s v="Fonds de réserve financé par les deniers publics"/>
  </r>
  <r>
    <n v="909048"/>
    <x v="29"/>
    <s v="Rev"/>
    <s v="Revenues"/>
    <s v="Provincial Revenue"/>
    <x v="2"/>
    <s v="Revenues"/>
    <s v="Tax"/>
    <s v="Tax"/>
    <s v="Authority"/>
    <s v="Individual"/>
    <x v="0"/>
    <s v="Community &amp; Protective Services Committee"/>
    <x v="2"/>
    <s v="Long Term Care"/>
    <s v="Long Term Care"/>
    <s v="909048  2018 Furniture &amp; Equip. - Long Term Care"/>
    <s v="512005  Provincial Revenue"/>
    <n v="350.4"/>
    <n v="350.4"/>
    <n v="350.4"/>
    <n v="350.4"/>
    <n v="350.4"/>
    <n v="350.4"/>
    <n v="350.4"/>
    <n v="350.4"/>
    <n v="350.4"/>
    <n v="350.4"/>
    <n v="3504.0000000000005"/>
    <n v="512005"/>
    <n v="1401.6"/>
    <s v="8,12,22"/>
    <n v="2021"/>
    <s v="Provincial"/>
    <n v="909048"/>
    <s v="Mobilier et équipement 2018 – Soins de longue durée"/>
    <s v="909048 Mobilier et équipement 2018 – Soins de longue durée"/>
    <s v="Comité des services communautaires et de protection"/>
    <s v="Soins de longue durée"/>
    <s v="Renouvellement des immobilisations"/>
    <s v="Recettes"/>
  </r>
  <r>
    <n v="908937"/>
    <x v="30"/>
    <s v="Res"/>
    <s v="Capital Reserve Fund "/>
    <s v="City Wide Capital"/>
    <x v="0"/>
    <s v="Tax"/>
    <s v="Tax"/>
    <s v="Tax"/>
    <s v="Authority"/>
    <s v="Accessibility - Long Term Care"/>
    <x v="2"/>
    <s v="Community &amp; Protective Services Committee"/>
    <x v="1"/>
    <s v="Infrastructure Services"/>
    <s v="Long Term Care"/>
    <s v="908937  2018 Accessibility - Long Term Care"/>
    <s v="516104  City Wide Capital"/>
    <n v="60"/>
    <n v="0"/>
    <n v="0"/>
    <n v="0"/>
    <n v="0"/>
    <n v="0"/>
    <n v="0"/>
    <n v="0"/>
    <n v="0"/>
    <n v="0"/>
    <n v="60"/>
    <n v="516104"/>
    <n v="60"/>
    <s v="CW"/>
    <n v="2020"/>
    <s v="City Wide Capital"/>
    <n v="908937"/>
    <s v="Accessibilité – Soins de longue durée 2018"/>
    <s v="908937 Accessibilité – Soins de longue durée 2018"/>
    <s v="Comité des services communautaires et de protection"/>
    <s v="Soins de longue durée"/>
    <s v="Initiatives stratégiques"/>
    <s v="Fonds de réserve financé par les deniers publics"/>
  </r>
  <r>
    <n v="904835"/>
    <x v="31"/>
    <s v="Res"/>
    <s v="Capital Reserve Fund "/>
    <s v="City Wide Capital"/>
    <x v="0"/>
    <s v="Tax"/>
    <s v="Tax"/>
    <s v="Tax"/>
    <s v="Authority"/>
    <s v="Individual"/>
    <x v="0"/>
    <s v="Community &amp; Protective Services Committee"/>
    <x v="3"/>
    <s v="Community Recreation &amp; Cultural Program"/>
    <s v="Parks, Recreation &amp; Culture"/>
    <s v="904835  Artifact &amp; Art Collection Restore &amp;Maint"/>
    <s v="516104  City Wide Capital"/>
    <n v="0"/>
    <n v="50"/>
    <n v="50"/>
    <n v="50"/>
    <n v="0"/>
    <n v="0"/>
    <n v="0"/>
    <n v="0"/>
    <n v="0"/>
    <n v="0"/>
    <n v="150"/>
    <n v="516104"/>
    <n v="150"/>
    <s v="CW"/>
    <n v="2020"/>
    <s v="City Wide Capital"/>
    <n v="904835"/>
    <s v="Restauration et entretien de la collection d’œuvres d’art et d’artefacts"/>
    <s v="904835 Restauration et entretien de la collection d’œuvres d’art et d’artefacts"/>
    <s v="Comité des services communautaires et de protection"/>
    <s v="Service des parcs, des loisirs et de la culture"/>
    <s v="Renouvellement des immobilisations"/>
    <s v="Fonds de réserve financé par les deniers publics"/>
  </r>
  <r>
    <n v="907810"/>
    <x v="32"/>
    <s v="Res"/>
    <s v="Capital Reserve Fund "/>
    <s v="City Wide Capital"/>
    <x v="0"/>
    <s v="Tax"/>
    <s v="Tax"/>
    <s v="Tax"/>
    <s v="Authority"/>
    <s v="Individual"/>
    <x v="0"/>
    <s v="Community &amp; Protective Services Committee"/>
    <x v="3"/>
    <s v="Community Recreation &amp; Cultural Program"/>
    <s v="Parks, Recreation &amp; Culture"/>
    <s v="907810  Tennis Court Redevelopment 2016"/>
    <s v="516104  City Wide Capital"/>
    <n v="0"/>
    <n v="0"/>
    <n v="200"/>
    <n v="0"/>
    <n v="0"/>
    <n v="0"/>
    <n v="0"/>
    <n v="0"/>
    <n v="0"/>
    <n v="0"/>
    <n v="200"/>
    <n v="516104"/>
    <n v="200"/>
    <s v="CW"/>
    <n v="2018"/>
    <s v="City Wide Capital"/>
    <n v="907810"/>
    <s v="Réaménagement des terrains de tennis 2016"/>
    <s v="907810 Réaménagement des terrains de tennis 2016"/>
    <s v="Comité des services communautaires et de protection"/>
    <s v="Service des parcs, des loisirs et de la culture"/>
    <s v="Renouvellement des immobilisations"/>
    <s v="Fonds de réserve financé par les deniers publics"/>
  </r>
  <r>
    <n v="907844"/>
    <x v="33"/>
    <s v="Res"/>
    <s v="Capital Reserve Fund "/>
    <s v="City Wide Capital"/>
    <x v="0"/>
    <s v="Tax"/>
    <s v="Tax"/>
    <s v="Tax"/>
    <s v="Authority"/>
    <s v="Individual"/>
    <x v="0"/>
    <s v="Community &amp; Protective Services Committee"/>
    <x v="3"/>
    <s v="Parks &amp; Facilities Planning"/>
    <s v="Parks, Recreation &amp; Culture"/>
    <s v="907844   Park Pathway Lighting 2018"/>
    <s v="516104  City Wide Capital"/>
    <n v="247"/>
    <n v="0"/>
    <n v="250"/>
    <n v="0"/>
    <n v="0"/>
    <n v="0"/>
    <n v="0"/>
    <n v="0"/>
    <n v="0"/>
    <n v="0"/>
    <n v="497"/>
    <n v="516104"/>
    <n v="497"/>
    <s v="CW"/>
    <n v="2020"/>
    <s v="City Wide Capital"/>
    <n v="907844"/>
    <s v="Éclairage du sentier du parc - 2018"/>
    <s v="907844 Éclairage du sentier du parc - 2018"/>
    <s v="Comité des services communautaires et de protection"/>
    <s v="Service des parcs, des loisirs et de la culture"/>
    <s v="Renouvellement des immobilisations"/>
    <s v="Fonds de réserve financé par les deniers publics"/>
  </r>
  <r>
    <n v="908922"/>
    <x v="34"/>
    <s v="Res"/>
    <s v="Capital Reserve Fund "/>
    <s v="City Wide Capital"/>
    <x v="0"/>
    <s v="Tax"/>
    <s v="Tax"/>
    <s v="Tax"/>
    <s v="Authority"/>
    <s v="Buildings-Cultural Services"/>
    <x v="0"/>
    <s v="Community &amp; Protective Services Committee"/>
    <x v="1"/>
    <s v="Infrastructure Services"/>
    <s v="Parks, Recreation &amp; Culture"/>
    <s v="908922  2018 Buildings-Cultural Services"/>
    <s v="516104  City Wide Capital"/>
    <n v="970"/>
    <n v="800"/>
    <n v="800"/>
    <n v="800"/>
    <n v="0"/>
    <n v="0"/>
    <n v="0"/>
    <n v="0"/>
    <n v="0"/>
    <n v="0"/>
    <n v="3370"/>
    <n v="516104"/>
    <n v="3370"/>
    <s v="CW"/>
    <n v="2020"/>
    <s v="City Wide Capital"/>
    <n v="908922"/>
    <s v="Bâtiments - Services culturels 2018"/>
    <s v="908922 Bâtiments - Services culturels 2018"/>
    <s v="Comité des services communautaires et de protection"/>
    <s v="Service des parcs, des loisirs et de la culture"/>
    <s v="Renouvellement des immobilisations"/>
    <s v="Fonds de réserve financé par les deniers publics"/>
  </r>
  <r>
    <n v="908927"/>
    <x v="35"/>
    <s v="Res"/>
    <s v="Capital Reserve Fund "/>
    <s v="City Wide Capital"/>
    <x v="0"/>
    <s v="Tax"/>
    <s v="Tax"/>
    <s v="Tax"/>
    <s v="Authority"/>
    <s v="Buildings-Parks &amp; Recreation"/>
    <x v="0"/>
    <s v="Community &amp; Protective Services Committee"/>
    <x v="1"/>
    <s v="Infrastructure Services"/>
    <s v="Parks, Recreation &amp; Culture"/>
    <s v="908927  2018 Buildings-Parks &amp; Rec"/>
    <s v="516104  City Wide Capital"/>
    <n v="15160"/>
    <n v="24644"/>
    <n v="27500"/>
    <n v="27752"/>
    <n v="0"/>
    <n v="0"/>
    <n v="0"/>
    <n v="0"/>
    <n v="0"/>
    <n v="0"/>
    <n v="95056"/>
    <n v="516104"/>
    <n v="95056"/>
    <s v="CW"/>
    <n v="2020"/>
    <s v="City Wide Capital"/>
    <n v="908927"/>
    <s v="Bâtiments - Parcs et loisirs 2018"/>
    <s v="908927 Bâtiments - Parcs et loisirs 2018"/>
    <s v="Comité des services communautaires et de protection"/>
    <s v="Service des parcs, des loisirs et de la culture"/>
    <s v="Renouvellement des immobilisations"/>
    <s v="Fonds de réserve financé par les deniers publics"/>
  </r>
  <r>
    <n v="908932"/>
    <x v="36"/>
    <s v="Res"/>
    <s v="Capital Reserve Fund "/>
    <s v="City Wide Capital"/>
    <x v="0"/>
    <s v="Tax"/>
    <s v="Tax"/>
    <s v="Tax"/>
    <s v="Authority"/>
    <s v="Parks - Parks &amp; Recreation"/>
    <x v="0"/>
    <s v="Community &amp; Protective Services Committee"/>
    <x v="1"/>
    <s v="Infrastructure Services"/>
    <s v="Parks, Recreation &amp; Culture"/>
    <s v="908932  2018 Parks - Parks &amp; Rec"/>
    <s v="516104  City Wide Capital"/>
    <n v="5250"/>
    <n v="5000"/>
    <n v="5500"/>
    <n v="6000"/>
    <n v="0"/>
    <n v="0"/>
    <n v="0"/>
    <n v="0"/>
    <n v="0"/>
    <n v="0"/>
    <n v="21750"/>
    <n v="516104"/>
    <n v="21750"/>
    <s v="CW"/>
    <n v="2020"/>
    <s v="City Wide Capital"/>
    <n v="908932"/>
    <s v="Parcs - Parcs et loisirs 2018"/>
    <s v="908932 Parcs - Parcs et loisirs 2018"/>
    <s v="Comité des services communautaires et de protection"/>
    <s v="Service des parcs, des loisirs et de la culture"/>
    <s v="Renouvellement des immobilisations"/>
    <s v="Fonds de réserve financé par les deniers publics"/>
  </r>
  <r>
    <n v="909103"/>
    <x v="37"/>
    <s v="Res"/>
    <s v="Capital Reserve Fund "/>
    <s v="City Wide Capital"/>
    <x v="0"/>
    <s v="Tax"/>
    <s v="Tax"/>
    <s v="Tax"/>
    <s v="Authority"/>
    <s v="Individual"/>
    <x v="0"/>
    <s v="Community &amp; Protective Services Committee"/>
    <x v="3"/>
    <s v="Parks &amp; Facilities Planning"/>
    <s v="Parks, Recreation &amp; Culture"/>
    <s v="909103  Infrastruct Support - Outdoor Rinks 2018"/>
    <s v="516104  City Wide Capital"/>
    <n v="289"/>
    <n v="0"/>
    <n v="400"/>
    <n v="0"/>
    <n v="0"/>
    <n v="0"/>
    <n v="0"/>
    <n v="0"/>
    <n v="0"/>
    <n v="0"/>
    <n v="689"/>
    <n v="516104"/>
    <n v="689"/>
    <s v="CW"/>
    <n v="2020"/>
    <s v="City Wide Capital"/>
    <n v="909103"/>
    <s v="Financement des infrastructures - patinoires extérieures - 2018"/>
    <s v="909103 Financement des infrastructures - patinoires extérieures - 2018"/>
    <s v="Comité des services communautaires et de protection"/>
    <s v="Service des parcs, des loisirs et de la culture"/>
    <s v="Renouvellement des immobilisations"/>
    <s v="Fonds de réserve financé par les deniers publics"/>
  </r>
  <r>
    <n v="909104"/>
    <x v="38"/>
    <s v="Res"/>
    <s v="Capital Reserve Fund "/>
    <s v="City Wide Capital"/>
    <x v="0"/>
    <s v="Tax"/>
    <s v="Tax"/>
    <s v="Tax"/>
    <s v="Authority"/>
    <s v="Individual"/>
    <x v="0"/>
    <s v="Community &amp; Protective Services Committee"/>
    <x v="3"/>
    <s v="Parks &amp; Facilities Planning"/>
    <s v="Parks, Recreation &amp; Culture"/>
    <s v="909104  Beach Pavillion Upgrade/Renewal"/>
    <s v="516104  City Wide Capital"/>
    <n v="0"/>
    <n v="0"/>
    <n v="0"/>
    <n v="933"/>
    <n v="0"/>
    <n v="0"/>
    <n v="0"/>
    <n v="0"/>
    <n v="0"/>
    <n v="0"/>
    <n v="933"/>
    <n v="516104"/>
    <n v="933"/>
    <n v="16"/>
    <n v="2020"/>
    <s v="City Wide Capital"/>
    <n v="909104"/>
    <s v="Modernisation/réaménagement des pavillons de plage"/>
    <s v="909104 Modernisation/réaménagement des pavillons de plage"/>
    <s v="Comité des services communautaires et de protection"/>
    <s v="Service des parcs, des loisirs et de la culture"/>
    <s v="Renouvellement des immobilisations"/>
    <s v="Fonds de réserve financé par les deniers publics"/>
  </r>
  <r>
    <n v="909107"/>
    <x v="39"/>
    <s v="Res"/>
    <s v="Capital Reserve Fund "/>
    <s v="City Wide Capital"/>
    <x v="0"/>
    <s v="Tax"/>
    <s v="Tax"/>
    <s v="Tax"/>
    <s v="Authority"/>
    <s v="Individual"/>
    <x v="0"/>
    <s v="Community &amp; Protective Services Committee"/>
    <x v="3"/>
    <s v="Parks &amp; Facilities Planning"/>
    <s v="Parks, Recreation &amp; Culture"/>
    <s v="909107  Facility Op Svc Minor Cap Front of House"/>
    <s v="516104  City Wide Capital"/>
    <n v="0"/>
    <n v="300"/>
    <n v="300"/>
    <n v="300"/>
    <n v="0"/>
    <n v="0"/>
    <n v="0"/>
    <n v="0"/>
    <n v="0"/>
    <n v="0"/>
    <n v="900"/>
    <n v="516104"/>
    <n v="900"/>
    <s v="CW"/>
    <n v="2020"/>
    <s v="City Wide Capital"/>
    <n v="909107"/>
    <s v="Budget des immobilisations - mineur pour l’avant scene – service des installations "/>
    <s v="909107 Budget des immobilisations - mineur pour l’avant scene – service des installations "/>
    <s v="Comité des services communautaires et de protection"/>
    <s v="Service des parcs, des loisirs et de la culture"/>
    <s v="Renouvellement des immobilisations"/>
    <s v="Fonds de réserve financé par les deniers publics"/>
  </r>
  <r>
    <n v="909110"/>
    <x v="40"/>
    <s v="Res"/>
    <s v="Capital Reserve Fund "/>
    <s v="City Wide Capital"/>
    <x v="0"/>
    <s v="Tax"/>
    <s v="Tax"/>
    <s v="Tax"/>
    <s v="Authority"/>
    <s v="Individual"/>
    <x v="0"/>
    <s v="Community &amp; Protective Services Committee"/>
    <x v="3"/>
    <s v="Parks &amp; Facilities Planning"/>
    <s v="Parks, Recreation &amp; Culture"/>
    <s v="909110  Minor Park Improvement 2018"/>
    <s v="516104  City Wide Capital"/>
    <n v="326"/>
    <n v="150"/>
    <n v="250"/>
    <n v="250"/>
    <n v="0"/>
    <n v="0"/>
    <n v="0"/>
    <n v="0"/>
    <n v="0"/>
    <n v="0"/>
    <n v="976"/>
    <n v="516104"/>
    <n v="976"/>
    <s v="CW"/>
    <n v="2021"/>
    <s v="City Wide Capital"/>
    <n v="909110"/>
    <s v="Améliorations mineures aux parcs 2018"/>
    <s v="909110 Améliorations mineures aux parcs 2018"/>
    <s v="Comité des services communautaires et de protection"/>
    <s v="Service des parcs, des loisirs et de la culture"/>
    <s v="Renouvellement des immobilisations"/>
    <s v="Fonds de réserve financé par les deniers publics"/>
  </r>
  <r>
    <n v="909111"/>
    <x v="41"/>
    <s v="Res"/>
    <s v="Capital Reserve Fund "/>
    <s v="Cash In Lieu Parkland - City Wide"/>
    <x v="0"/>
    <s v="Tax"/>
    <s v="Tax"/>
    <s v="Tax"/>
    <s v="Authority"/>
    <s v="Individual"/>
    <x v="0"/>
    <s v="Community &amp; Protective Services Committee"/>
    <x v="3"/>
    <s v="Parks &amp; Facilities Planning"/>
    <s v="Parks, Recreation &amp; Culture"/>
    <s v="909111  Park Redevelopment 2018"/>
    <s v="516129  D/R - Cash In Lieu Parkland - City Wide"/>
    <n v="156"/>
    <n v="300"/>
    <n v="0"/>
    <n v="500"/>
    <n v="0"/>
    <n v="0"/>
    <n v="0"/>
    <n v="0"/>
    <n v="0"/>
    <n v="0"/>
    <n v="956"/>
    <n v="516129"/>
    <n v="956"/>
    <s v="CW"/>
    <n v="2021"/>
    <s v="Lieu Parkland - City Wide"/>
    <n v="909111"/>
    <s v=" 2018 Réaménagement de parc"/>
    <s v="909111  2018 Réaménagement de parc"/>
    <s v="Comité des services communautaires et de protection"/>
    <s v="Service des parcs, des loisirs et de la culture"/>
    <s v="Renouvellement des immobilisations"/>
    <s v="Fonds de réserve financé par les deniers publics"/>
  </r>
  <r>
    <n v="909112"/>
    <x v="42"/>
    <s v="Res"/>
    <s v="Capital Reserve Fund "/>
    <s v="City Wide Capital"/>
    <x v="0"/>
    <s v="Tax"/>
    <s v="Tax"/>
    <s v="Tax"/>
    <s v="Authority"/>
    <s v="Individual"/>
    <x v="0"/>
    <s v="Community &amp; Protective Services Committee"/>
    <x v="3"/>
    <s v="Parks &amp; Facilities Planning"/>
    <s v="Parks, Recreation &amp; Culture"/>
    <s v="909112  Fitness &amp; Recreation Equip. Replace 2018"/>
    <s v="516104  City Wide Capital"/>
    <n v="130"/>
    <n v="100"/>
    <n v="0"/>
    <n v="250"/>
    <n v="0"/>
    <n v="0"/>
    <n v="0"/>
    <n v="0"/>
    <n v="0"/>
    <n v="0"/>
    <n v="480"/>
    <n v="516104"/>
    <n v="480"/>
    <s v="CW"/>
    <n v="2021"/>
    <s v="City Wide Capital"/>
    <n v="909112"/>
    <s v="Remplacement du matériel de conditionnement physique et de loisirs - 2018"/>
    <s v="909112 Remplacement du matériel de conditionnement physique et de loisirs - 2018"/>
    <s v="Comité des services communautaires et de protection"/>
    <s v="Service des parcs, des loisirs et de la culture"/>
    <s v="Renouvellement des immobilisations"/>
    <s v="Fonds de réserve financé par les deniers publics"/>
  </r>
  <r>
    <n v="909113"/>
    <x v="43"/>
    <s v="Res"/>
    <s v="Capital Reserve Fund "/>
    <s v="Centrepointe Theatre Capital"/>
    <x v="0"/>
    <s v="Tax"/>
    <s v="Tax"/>
    <s v="Tax"/>
    <s v="Authority"/>
    <s v="Individual"/>
    <x v="0"/>
    <s v="Community &amp; Protective Services Committee"/>
    <x v="3"/>
    <s v="Parks &amp; Facilities Planning"/>
    <s v="Parks, Recreation &amp; Culture"/>
    <s v="909113  Centrepointe Theatre Cap Renew Fund 2018"/>
    <s v="516106  R/F -Centrepointe Theatre Capital"/>
    <n v="60"/>
    <n v="100"/>
    <n v="100"/>
    <n v="100"/>
    <n v="0"/>
    <n v="0"/>
    <n v="0"/>
    <n v="0"/>
    <n v="0"/>
    <n v="0"/>
    <n v="360"/>
    <n v="516106"/>
    <n v="360"/>
    <n v="8"/>
    <n v="2021"/>
    <s v="Centrepointe Theatre Capital"/>
    <n v="909113"/>
    <s v="Fonds d'immobilisations pour la réfection du Théâtre Centrepointe"/>
    <s v="909113 Fonds d'immobilisations pour la réfection du Théâtre Centrepointe"/>
    <s v="Comité des services communautaires et de protection"/>
    <s v="Service des parcs, des loisirs et de la culture"/>
    <s v="Renouvellement des immobilisations"/>
    <s v="Fonds de réserve financé par les deniers publics"/>
  </r>
  <r>
    <n v="909114"/>
    <x v="44"/>
    <s v="Res"/>
    <s v="Capital Reserve Fund "/>
    <s v="City Wide Capital"/>
    <x v="0"/>
    <s v="Tax"/>
    <s v="Tax"/>
    <s v="Tax"/>
    <s v="Authority"/>
    <s v="Individual"/>
    <x v="0"/>
    <s v="Community &amp; Protective Services Committee"/>
    <x v="3"/>
    <s v="Parks &amp; Facilities Planning"/>
    <s v="Parks, Recreation &amp; Culture"/>
    <s v="909114  Cultural Services Building &amp; Equip. 2018"/>
    <s v="516104  City Wide Capital"/>
    <n v="205"/>
    <n v="100"/>
    <n v="126"/>
    <n v="125"/>
    <n v="0"/>
    <n v="0"/>
    <n v="0"/>
    <n v="0"/>
    <n v="0"/>
    <n v="0"/>
    <n v="556"/>
    <n v="516104"/>
    <n v="556"/>
    <s v="CW"/>
    <n v="2021"/>
    <s v="City Wide Capital"/>
    <n v="909114"/>
    <s v="Édifices et équipement des services culturels 2018"/>
    <s v="909114 Édifices et équipement des services culturels 2018"/>
    <s v="Comité des services communautaires et de protection"/>
    <s v="Service des parcs, des loisirs et de la culture"/>
    <s v="Renouvellement des immobilisations"/>
    <s v="Fonds de réserve financé par les deniers publics"/>
  </r>
  <r>
    <n v="909127"/>
    <x v="45"/>
    <s v="Res"/>
    <s v="Capital Reserve Fund "/>
    <s v="Shenkman Art Theatre Capital"/>
    <x v="0"/>
    <s v="Tax"/>
    <s v="Tax"/>
    <s v="Tax"/>
    <s v="Authority"/>
    <s v="Individual"/>
    <x v="0"/>
    <s v="Community &amp; Protective Services Committee"/>
    <x v="3"/>
    <s v="Parks &amp; Facilities Planning"/>
    <s v="Parks, Recreation &amp; Culture"/>
    <s v="909127  Shenkman Theatre Cap Renewal Fund 2018"/>
    <s v="516179  R/F Shenkman Art Centre"/>
    <n v="0"/>
    <n v="40"/>
    <n v="40"/>
    <n v="40"/>
    <n v="0"/>
    <n v="0"/>
    <n v="0"/>
    <n v="0"/>
    <n v="0"/>
    <n v="0"/>
    <n v="120"/>
    <n v="516179"/>
    <n v="120"/>
    <n v="1"/>
    <n v="2020"/>
    <s v="Shenkman Art Theatre Capital"/>
    <n v="909127"/>
    <s v="Fonds d'immobilisations pour la réfection du Théâtre Shenkman 2018"/>
    <s v="909127 Fonds d'immobilisations pour la réfection du Théâtre Shenkman 2018"/>
    <s v="Comité des services communautaires et de protection"/>
    <s v="Service des parcs, des loisirs et de la culture"/>
    <s v="Renouvellement des immobilisations"/>
    <s v="Dette financée par les deniers publics"/>
  </r>
  <r>
    <n v="907417"/>
    <x v="46"/>
    <s v="Res"/>
    <s v="Capital Reserve Fund "/>
    <s v="Cash In Lieu Parkland - City Wide"/>
    <x v="0"/>
    <s v="Tax"/>
    <s v="Tax"/>
    <s v="Tax"/>
    <s v="Authority"/>
    <s v="Individual"/>
    <x v="1"/>
    <s v="Community &amp; Protective Services Committee"/>
    <x v="3"/>
    <s v="Community Recreation &amp; Cultural Program"/>
    <s v="Parks, Recreation &amp; Culture"/>
    <s v="907417  Dr. Taite Linear Park"/>
    <s v="516129  D/R - Cash In Lieu Parkland - City Wide"/>
    <n v="0"/>
    <n v="6"/>
    <n v="0"/>
    <n v="0"/>
    <n v="0"/>
    <n v="0"/>
    <n v="0"/>
    <n v="0"/>
    <n v="0"/>
    <n v="0"/>
    <n v="6"/>
    <n v="516129"/>
    <n v="6"/>
    <n v="19"/>
    <n v="2019"/>
    <s v="Lieu Parkland - City Wide"/>
    <n v="907417"/>
    <s v="Parc linéaire Dr-Taite"/>
    <s v="907417 Parc linéaire Dr-Taite"/>
    <s v="Comité des services communautaires et de protection"/>
    <s v="Service des parcs, des loisirs et de la culture"/>
    <s v="Croissance"/>
    <s v="Fonds de réserve financé par les deniers publics"/>
  </r>
  <r>
    <n v="907417"/>
    <x v="46"/>
    <s v="DC"/>
    <s v="Development Charges "/>
    <s v="Parks Development(Rural)"/>
    <x v="1"/>
    <s v="DC"/>
    <s v="Tax"/>
    <s v="Tax"/>
    <s v="Authority"/>
    <s v="Individual"/>
    <x v="1"/>
    <s v="Community &amp; Protective Services Committee"/>
    <x v="3"/>
    <s v="Community Recreation &amp; Cultural Program"/>
    <s v="Parks, Recreation &amp; Culture"/>
    <s v="907417  Dr. Taite Linear Park"/>
    <s v="516326  D/C - Parks Development(Rural)"/>
    <n v="0"/>
    <n v="58"/>
    <n v="0"/>
    <n v="0"/>
    <n v="0"/>
    <n v="0"/>
    <n v="0"/>
    <n v="0"/>
    <n v="0"/>
    <n v="0"/>
    <n v="58"/>
    <n v="516326"/>
    <n v="58"/>
    <n v="19"/>
    <n v="2019"/>
    <s v="Parks Development"/>
    <n v="907417"/>
    <s v="Parc linéaire Dr-Taite"/>
    <s v="907417 Parc linéaire Dr-Taite"/>
    <s v="Comité des services communautaires et de protection"/>
    <s v="Service des parcs, des loisirs et de la culture"/>
    <s v="Croissance"/>
    <s v="Redevances d’aménagement"/>
  </r>
  <r>
    <n v="907842"/>
    <x v="47"/>
    <s v="Rev"/>
    <s v="Revenues"/>
    <s v="General Revenue"/>
    <x v="2"/>
    <s v="Revenues"/>
    <s v="Tax"/>
    <s v="Tax"/>
    <s v="Authority"/>
    <s v="Individual"/>
    <x v="1"/>
    <s v="Community &amp; Protective Services Committee"/>
    <x v="3"/>
    <s v="Parks &amp; Facilities Planning"/>
    <s v="Parks, Recreation &amp; Culture"/>
    <s v="907842  Community Centre South"/>
    <s v="517005  General Revenue"/>
    <n v="290"/>
    <n v="2610"/>
    <n v="0"/>
    <n v="0"/>
    <n v="0"/>
    <n v="0"/>
    <n v="0"/>
    <n v="0"/>
    <n v="0"/>
    <n v="0"/>
    <n v="2900"/>
    <n v="517005"/>
    <n v="2900"/>
    <n v="20"/>
    <n v="2020"/>
    <s v="General"/>
    <n v="907842"/>
    <s v="Centre communautaire Sud"/>
    <s v="907842 Centre communautaire Sud"/>
    <s v="Comité des services communautaires et de protection"/>
    <s v="Service des parcs, des loisirs et de la culture"/>
    <s v="Croissance"/>
    <s v="Recettes"/>
  </r>
  <r>
    <n v="907842"/>
    <x v="47"/>
    <s v="DC"/>
    <s v="Development Charges "/>
    <s v="Recreation -OSGB"/>
    <x v="1"/>
    <s v="DC"/>
    <s v="Tax"/>
    <s v="Tax"/>
    <s v="Authority"/>
    <s v="Individual"/>
    <x v="1"/>
    <s v="Community &amp; Protective Services Committee"/>
    <x v="3"/>
    <s v="Parks &amp; Facilities Planning"/>
    <s v="Parks, Recreation &amp; Culture"/>
    <s v="907842  Community Centre South"/>
    <s v="516277  Recreation -OSGB"/>
    <n v="1544"/>
    <n v="6621"/>
    <n v="0"/>
    <n v="0"/>
    <n v="0"/>
    <n v="0"/>
    <n v="0"/>
    <n v="0"/>
    <n v="0"/>
    <n v="0"/>
    <n v="8165"/>
    <n v="516277"/>
    <n v="8165"/>
    <n v="20"/>
    <n v="2020"/>
    <s v="Recreation"/>
    <n v="907842"/>
    <s v="Centre communautaire Sud"/>
    <s v="907842 Centre communautaire Sud"/>
    <s v="Comité des services communautaires et de protection"/>
    <s v="Service des parcs, des loisirs et de la culture"/>
    <s v="Croissance"/>
    <s v="Redevances d’aménagement"/>
  </r>
  <r>
    <n v="907842"/>
    <x v="47"/>
    <s v="DC Debt"/>
    <s v="Debt Funding "/>
    <s v="Recreation DC Debt TBA"/>
    <x v="3"/>
    <s v="DC"/>
    <s v="Tax"/>
    <s v="Tax"/>
    <s v="Authority"/>
    <s v="Individual"/>
    <x v="1"/>
    <s v="Community &amp; Protective Services Committee"/>
    <x v="3"/>
    <s v="Parks &amp; Facilities Planning"/>
    <s v="Parks, Recreation &amp; Culture"/>
    <s v="907842  Community Centre South"/>
    <s v="518041  Recreation DC Debt TBA"/>
    <n v="100"/>
    <n v="8169"/>
    <n v="0"/>
    <n v="0"/>
    <n v="0"/>
    <n v="0"/>
    <n v="0"/>
    <n v="0"/>
    <n v="0"/>
    <n v="0"/>
    <n v="8269"/>
    <n v="518041"/>
    <n v="8269"/>
    <n v="20"/>
    <n v="2020"/>
    <s v="Recreation DC Debt"/>
    <n v="907842"/>
    <s v="Centre communautaire Sud"/>
    <s v="907842 Centre communautaire Sud"/>
    <s v="Comité des services communautaires et de protection"/>
    <s v="Service des parcs, des loisirs et de la culture"/>
    <s v="Croissance"/>
    <s v="Dette financée par les deniers publics"/>
  </r>
  <r>
    <n v="908373"/>
    <x v="48"/>
    <s v="Res"/>
    <s v="Capital Reserve Fund "/>
    <s v="Cash In Lieu Parkland - City Wide"/>
    <x v="0"/>
    <s v="Tax"/>
    <s v="Tax"/>
    <s v="Tax"/>
    <s v="Authority"/>
    <s v="Parks Growth"/>
    <x v="1"/>
    <s v="Community &amp; Protective Services Committee"/>
    <x v="3"/>
    <s v="Community Recreation &amp; Cultural Program"/>
    <s v="Parks, Recreation &amp; Culture"/>
    <s v="908373  Diamond Jubilee Park Phase 2"/>
    <s v="516129  D/R - Cash In Lieu Parkland - City Wide"/>
    <n v="103"/>
    <n v="0"/>
    <n v="0"/>
    <n v="0"/>
    <n v="0"/>
    <n v="0"/>
    <n v="0"/>
    <n v="0"/>
    <n v="0"/>
    <n v="0"/>
    <n v="103"/>
    <n v="516129"/>
    <n v="103"/>
    <n v="22"/>
    <n v="2018"/>
    <s v="Lieu Parkland - City Wide"/>
    <n v="908373"/>
    <s v="Parc du Jubilé de diamant - Phase 2"/>
    <s v="908373 Parc du Jubilé de diamant - Phase 2"/>
    <s v="Comité des services communautaires et de protection"/>
    <s v="Service des parcs, des loisirs et de la culture"/>
    <s v="Croissance"/>
    <s v="Fonds de réserve financé par les deniers publics"/>
  </r>
  <r>
    <n v="908373"/>
    <x v="48"/>
    <s v="DC"/>
    <s v="Development Charges "/>
    <s v="Parks Development(Rural)"/>
    <x v="1"/>
    <s v="DC"/>
    <s v="Tax"/>
    <s v="Tax"/>
    <s v="Authority"/>
    <s v="Parks Growth"/>
    <x v="1"/>
    <s v="Community &amp; Protective Services Committee"/>
    <x v="3"/>
    <s v="Community Recreation &amp; Cultural Program"/>
    <s v="Parks, Recreation &amp; Culture"/>
    <s v="908373  Diamond Jubilee Park Phase 2"/>
    <s v="516326  D/C - Parks Development(Rural)"/>
    <n v="468"/>
    <n v="0"/>
    <n v="0"/>
    <n v="0"/>
    <n v="0"/>
    <n v="0"/>
    <n v="0"/>
    <n v="0"/>
    <n v="0"/>
    <n v="0"/>
    <n v="468"/>
    <n v="516326"/>
    <n v="468"/>
    <n v="22"/>
    <n v="2018"/>
    <s v="Parks Development"/>
    <n v="908373"/>
    <s v="Parc du Jubilé de diamant - Phase 2"/>
    <s v="908373 Parc du Jubilé de diamant - Phase 2"/>
    <s v="Comité des services communautaires et de protection"/>
    <s v="Service des parcs, des loisirs et de la culture"/>
    <s v="Croissance"/>
    <s v="Redevances d’aménagement"/>
  </r>
  <r>
    <n v="908373"/>
    <x v="48"/>
    <s v="DC"/>
    <s v="Development Charges "/>
    <s v="D/C - Parks Development Legacy"/>
    <x v="1"/>
    <s v="DC"/>
    <s v="Tax"/>
    <s v="Tax"/>
    <s v="Authority"/>
    <s v="Parks Growth"/>
    <x v="1"/>
    <s v="Community &amp; Protective Services Committee"/>
    <x v="3"/>
    <s v="Community Recreation &amp; Cultural Program"/>
    <s v="Parks, Recreation &amp; Culture"/>
    <s v="908373  Diamond Jubilee Park Phase 2"/>
    <s v="516335  D/C - Parks Development Legacy"/>
    <n v="456"/>
    <n v="0"/>
    <n v="0"/>
    <n v="0"/>
    <n v="0"/>
    <n v="0"/>
    <n v="0"/>
    <n v="0"/>
    <n v="0"/>
    <n v="0"/>
    <n v="456"/>
    <n v="516335"/>
    <n v="456"/>
    <n v="22"/>
    <n v="2018"/>
    <s v="Parks Development"/>
    <n v="908373"/>
    <s v="Parc du Jubilé de diamant - Phase 2"/>
    <s v="908373 Parc du Jubilé de diamant - Phase 2"/>
    <s v="Comité des services communautaires et de protection"/>
    <s v="Service des parcs, des loisirs et de la culture"/>
    <s v="Croissance"/>
    <s v="Redevances d’aménagement"/>
  </r>
  <r>
    <n v="908530"/>
    <x v="49"/>
    <s v="Res"/>
    <s v="Capital Reserve Fund "/>
    <s v="Cash In Lieu Parkland - City Wide"/>
    <x v="0"/>
    <s v="Tax"/>
    <s v="Tax"/>
    <s v="Tax"/>
    <s v="Authority"/>
    <s v="Individual"/>
    <x v="1"/>
    <s v="Community &amp; Protective Services Committee"/>
    <x v="3"/>
    <s v="Parks &amp; Facilities Planning"/>
    <s v="Parks, Recreation &amp; Culture"/>
    <s v="908530  Bayswater / Lebreton Street Park"/>
    <s v="516129  D/R - Cash In Lieu Parkland - City Wide"/>
    <n v="0"/>
    <n v="0"/>
    <n v="0"/>
    <n v="89"/>
    <n v="0"/>
    <n v="0"/>
    <n v="0"/>
    <n v="0"/>
    <n v="0"/>
    <n v="0"/>
    <n v="89"/>
    <n v="516129"/>
    <n v="89"/>
    <s v="14"/>
    <n v="2025"/>
    <s v="Lieu Parkland - City Wide"/>
    <n v="908530"/>
    <s v="parc des rues Bayswater et Lebreton"/>
    <s v="908530 parc des rues Bayswater et Lebreton"/>
    <s v="Comité des services communautaires et de protection"/>
    <s v="Service des parcs, des loisirs et de la culture"/>
    <s v="Croissance"/>
    <s v="Fonds de réserve financé par les deniers publics"/>
  </r>
  <r>
    <n v="908530"/>
    <x v="49"/>
    <s v="DC"/>
    <s v="Development Charges "/>
    <s v="Parks Development(InsideGreenbelt)"/>
    <x v="1"/>
    <s v="DC"/>
    <s v="Tax"/>
    <s v="Tax"/>
    <s v="Authority"/>
    <s v="Individual"/>
    <x v="1"/>
    <s v="Community &amp; Protective Services Committee"/>
    <x v="3"/>
    <s v="Parks &amp; Facilities Planning"/>
    <s v="Parks, Recreation &amp; Culture"/>
    <s v="908530  Bayswater / Lebreton Street Park"/>
    <s v="516320  D/C - Parks Development(InsideGreenbelt)"/>
    <n v="0"/>
    <n v="0"/>
    <n v="0"/>
    <n v="410"/>
    <n v="0"/>
    <n v="0"/>
    <n v="0"/>
    <n v="0"/>
    <n v="0"/>
    <n v="0"/>
    <n v="410"/>
    <n v="516320"/>
    <n v="410"/>
    <s v="14"/>
    <n v="2025"/>
    <s v="Parks Development"/>
    <n v="908530"/>
    <s v="parc des rues Bayswater et Lebreton"/>
    <s v="908530 parc des rues Bayswater et Lebreton"/>
    <s v="Comité des services communautaires et de protection"/>
    <s v="Service des parcs, des loisirs et de la culture"/>
    <s v="Croissance"/>
    <s v="Redevances d’aménagement"/>
  </r>
  <r>
    <n v="908530"/>
    <x v="49"/>
    <s v="DC"/>
    <s v="Development Charges "/>
    <s v="D/C - Parks Development Legacy"/>
    <x v="1"/>
    <s v="DC"/>
    <s v="Tax"/>
    <s v="Tax"/>
    <s v="Authority"/>
    <s v="Individual"/>
    <x v="1"/>
    <s v="Community &amp; Protective Services Committee"/>
    <x v="3"/>
    <s v="Parks &amp; Facilities Planning"/>
    <s v="Parks, Recreation &amp; Culture"/>
    <s v="908530  Bayswater / Lebreton Street Park"/>
    <s v="516335  D/C - Parks Development Legacy"/>
    <n v="0"/>
    <n v="0"/>
    <n v="0"/>
    <n v="110"/>
    <n v="0"/>
    <n v="0"/>
    <n v="0"/>
    <n v="0"/>
    <n v="0"/>
    <n v="0"/>
    <n v="110"/>
    <n v="516335"/>
    <n v="110"/>
    <s v="14"/>
    <n v="2025"/>
    <s v="Parks Development"/>
    <n v="908530"/>
    <s v="parc des rues Bayswater et Lebreton"/>
    <s v="908530 parc des rues Bayswater et Lebreton"/>
    <s v="Comité des services communautaires et de protection"/>
    <s v="Service des parcs, des loisirs et de la culture"/>
    <s v="Croissance"/>
    <s v="Redevances d’aménagement"/>
  </r>
  <r>
    <n v="908531"/>
    <x v="50"/>
    <s v="Res"/>
    <s v="Capital Reserve Fund "/>
    <s v="Cash In Lieu Parkland - City Wide"/>
    <x v="0"/>
    <s v="Tax"/>
    <s v="Tax"/>
    <s v="Tax"/>
    <s v="Authority"/>
    <s v="Individual"/>
    <x v="1"/>
    <s v="Community &amp; Protective Services Committee"/>
    <x v="3"/>
    <s v="Parks &amp; Facilities Planning"/>
    <s v="Parks, Recreation &amp; Culture"/>
    <s v="908531  Buckles St. Neighbourhood Park"/>
    <s v="516129  D/R - Cash In Lieu Parkland - City Wide"/>
    <n v="0"/>
    <n v="0"/>
    <n v="121"/>
    <n v="0"/>
    <n v="0"/>
    <n v="0"/>
    <n v="0"/>
    <n v="0"/>
    <n v="0"/>
    <n v="0"/>
    <n v="121"/>
    <n v="516129"/>
    <n v="121"/>
    <s v="20"/>
    <n v="2021"/>
    <s v="Lieu Parkland - City Wide"/>
    <n v="908531"/>
    <s v="parc de la rue Buckles"/>
    <s v="908531 parc de la rue Buckles"/>
    <s v="Comité des services communautaires et de protection"/>
    <s v="Service des parcs, des loisirs et de la culture"/>
    <s v="Croissance"/>
    <s v="Fonds de réserve financé par les deniers publics"/>
  </r>
  <r>
    <n v="908531"/>
    <x v="50"/>
    <s v="DC"/>
    <s v="Development Charges "/>
    <s v="Parks Development(Rural)"/>
    <x v="1"/>
    <s v="DC"/>
    <s v="Tax"/>
    <s v="Tax"/>
    <s v="Authority"/>
    <s v="Individual"/>
    <x v="1"/>
    <s v="Community &amp; Protective Services Committee"/>
    <x v="3"/>
    <s v="Parks &amp; Facilities Planning"/>
    <s v="Parks, Recreation &amp; Culture"/>
    <s v="908531  Buckles St. Neighbourhood Park"/>
    <s v="516326  D/C - Parks Development(Rural)"/>
    <n v="0"/>
    <n v="0"/>
    <n v="891"/>
    <n v="0"/>
    <n v="0"/>
    <n v="0"/>
    <n v="0"/>
    <n v="0"/>
    <n v="0"/>
    <n v="0"/>
    <n v="891"/>
    <n v="516326"/>
    <n v="891"/>
    <s v="20"/>
    <n v="2021"/>
    <s v="Parks Development"/>
    <n v="908531"/>
    <s v="parc de la rue Buckles"/>
    <s v="908531 parc de la rue Buckles"/>
    <s v="Comité des services communautaires et de protection"/>
    <s v="Service des parcs, des loisirs et de la culture"/>
    <s v="Croissance"/>
    <s v="Redevances d’aménagement"/>
  </r>
  <r>
    <n v="908531"/>
    <x v="50"/>
    <s v="DC"/>
    <s v="Development Charges "/>
    <s v="D/C - Parks Development Legacy"/>
    <x v="1"/>
    <s v="DC"/>
    <s v="Tax"/>
    <s v="Tax"/>
    <s v="Authority"/>
    <s v="Individual"/>
    <x v="1"/>
    <s v="Community &amp; Protective Services Committee"/>
    <x v="3"/>
    <s v="Parks &amp; Facilities Planning"/>
    <s v="Parks, Recreation &amp; Culture"/>
    <s v="908531  Buckles St. Neighbourhood Park"/>
    <s v="516335  D/C - Parks Development Legacy"/>
    <n v="0"/>
    <n v="0"/>
    <n v="202"/>
    <n v="0"/>
    <n v="0"/>
    <n v="0"/>
    <n v="0"/>
    <n v="0"/>
    <n v="0"/>
    <n v="0"/>
    <n v="202"/>
    <n v="516335"/>
    <n v="202"/>
    <s v="20"/>
    <n v="2021"/>
    <s v="Parks Development"/>
    <n v="908531"/>
    <s v="parc de la rue Buckles"/>
    <s v="908531 parc de la rue Buckles"/>
    <s v="Comité des services communautaires et de protection"/>
    <s v="Service des parcs, des loisirs et de la culture"/>
    <s v="Croissance"/>
    <s v="Redevances d’aménagement"/>
  </r>
  <r>
    <n v="908532"/>
    <x v="51"/>
    <s v="Res"/>
    <s v="Capital Reserve Fund "/>
    <s v="Cash In Lieu Parkland - City Wide"/>
    <x v="0"/>
    <s v="Tax"/>
    <s v="Tax"/>
    <s v="Tax"/>
    <s v="Authority"/>
    <s v="Individual"/>
    <x v="1"/>
    <s v="Community &amp; Protective Services Committee"/>
    <x v="3"/>
    <s v="Parks &amp; Facilities Planning"/>
    <s v="Parks, Recreation &amp; Culture"/>
    <s v="908532  Carp Airport Community Park"/>
    <s v="516129  D/R - Cash In Lieu Parkland - City Wide"/>
    <n v="0"/>
    <n v="0"/>
    <n v="200"/>
    <n v="0"/>
    <n v="0"/>
    <n v="0"/>
    <n v="0"/>
    <n v="0"/>
    <n v="0"/>
    <n v="0"/>
    <n v="200"/>
    <n v="516129"/>
    <n v="200"/>
    <n v="5"/>
    <n v="2022"/>
    <s v="Lieu Parkland - City Wide"/>
    <n v="908532"/>
    <s v="parc communautaire de l'aéroport de Carp "/>
    <s v="908532 parc communautaire de l'aéroport de Carp "/>
    <s v="Comité des services communautaires et de protection"/>
    <s v="Service des parcs, des loisirs et de la culture"/>
    <s v="Croissance"/>
    <s v="Fonds de réserve financé par les deniers publics"/>
  </r>
  <r>
    <n v="908532"/>
    <x v="51"/>
    <s v="DC"/>
    <s v="Development Charges "/>
    <s v="Parks Development(Rural)"/>
    <x v="1"/>
    <s v="DC"/>
    <s v="Tax"/>
    <s v="Tax"/>
    <s v="Authority"/>
    <s v="Individual"/>
    <x v="1"/>
    <s v="Community &amp; Protective Services Committee"/>
    <x v="3"/>
    <s v="Parks &amp; Facilities Planning"/>
    <s v="Parks, Recreation &amp; Culture"/>
    <s v="908532  Carp Airport Community Park"/>
    <s v="516326  D/C - Parks Development(Rural)"/>
    <n v="0"/>
    <n v="0"/>
    <n v="1184"/>
    <n v="0"/>
    <n v="0"/>
    <n v="0"/>
    <n v="0"/>
    <n v="0"/>
    <n v="0"/>
    <n v="0"/>
    <n v="1184"/>
    <n v="516326"/>
    <n v="1184"/>
    <n v="5"/>
    <n v="2022"/>
    <s v="Parks Development"/>
    <n v="908532"/>
    <s v="parc communautaire de l'aéroport de Carp "/>
    <s v="908532 parc communautaire de l'aéroport de Carp "/>
    <s v="Comité des services communautaires et de protection"/>
    <s v="Service des parcs, des loisirs et de la culture"/>
    <s v="Croissance"/>
    <s v="Redevances d’aménagement"/>
  </r>
  <r>
    <n v="908533"/>
    <x v="52"/>
    <s v="Res"/>
    <s v="Capital Reserve Fund "/>
    <s v="Cash In Lieu Parkland - City Wide"/>
    <x v="0"/>
    <s v="Tax"/>
    <s v="Tax"/>
    <s v="Tax"/>
    <s v="Authority"/>
    <s v="Individual"/>
    <x v="1"/>
    <s v="Community &amp; Protective Services Committee"/>
    <x v="3"/>
    <s v="Parks &amp; Facilities Planning"/>
    <s v="Parks, Recreation &amp; Culture"/>
    <s v="908533  Cedar Lakes (1566 Stagecoach Rd-Ripley)"/>
    <s v="516129  D/R - Cash In Lieu Parkland - City Wide"/>
    <n v="0"/>
    <n v="0"/>
    <n v="0"/>
    <n v="30"/>
    <n v="0"/>
    <n v="0"/>
    <n v="0"/>
    <n v="0"/>
    <n v="0"/>
    <n v="0"/>
    <n v="30"/>
    <n v="516129"/>
    <n v="30"/>
    <s v="20"/>
    <n v="2020"/>
    <s v="Lieu Parkland - City Wide"/>
    <n v="908533"/>
    <s v="Cedar Lakes (1566, ch. Stagecoach - terrains Ripley)"/>
    <s v="908533 Cedar Lakes (1566, ch. Stagecoach - terrains Ripley)"/>
    <s v="Comité des services communautaires et de protection"/>
    <s v="Service des parcs, des loisirs et de la culture"/>
    <s v="Croissance"/>
    <s v="Fonds de réserve financé par les deniers publics"/>
  </r>
  <r>
    <n v="908533"/>
    <x v="52"/>
    <s v="DC"/>
    <s v="Development Charges "/>
    <s v="Parks Development(Rural)"/>
    <x v="1"/>
    <s v="DC"/>
    <s v="Tax"/>
    <s v="Tax"/>
    <s v="Authority"/>
    <s v="Individual"/>
    <x v="1"/>
    <s v="Community &amp; Protective Services Committee"/>
    <x v="3"/>
    <s v="Parks &amp; Facilities Planning"/>
    <s v="Parks, Recreation &amp; Culture"/>
    <s v="908533  Cedar Lakes (1566 Stagecoach Rd-Ripley)"/>
    <s v="516326  D/C - Parks Development(Rural)"/>
    <n v="0"/>
    <n v="0"/>
    <n v="0"/>
    <n v="275"/>
    <n v="0"/>
    <n v="0"/>
    <n v="0"/>
    <n v="0"/>
    <n v="0"/>
    <n v="0"/>
    <n v="275"/>
    <n v="516326"/>
    <n v="275"/>
    <s v="20"/>
    <n v="2020"/>
    <s v="Parks Development"/>
    <n v="908533"/>
    <s v="Cedar Lakes (1566, ch. Stagecoach - terrains Ripley)"/>
    <s v="908533 Cedar Lakes (1566, ch. Stagecoach - terrains Ripley)"/>
    <s v="Comité des services communautaires et de protection"/>
    <s v="Service des parcs, des loisirs et de la culture"/>
    <s v="Croissance"/>
    <s v="Redevances d’aménagement"/>
  </r>
  <r>
    <n v="908534"/>
    <x v="53"/>
    <s v="Res"/>
    <s v="Capital Reserve Fund "/>
    <s v="Cash In Lieu Parkland - City Wide"/>
    <x v="0"/>
    <s v="Tax"/>
    <s v="Tax"/>
    <s v="Tax"/>
    <s v="Authority"/>
    <s v="Individual"/>
    <x v="1"/>
    <s v="Community &amp; Protective Services Committee"/>
    <x v="3"/>
    <s v="Community Recreation &amp; Cultural Program"/>
    <s v="Parks, Recreation &amp; Culture"/>
    <s v="908534  Cobble Hill Park Strandherd Meadows"/>
    <s v="516129  D/R - Cash In Lieu Parkland - City Wide"/>
    <n v="0"/>
    <n v="114"/>
    <n v="0"/>
    <n v="0"/>
    <n v="0"/>
    <n v="0"/>
    <n v="0"/>
    <n v="0"/>
    <n v="0"/>
    <n v="0"/>
    <n v="114"/>
    <n v="516129"/>
    <n v="114"/>
    <n v="3"/>
    <n v="2022"/>
    <s v="Lieu Parkland - City Wide"/>
    <n v="908534"/>
    <s v="parc Cobble Hill, Strandherd Meadows"/>
    <s v="908534 parc Cobble Hill, Strandherd Meadows"/>
    <s v="Comité des services communautaires et de protection"/>
    <s v="Service des parcs, des loisirs et de la culture"/>
    <s v="Croissance"/>
    <s v="Fonds de réserve financé par les deniers publics"/>
  </r>
  <r>
    <n v="908534"/>
    <x v="53"/>
    <s v="DC"/>
    <s v="Development Charges "/>
    <s v="Parks Development(OutsidGreenbelt)"/>
    <x v="1"/>
    <s v="DC"/>
    <s v="Tax"/>
    <s v="Tax"/>
    <s v="Authority"/>
    <s v="Individual"/>
    <x v="1"/>
    <s v="Community &amp; Protective Services Committee"/>
    <x v="3"/>
    <s v="Community Recreation &amp; Cultural Program"/>
    <s v="Parks, Recreation &amp; Culture"/>
    <s v="908534  Cobble Hill Park Strandherd Meadows"/>
    <s v="516323  D/C - Parks Development(OutsidGreenbelt)"/>
    <n v="0"/>
    <n v="328"/>
    <n v="0"/>
    <n v="0"/>
    <n v="0"/>
    <n v="0"/>
    <n v="0"/>
    <n v="0"/>
    <n v="0"/>
    <n v="0"/>
    <n v="328"/>
    <n v="516323"/>
    <n v="328"/>
    <n v="3"/>
    <n v="2022"/>
    <s v="Parks Development"/>
    <n v="908534"/>
    <s v="parc Cobble Hill, Strandherd Meadows"/>
    <s v="908534 parc Cobble Hill, Strandherd Meadows"/>
    <s v="Comité des services communautaires et de protection"/>
    <s v="Service des parcs, des loisirs et de la culture"/>
    <s v="Croissance"/>
    <s v="Redevances d’aménagement"/>
  </r>
  <r>
    <n v="908534"/>
    <x v="53"/>
    <s v="DC"/>
    <s v="Development Charges "/>
    <s v="D/C - Parks Development Legacy"/>
    <x v="1"/>
    <s v="DC"/>
    <s v="Tax"/>
    <s v="Tax"/>
    <s v="Authority"/>
    <s v="Individual"/>
    <x v="1"/>
    <s v="Community &amp; Protective Services Committee"/>
    <x v="3"/>
    <s v="Community Recreation &amp; Cultural Program"/>
    <s v="Parks, Recreation &amp; Culture"/>
    <s v="908534  Cobble Hill Park Strandherd Meadows"/>
    <s v="516335  D/C - Parks Development Legacy"/>
    <n v="0"/>
    <n v="700"/>
    <n v="0"/>
    <n v="0"/>
    <n v="0"/>
    <n v="0"/>
    <n v="0"/>
    <n v="0"/>
    <n v="0"/>
    <n v="0"/>
    <n v="700"/>
    <n v="516335"/>
    <n v="700"/>
    <n v="3"/>
    <n v="2022"/>
    <s v="Parks Development"/>
    <n v="908534"/>
    <s v="parc Cobble Hill, Strandherd Meadows"/>
    <s v="908534 parc Cobble Hill, Strandherd Meadows"/>
    <s v="Comité des services communautaires et de protection"/>
    <s v="Service des parcs, des loisirs et de la culture"/>
    <s v="Croissance"/>
    <s v="Redevances d’aménagement"/>
  </r>
  <r>
    <n v="908537"/>
    <x v="54"/>
    <s v="Res"/>
    <s v="Capital Reserve Fund "/>
    <s v="Cash In Lieu Parkland - City Wide"/>
    <x v="0"/>
    <s v="Tax"/>
    <s v="Tax"/>
    <s v="Tax"/>
    <s v="Authority"/>
    <s v="Parks Growth"/>
    <x v="1"/>
    <s v="Community &amp; Protective Services Committee"/>
    <x v="3"/>
    <s v="Parks &amp; Facilities Planning"/>
    <s v="Parks, Recreation &amp; Culture"/>
    <s v="908537  Hill Side Vista Park"/>
    <s v="516129  D/R - Cash In Lieu Parkland - City Wide"/>
    <n v="103"/>
    <n v="0"/>
    <n v="0"/>
    <n v="0"/>
    <n v="0"/>
    <n v="0"/>
    <n v="0"/>
    <n v="0"/>
    <n v="0"/>
    <n v="0"/>
    <n v="103"/>
    <n v="516129"/>
    <n v="103"/>
    <n v="1"/>
    <n v="2019"/>
    <s v="Lieu Parkland - City Wide"/>
    <n v="908537"/>
    <s v="parc Hill Side Vista"/>
    <s v="908537 parc Hill Side Vista"/>
    <s v="Comité des services communautaires et de protection"/>
    <s v="Service des parcs, des loisirs et de la culture"/>
    <s v="Croissance"/>
    <s v="Fonds de réserve financé par les deniers publics"/>
  </r>
  <r>
    <n v="908538"/>
    <x v="55"/>
    <s v="Res"/>
    <s v="Capital Reserve Fund "/>
    <s v="Cash In Lieu Parkland - City Wide"/>
    <x v="0"/>
    <s v="Tax"/>
    <s v="Tax"/>
    <s v="Tax"/>
    <s v="Authority"/>
    <s v="Individual"/>
    <x v="1"/>
    <s v="Community &amp; Protective Services Committee"/>
    <x v="3"/>
    <s v="Parks &amp; Facilities Planning"/>
    <s v="Parks, Recreation &amp; Culture"/>
    <s v="908538  Humanics Linear Park"/>
    <s v="516129  D/R - Cash In Lieu Parkland - City Wide"/>
    <n v="0"/>
    <n v="14"/>
    <n v="0"/>
    <n v="0"/>
    <n v="0"/>
    <n v="0"/>
    <n v="0"/>
    <n v="0"/>
    <n v="0"/>
    <n v="0"/>
    <n v="14"/>
    <n v="516129"/>
    <n v="14"/>
    <s v="19"/>
    <n v="2020"/>
    <s v="Lieu Parkland - City Wide"/>
    <n v="908538"/>
    <s v="parc linéaire Humanics"/>
    <s v="908538 parc linéaire Humanics"/>
    <s v="Comité des services communautaires et de protection"/>
    <s v="Service des parcs, des loisirs et de la culture"/>
    <s v="Croissance"/>
    <s v="Fonds de réserve financé par les deniers publics"/>
  </r>
  <r>
    <n v="908538"/>
    <x v="55"/>
    <s v="DC"/>
    <s v="Development Charges "/>
    <s v="Parks Development(Rural)"/>
    <x v="1"/>
    <s v="DC"/>
    <s v="Tax"/>
    <s v="Tax"/>
    <s v="Authority"/>
    <s v="Individual"/>
    <x v="1"/>
    <s v="Community &amp; Protective Services Committee"/>
    <x v="3"/>
    <s v="Parks &amp; Facilities Planning"/>
    <s v="Parks, Recreation &amp; Culture"/>
    <s v="908538  Humanics Linear Park"/>
    <s v="516326  D/C - Parks Development(Rural)"/>
    <n v="0"/>
    <n v="127"/>
    <n v="0"/>
    <n v="0"/>
    <n v="0"/>
    <n v="0"/>
    <n v="0"/>
    <n v="0"/>
    <n v="0"/>
    <n v="0"/>
    <n v="127"/>
    <n v="516326"/>
    <n v="127"/>
    <s v="19"/>
    <n v="2020"/>
    <s v="Parks Development"/>
    <n v="908538"/>
    <s v="parc linéaire Humanics"/>
    <s v="908538 parc linéaire Humanics"/>
    <s v="Comité des services communautaires et de protection"/>
    <s v="Service des parcs, des loisirs et de la culture"/>
    <s v="Croissance"/>
    <s v="Redevances d’aménagement"/>
  </r>
  <r>
    <n v="908541"/>
    <x v="56"/>
    <s v="Res"/>
    <s v="Capital Reserve Fund "/>
    <s v="Cash In Lieu Parkland - City Wide"/>
    <x v="0"/>
    <s v="Tax"/>
    <s v="Tax"/>
    <s v="Tax"/>
    <s v="Authority"/>
    <s v="Individual"/>
    <x v="1"/>
    <s v="Community &amp; Protective Services Committee"/>
    <x v="3"/>
    <s v="Parks &amp; Facilities Planning"/>
    <s v="Parks, Recreation &amp; Culture"/>
    <s v="908541  Manotick Estates Park"/>
    <s v="516129  D/R - Cash In Lieu Parkland - City Wide"/>
    <n v="0"/>
    <n v="11"/>
    <n v="0"/>
    <n v="0"/>
    <n v="0"/>
    <n v="0"/>
    <n v="0"/>
    <n v="0"/>
    <n v="0"/>
    <n v="0"/>
    <n v="11"/>
    <n v="516129"/>
    <n v="11"/>
    <s v="21"/>
    <n v="2018"/>
    <s v="Lieu Parkland - City Wide"/>
    <n v="908541"/>
    <s v="parc Manotick Estates "/>
    <s v="908541 parc Manotick Estates "/>
    <s v="Comité des services communautaires et de protection"/>
    <s v="Service des parcs, des loisirs et de la culture"/>
    <s v="Croissance"/>
    <s v="Fonds de réserve financé par les deniers publics"/>
  </r>
  <r>
    <n v="908541"/>
    <x v="56"/>
    <s v="DC"/>
    <s v="Development Charges "/>
    <s v="Parks Development(Rural)"/>
    <x v="1"/>
    <s v="DC"/>
    <s v="Tax"/>
    <s v="Tax"/>
    <s v="Authority"/>
    <s v="Individual"/>
    <x v="1"/>
    <s v="Community &amp; Protective Services Committee"/>
    <x v="3"/>
    <s v="Parks &amp; Facilities Planning"/>
    <s v="Parks, Recreation &amp; Culture"/>
    <s v="908541  Manotick Estates Park"/>
    <s v="516326  D/C - Parks Development(Rural)"/>
    <n v="0"/>
    <n v="95"/>
    <n v="0"/>
    <n v="0"/>
    <n v="0"/>
    <n v="0"/>
    <n v="0"/>
    <n v="0"/>
    <n v="0"/>
    <n v="0"/>
    <n v="95"/>
    <n v="516326"/>
    <n v="95"/>
    <s v="21"/>
    <n v="2018"/>
    <s v="Parks Development"/>
    <n v="908541"/>
    <s v="parc Manotick Estates "/>
    <s v="908541 parc Manotick Estates "/>
    <s v="Comité des services communautaires et de protection"/>
    <s v="Service des parcs, des loisirs et de la culture"/>
    <s v="Croissance"/>
    <s v="Redevances d’aménagement"/>
  </r>
  <r>
    <n v="908543"/>
    <x v="57"/>
    <s v="Res"/>
    <s v="Capital Reserve Fund "/>
    <s v="Cash In Lieu Parkland - City Wide"/>
    <x v="0"/>
    <s v="Tax"/>
    <s v="Tax"/>
    <s v="Tax"/>
    <s v="Authority"/>
    <s v="Individual"/>
    <x v="1"/>
    <s v="Community &amp; Protective Services Committee"/>
    <x v="3"/>
    <s v="Parks &amp; Facilities Planning"/>
    <s v="Parks, Recreation &amp; Culture"/>
    <s v="908543  Onessa Springs Park"/>
    <s v="516129  D/R - Cash In Lieu Parkland - City Wide"/>
    <n v="0"/>
    <n v="49"/>
    <n v="0"/>
    <n v="0"/>
    <n v="0"/>
    <n v="0"/>
    <n v="0"/>
    <n v="0"/>
    <n v="0"/>
    <n v="0"/>
    <n v="49"/>
    <n v="516129"/>
    <n v="49"/>
    <n v="3"/>
    <n v="2023"/>
    <s v="Lieu Parkland - City Wide"/>
    <n v="908543"/>
    <s v="parc Onessa Springs"/>
    <s v="908543 parc Onessa Springs"/>
    <s v="Comité des services communautaires et de protection"/>
    <s v="Service des parcs, des loisirs et de la culture"/>
    <s v="Croissance"/>
    <s v="Fonds de réserve financé par les deniers publics"/>
  </r>
  <r>
    <n v="908543"/>
    <x v="57"/>
    <s v="DC"/>
    <s v="Development Charges "/>
    <s v="Future DC Funding"/>
    <x v="1"/>
    <s v="DC"/>
    <s v="Tax"/>
    <s v="Tax"/>
    <s v="Authority"/>
    <s v="Individual"/>
    <x v="1"/>
    <s v="Community &amp; Protective Services Committee"/>
    <x v="3"/>
    <s v="Parks &amp; Facilities Planning"/>
    <s v="Parks, Recreation &amp; Culture"/>
    <s v="908543  Onessa Springs Park"/>
    <s v="516298  Future DC Funding"/>
    <n v="0"/>
    <n v="33"/>
    <n v="0"/>
    <n v="0"/>
    <n v="0"/>
    <n v="0"/>
    <n v="0"/>
    <n v="0"/>
    <n v="0"/>
    <n v="0"/>
    <n v="33"/>
    <n v="516298"/>
    <n v="33"/>
    <n v="3"/>
    <n v="2023"/>
    <s v="Check "/>
    <n v="908543"/>
    <s v="parc Onessa Springs"/>
    <s v="908543 parc Onessa Springs"/>
    <s v="Comité des services communautaires et de protection"/>
    <s v="Service des parcs, des loisirs et de la culture"/>
    <s v="Croissance"/>
    <s v="Redevances d’aménagement"/>
  </r>
  <r>
    <n v="908543"/>
    <x v="57"/>
    <s v="DC"/>
    <s v="Development Charges "/>
    <s v="D/C - Parks Development Legacy"/>
    <x v="1"/>
    <s v="DC"/>
    <s v="Tax"/>
    <s v="Tax"/>
    <s v="Authority"/>
    <s v="Individual"/>
    <x v="1"/>
    <s v="Community &amp; Protective Services Committee"/>
    <x v="3"/>
    <s v="Parks &amp; Facilities Planning"/>
    <s v="Parks, Recreation &amp; Culture"/>
    <s v="908543  Onessa Springs Park"/>
    <s v="516335  D/C - Parks Development Legacy"/>
    <n v="0"/>
    <n v="405"/>
    <n v="0"/>
    <n v="0"/>
    <n v="0"/>
    <n v="0"/>
    <n v="0"/>
    <n v="0"/>
    <n v="0"/>
    <n v="0"/>
    <n v="405"/>
    <n v="516335"/>
    <n v="405"/>
    <n v="3"/>
    <n v="2023"/>
    <s v="Parks Development"/>
    <n v="908543"/>
    <s v="parc Onessa Springs"/>
    <s v="908543 parc Onessa Springs"/>
    <s v="Comité des services communautaires et de protection"/>
    <s v="Service des parcs, des loisirs et de la culture"/>
    <s v="Croissance"/>
    <s v="Redevances d’aménagement"/>
  </r>
  <r>
    <n v="908544"/>
    <x v="58"/>
    <s v="Res"/>
    <s v="Capital Reserve Fund "/>
    <s v="Cash In Lieu Parkland - City Wide"/>
    <x v="0"/>
    <s v="Tax"/>
    <s v="Tax"/>
    <s v="Tax"/>
    <s v="Authority"/>
    <s v="Individual"/>
    <x v="1"/>
    <s v="Community &amp; Protective Services Committee"/>
    <x v="3"/>
    <s v="Parks &amp; Facilities Planning"/>
    <s v="Parks, Recreation &amp; Culture"/>
    <s v="908544  Place des Gouverneurs Park"/>
    <s v="516129  D/R - Cash In Lieu Parkland - City Wide"/>
    <n v="0"/>
    <n v="0"/>
    <n v="0"/>
    <n v="49"/>
    <n v="0"/>
    <n v="0"/>
    <n v="0"/>
    <n v="0"/>
    <n v="0"/>
    <n v="0"/>
    <n v="49"/>
    <n v="516129"/>
    <n v="49"/>
    <s v="11"/>
    <n v="2025"/>
    <s v="Lieu Parkland - City Wide"/>
    <n v="908544"/>
    <s v="parc de la Place des Gouverneurs "/>
    <s v="908544 parc de la Place des Gouverneurs "/>
    <s v="Comité des services communautaires et de protection"/>
    <s v="Service des parcs, des loisirs et de la culture"/>
    <s v="Croissance"/>
    <s v="Fonds de réserve financé par les deniers publics"/>
  </r>
  <r>
    <n v="908544"/>
    <x v="58"/>
    <s v="DC"/>
    <s v="Development Charges "/>
    <s v="Parks Development(InsideGreenbelt)"/>
    <x v="1"/>
    <s v="DC"/>
    <s v="Tax"/>
    <s v="Tax"/>
    <s v="Authority"/>
    <s v="Individual"/>
    <x v="1"/>
    <s v="Community &amp; Protective Services Committee"/>
    <x v="3"/>
    <s v="Parks &amp; Facilities Planning"/>
    <s v="Parks, Recreation &amp; Culture"/>
    <s v="908544  Place des Gouverneurs Park"/>
    <s v="516320  D/C - Parks Development(InsideGreenbelt)"/>
    <n v="0"/>
    <n v="0"/>
    <n v="0"/>
    <n v="257"/>
    <n v="0"/>
    <n v="0"/>
    <n v="0"/>
    <n v="0"/>
    <n v="0"/>
    <n v="0"/>
    <n v="257"/>
    <n v="516320"/>
    <n v="257"/>
    <s v="11"/>
    <n v="2025"/>
    <s v="Parks Development"/>
    <n v="908544"/>
    <s v="parc de la Place des Gouverneurs "/>
    <s v="908544 parc de la Place des Gouverneurs "/>
    <s v="Comité des services communautaires et de protection"/>
    <s v="Service des parcs, des loisirs et de la culture"/>
    <s v="Croissance"/>
    <s v="Redevances d’aménagement"/>
  </r>
  <r>
    <n v="908544"/>
    <x v="58"/>
    <s v="DC"/>
    <s v="Development Charges "/>
    <s v="D/C - Parks Development Legacy"/>
    <x v="1"/>
    <s v="DC"/>
    <s v="Tax"/>
    <s v="Tax"/>
    <s v="Authority"/>
    <s v="Individual"/>
    <x v="1"/>
    <s v="Community &amp; Protective Services Committee"/>
    <x v="3"/>
    <s v="Parks &amp; Facilities Planning"/>
    <s v="Parks, Recreation &amp; Culture"/>
    <s v="908544  Place des Gouverneurs Park"/>
    <s v="516335  D/C - Parks Development Legacy"/>
    <n v="0"/>
    <n v="0"/>
    <n v="0"/>
    <n v="36"/>
    <n v="0"/>
    <n v="0"/>
    <n v="0"/>
    <n v="0"/>
    <n v="0"/>
    <n v="0"/>
    <n v="36"/>
    <n v="516335"/>
    <n v="36"/>
    <s v="11"/>
    <n v="2025"/>
    <s v="Parks Development"/>
    <n v="908544"/>
    <s v="parc de la Place des Gouverneurs "/>
    <s v="908544 parc de la Place des Gouverneurs "/>
    <s v="Comité des services communautaires et de protection"/>
    <s v="Service des parcs, des loisirs et de la culture"/>
    <s v="Croissance"/>
    <s v="Redevances d’aménagement"/>
  </r>
  <r>
    <n v="908546"/>
    <x v="59"/>
    <s v="Res"/>
    <s v="Capital Reserve Fund "/>
    <s v="Cash In Lieu Parkland - City Wide"/>
    <x v="0"/>
    <s v="Tax"/>
    <s v="Tax"/>
    <s v="Tax"/>
    <s v="Authority"/>
    <s v="Parks Growth"/>
    <x v="1"/>
    <s v="Community &amp; Protective Services Committee"/>
    <x v="3"/>
    <s v="Parks &amp; Facilities Planning"/>
    <s v="Parks, Recreation &amp; Culture"/>
    <s v="908546  Riverside South District Park"/>
    <s v="516129  D/R - Cash In Lieu Parkland - City Wide"/>
    <n v="742"/>
    <n v="741"/>
    <n v="0"/>
    <n v="0"/>
    <n v="0"/>
    <n v="0"/>
    <n v="0"/>
    <n v="0"/>
    <n v="0"/>
    <n v="0"/>
    <n v="1483"/>
    <n v="516129"/>
    <n v="1483"/>
    <s v="22"/>
    <n v="2020"/>
    <s v="Lieu Parkland - City Wide"/>
    <n v="908546"/>
    <s v="parc de district de Riverside-Sud"/>
    <s v="908546 parc de district de Riverside-Sud"/>
    <s v="Comité des services communautaires et de protection"/>
    <s v="Service des parcs, des loisirs et de la culture"/>
    <s v="Croissance"/>
    <s v="Fonds de réserve financé par les deniers publics"/>
  </r>
  <r>
    <n v="908546"/>
    <x v="59"/>
    <s v="DC"/>
    <s v="Development Charges "/>
    <s v="Future DC Funding"/>
    <x v="1"/>
    <s v="DC"/>
    <s v="Tax"/>
    <s v="Tax"/>
    <s v="Authority"/>
    <s v="Parks Growth"/>
    <x v="1"/>
    <s v="Community &amp; Protective Services Committee"/>
    <x v="3"/>
    <s v="Parks &amp; Facilities Planning"/>
    <s v="Parks, Recreation &amp; Culture"/>
    <s v="908546  Riverside South District Park"/>
    <s v="516298  Future DC Funding"/>
    <n v="2045"/>
    <n v="3163"/>
    <n v="0"/>
    <n v="0"/>
    <n v="0"/>
    <n v="0"/>
    <n v="0"/>
    <n v="0"/>
    <n v="0"/>
    <n v="0"/>
    <n v="5208"/>
    <n v="516298"/>
    <n v="5208"/>
    <s v="22"/>
    <n v="2020"/>
    <s v="Check "/>
    <n v="908546"/>
    <s v="parc de district de Riverside-Sud"/>
    <s v="908546 parc de district de Riverside-Sud"/>
    <s v="Comité des services communautaires et de protection"/>
    <s v="Service des parcs, des loisirs et de la culture"/>
    <s v="Croissance"/>
    <s v="Redevances d’aménagement"/>
  </r>
  <r>
    <n v="908546"/>
    <x v="59"/>
    <s v="DC"/>
    <s v="Development Charges "/>
    <s v="Parks Development(OutsidGreenbelt)"/>
    <x v="1"/>
    <s v="DC"/>
    <s v="Tax"/>
    <s v="Tax"/>
    <s v="Authority"/>
    <s v="Parks Growth"/>
    <x v="1"/>
    <s v="Community &amp; Protective Services Committee"/>
    <x v="3"/>
    <s v="Parks &amp; Facilities Planning"/>
    <s v="Parks, Recreation &amp; Culture"/>
    <s v="908546  Riverside South District Park"/>
    <s v="516323  D/C - Parks Development(OutsidGreenbelt)"/>
    <n v="1118"/>
    <n v="0"/>
    <n v="0"/>
    <n v="0"/>
    <n v="0"/>
    <n v="0"/>
    <n v="0"/>
    <n v="0"/>
    <n v="0"/>
    <n v="0"/>
    <n v="1118"/>
    <n v="516323"/>
    <n v="1118"/>
    <s v="22"/>
    <n v="2020"/>
    <s v="Parks Development"/>
    <n v="908546"/>
    <s v="parc de district de Riverside-Sud"/>
    <s v="908546 parc de district de Riverside-Sud"/>
    <s v="Comité des services communautaires et de protection"/>
    <s v="Service des parcs, des loisirs et de la culture"/>
    <s v="Croissance"/>
    <s v="Redevances d’aménagement"/>
  </r>
  <r>
    <n v="908548"/>
    <x v="60"/>
    <s v="Res"/>
    <s v="Capital Reserve Fund "/>
    <s v="Cash In Lieu Parkland - City Wide"/>
    <x v="0"/>
    <s v="Tax"/>
    <s v="Tax"/>
    <s v="Tax"/>
    <s v="Authority"/>
    <s v="Individual"/>
    <x v="1"/>
    <s v="Community &amp; Protective Services Committee"/>
    <x v="3"/>
    <s v="Parks &amp; Facilities Planning"/>
    <s v="Parks, Recreation &amp; Culture"/>
    <s v="908548  Train Lands TOD"/>
    <s v="516129  D/R - Cash In Lieu Parkland - City Wide"/>
    <n v="0"/>
    <n v="0"/>
    <n v="0"/>
    <n v="89"/>
    <n v="0"/>
    <n v="0"/>
    <n v="0"/>
    <n v="0"/>
    <n v="0"/>
    <n v="0"/>
    <n v="89"/>
    <n v="516129"/>
    <n v="89"/>
    <s v="18"/>
    <n v="2025"/>
    <s v="Lieu Parkland - City Wide"/>
    <n v="908548"/>
    <s v="aménagement axé sur le transport en commun sur les terrains du secteur Train"/>
    <s v="908548 aménagement axé sur le transport en commun sur les terrains du secteur Train"/>
    <s v="Comité des services communautaires et de protection"/>
    <s v="Service des parcs, des loisirs et de la culture"/>
    <s v="Croissance"/>
    <s v="Fonds de réserve financé par les deniers publics"/>
  </r>
  <r>
    <n v="908548"/>
    <x v="60"/>
    <s v="DC"/>
    <s v="Development Charges "/>
    <s v="Parks Development(InsideGreenbelt)"/>
    <x v="1"/>
    <s v="DC"/>
    <s v="Tax"/>
    <s v="Tax"/>
    <s v="Authority"/>
    <s v="Individual"/>
    <x v="1"/>
    <s v="Community &amp; Protective Services Committee"/>
    <x v="3"/>
    <s v="Parks &amp; Facilities Planning"/>
    <s v="Parks, Recreation &amp; Culture"/>
    <s v="908548  Train Lands TOD"/>
    <s v="516320  D/C - Parks Development(InsideGreenbelt)"/>
    <n v="0"/>
    <n v="0"/>
    <n v="0"/>
    <n v="410"/>
    <n v="0"/>
    <n v="0"/>
    <n v="0"/>
    <n v="0"/>
    <n v="0"/>
    <n v="0"/>
    <n v="410"/>
    <n v="516320"/>
    <n v="410"/>
    <s v="18"/>
    <n v="2025"/>
    <s v="Parks Development"/>
    <n v="908548"/>
    <s v="aménagement axé sur le transport en commun sur les terrains du secteur Train"/>
    <s v="908548 aménagement axé sur le transport en commun sur les terrains du secteur Train"/>
    <s v="Comité des services communautaires et de protection"/>
    <s v="Service des parcs, des loisirs et de la culture"/>
    <s v="Croissance"/>
    <s v="Redevances d’aménagement"/>
  </r>
  <r>
    <n v="908548"/>
    <x v="60"/>
    <s v="DC"/>
    <s v="Development Charges "/>
    <s v="D/C - Parks Development Legacy"/>
    <x v="1"/>
    <s v="DC"/>
    <s v="Tax"/>
    <s v="Tax"/>
    <s v="Authority"/>
    <s v="Individual"/>
    <x v="1"/>
    <s v="Community &amp; Protective Services Committee"/>
    <x v="3"/>
    <s v="Parks &amp; Facilities Planning"/>
    <s v="Parks, Recreation &amp; Culture"/>
    <s v="908548  Train Lands TOD"/>
    <s v="516335  D/C - Parks Development Legacy"/>
    <n v="0"/>
    <n v="0"/>
    <n v="0"/>
    <n v="110"/>
    <n v="0"/>
    <n v="0"/>
    <n v="0"/>
    <n v="0"/>
    <n v="0"/>
    <n v="0"/>
    <n v="110"/>
    <n v="516335"/>
    <n v="110"/>
    <s v="18"/>
    <n v="2025"/>
    <s v="Parks Development"/>
    <n v="908548"/>
    <s v="aménagement axé sur le transport en commun sur les terrains du secteur Train"/>
    <s v="908548 aménagement axé sur le transport en commun sur les terrains du secteur Train"/>
    <s v="Comité des services communautaires et de protection"/>
    <s v="Service des parcs, des loisirs et de la culture"/>
    <s v="Croissance"/>
    <s v="Redevances d’aménagement"/>
  </r>
  <r>
    <n v="909102"/>
    <x v="61"/>
    <s v="Res"/>
    <s v="Capital Reserve Fund "/>
    <s v="City Wide Capital"/>
    <x v="0"/>
    <s v="Tax"/>
    <s v="Tax"/>
    <s v="Tax"/>
    <s v="Authority"/>
    <s v="Individual"/>
    <x v="1"/>
    <s v="Community &amp; Protective Services Committee"/>
    <x v="3"/>
    <s v="Parks &amp; Facilities Planning"/>
    <s v="Parks, Recreation &amp; Culture"/>
    <s v="909102  Community Centre Upgrades"/>
    <s v="516104  City Wide Capital"/>
    <n v="0"/>
    <n v="417"/>
    <n v="194"/>
    <n v="211"/>
    <n v="0"/>
    <n v="0"/>
    <n v="0"/>
    <n v="0"/>
    <n v="0"/>
    <n v="0"/>
    <n v="822"/>
    <n v="516104"/>
    <n v="822"/>
    <s v="CW"/>
    <n v="2020"/>
    <s v="City Wide Capital"/>
    <n v="909102"/>
    <s v="Modernisation du centre communautaire"/>
    <s v="909102 Modernisation du centre communautaire"/>
    <s v="Comité des services communautaires et de protection"/>
    <s v="Service des parcs, des loisirs et de la culture"/>
    <s v="Croissance"/>
    <s v="Fonds de réserve financé par les deniers publics"/>
  </r>
  <r>
    <n v="909102"/>
    <x v="61"/>
    <s v="DC"/>
    <s v="Development Charges "/>
    <s v="Recreation -ISGB"/>
    <x v="1"/>
    <s v="DC"/>
    <s v="Tax"/>
    <s v="Tax"/>
    <s v="Authority"/>
    <s v="Individual"/>
    <x v="1"/>
    <s v="Community &amp; Protective Services Committee"/>
    <x v="3"/>
    <s v="Parks &amp; Facilities Planning"/>
    <s v="Parks, Recreation &amp; Culture"/>
    <s v="909102  Community Centre Upgrades"/>
    <s v="516276  Recreation -ISGB"/>
    <n v="0"/>
    <n v="408"/>
    <n v="190"/>
    <n v="207"/>
    <n v="0"/>
    <n v="0"/>
    <n v="0"/>
    <n v="0"/>
    <n v="0"/>
    <n v="0"/>
    <n v="805"/>
    <n v="516276"/>
    <n v="805"/>
    <s v="CW"/>
    <n v="2020"/>
    <s v="Recreation"/>
    <n v="909102"/>
    <s v="Modernisation du centre communautaire"/>
    <s v="909102 Modernisation du centre communautaire"/>
    <s v="Comité des services communautaires et de protection"/>
    <s v="Service des parcs, des loisirs et de la culture"/>
    <s v="Croissance"/>
    <s v="Redevances d’aménagement"/>
  </r>
  <r>
    <n v="903716"/>
    <x v="62"/>
    <s v="Res"/>
    <s v="Capital Reserve Fund "/>
    <s v="City Wide Capital"/>
    <x v="0"/>
    <s v="Tax"/>
    <s v="Tax"/>
    <s v="Tax"/>
    <s v="Authority"/>
    <s v="Individual"/>
    <x v="2"/>
    <s v="Community &amp; Protective Services Committee"/>
    <x v="3"/>
    <s v="Community Recreation &amp; Cultural Program"/>
    <s v="Parks, Recreation &amp; Culture"/>
    <s v="903716  Museum Sustainability Plan"/>
    <s v="516104  City Wide Capital"/>
    <n v="0"/>
    <n v="0"/>
    <n v="200"/>
    <n v="200"/>
    <n v="0"/>
    <n v="0"/>
    <n v="0"/>
    <n v="0"/>
    <n v="0"/>
    <n v="0"/>
    <n v="400"/>
    <n v="516104"/>
    <n v="400"/>
    <s v="CW"/>
    <n v="2017"/>
    <s v="City Wide Capital"/>
    <n v="903716"/>
    <s v="Plan de durabilité des musés  "/>
    <s v="903716 Plan de durabilité des musés  "/>
    <s v="Comité des services communautaires et de protection"/>
    <s v="Service des parcs, des loisirs et de la culture"/>
    <s v="Initiatives stratégiques"/>
    <s v="Fonds de réserve financé par les deniers publics"/>
  </r>
  <r>
    <n v="908389"/>
    <x v="63"/>
    <s v="Res"/>
    <s v="Capital Reserve Fund "/>
    <s v="City Wide Capital"/>
    <x v="0"/>
    <s v="Tax"/>
    <s v="Tax"/>
    <s v="Tax"/>
    <s v="Authority"/>
    <s v="Individual"/>
    <x v="2"/>
    <s v="Community &amp; Protective Services Committee"/>
    <x v="3"/>
    <s v="Community Recreation &amp; Cultural Program"/>
    <s v="Parks, Recreation &amp; Culture"/>
    <s v="908389  Booking &amp; Registration System Replace."/>
    <s v="516104  City Wide Capital"/>
    <n v="3170"/>
    <n v="0"/>
    <n v="0"/>
    <n v="0"/>
    <n v="0"/>
    <n v="0"/>
    <n v="0"/>
    <n v="0"/>
    <n v="0"/>
    <n v="0"/>
    <n v="3170"/>
    <n v="516104"/>
    <n v="3170"/>
    <s v="CW"/>
    <n v="2018"/>
    <s v="City Wide Capital"/>
    <n v="908389"/>
    <s v="Remplacement du système de réservation et d’inscription"/>
    <s v="908389 Remplacement du système de réservation et d’inscription"/>
    <s v="Comité des services communautaires et de protection"/>
    <s v="Service des parcs, des loisirs et de la culture"/>
    <s v="Initiatives stratégiques"/>
    <s v="Fonds de réserve financé par les deniers publics"/>
  </r>
  <r>
    <n v="908773"/>
    <x v="64"/>
    <s v="Res"/>
    <s v="Capital Reserve Fund "/>
    <s v="City Wide Capital"/>
    <x v="0"/>
    <s v="Tax"/>
    <s v="Tax"/>
    <s v="Tax"/>
    <s v="Authority"/>
    <s v="Accessibility - Parks &amp; Rec"/>
    <x v="2"/>
    <s v="Community &amp; Protective Services Committee"/>
    <x v="1"/>
    <s v="Infrastructure Services"/>
    <s v="Parks, Recreation &amp; Culture"/>
    <s v="908773  2018 Accessibility - Arenas"/>
    <s v="516104  City Wide Capital"/>
    <n v="0"/>
    <n v="1000"/>
    <n v="1000"/>
    <n v="0"/>
    <n v="0"/>
    <n v="0"/>
    <n v="0"/>
    <n v="0"/>
    <n v="0"/>
    <n v="0"/>
    <n v="2000"/>
    <n v="516104"/>
    <n v="2000"/>
    <s v="CW"/>
    <n v="2019"/>
    <s v="City Wide Capital"/>
    <n v="908773"/>
    <s v="2018 accessibilité – Arénas"/>
    <s v="908773 2018 accessibilité – Arénas"/>
    <s v="Comité des services communautaires et de protection"/>
    <s v="Service des parcs, des loisirs et de la culture"/>
    <s v="Initiatives stratégiques"/>
    <s v="Fonds de réserve financé par les deniers publics"/>
  </r>
  <r>
    <n v="908934"/>
    <x v="65"/>
    <s v="Res"/>
    <s v="Capital Reserve Fund "/>
    <s v="City Wide Capital"/>
    <x v="0"/>
    <s v="Tax"/>
    <s v="Tax"/>
    <s v="Tax"/>
    <s v="Authority"/>
    <s v="Accessibility - Cultural Services"/>
    <x v="2"/>
    <s v="Community &amp; Protective Services Committee"/>
    <x v="1"/>
    <s v="Infrastructure Services"/>
    <s v="Parks, Recreation &amp; Culture"/>
    <s v="908934  2018 Accessibility - Cultural Services"/>
    <s v="516104  City Wide Capital"/>
    <n v="50"/>
    <n v="0"/>
    <n v="0"/>
    <n v="0"/>
    <n v="0"/>
    <n v="0"/>
    <n v="0"/>
    <n v="0"/>
    <n v="0"/>
    <n v="0"/>
    <n v="50"/>
    <n v="516104"/>
    <n v="50"/>
    <s v="CW"/>
    <n v="2020"/>
    <s v="City Wide Capital"/>
    <n v="908934"/>
    <s v="Accessibilité – Services culturels 2018"/>
    <s v="908934 Accessibilité – Services culturels 2018"/>
    <s v="Comité des services communautaires et de protection"/>
    <s v="Service des parcs, des loisirs et de la culture"/>
    <s v="Initiatives stratégiques"/>
    <s v="Fonds de réserve financé par les deniers publics"/>
  </r>
  <r>
    <n v="908938"/>
    <x v="66"/>
    <s v="Res"/>
    <s v="Capital Reserve Fund "/>
    <s v="City Wide Capital"/>
    <x v="0"/>
    <s v="Tax"/>
    <s v="Tax"/>
    <s v="Tax"/>
    <s v="Authority"/>
    <s v="Accessibility - Parks &amp; Recreation"/>
    <x v="2"/>
    <s v="Community &amp; Protective Services Committee"/>
    <x v="1"/>
    <s v="Infrastructure Services"/>
    <s v="Parks, Recreation &amp; Culture"/>
    <s v="908938  2018 Accessibility - Parks &amp; Rec"/>
    <s v="516104  City Wide Capital"/>
    <n v="2525"/>
    <n v="0"/>
    <n v="0"/>
    <n v="0"/>
    <n v="0"/>
    <n v="0"/>
    <n v="0"/>
    <n v="0"/>
    <n v="0"/>
    <n v="0"/>
    <n v="2525"/>
    <n v="516104"/>
    <n v="2525"/>
    <s v="CW"/>
    <n v="2020"/>
    <s v="City Wide Capital"/>
    <n v="908938"/>
    <s v="Accessibilité – Parcs et loisirs 2018"/>
    <s v="908938 Accessibilité – Parcs et loisirs 2018"/>
    <s v="Comité des services communautaires et de protection"/>
    <s v="Service des parcs, des loisirs et de la culture"/>
    <s v="Initiatives stratégiques"/>
    <s v="Fonds de réserve financé par les deniers publics"/>
  </r>
  <r>
    <n v="909077"/>
    <x v="67"/>
    <s v="Res"/>
    <s v="Capital Reserve Fund "/>
    <s v="City Wide Capital"/>
    <x v="0"/>
    <s v="Tax"/>
    <s v="Tax"/>
    <s v="Tax"/>
    <s v="Authority"/>
    <s v="Individual"/>
    <x v="2"/>
    <s v="Community &amp; Protective Services Committee"/>
    <x v="3"/>
    <s v="Parks &amp; Facilities Planning"/>
    <s v="Parks, Recreation &amp; Culture"/>
    <s v="909077  RCFS Facility Upgrades 2018"/>
    <s v="516104  City Wide Capital"/>
    <n v="2000"/>
    <n v="0"/>
    <n v="0"/>
    <n v="0"/>
    <n v="0"/>
    <n v="0"/>
    <n v="0"/>
    <n v="0"/>
    <n v="0"/>
    <n v="0"/>
    <n v="2000"/>
    <n v="516104"/>
    <n v="2000"/>
    <s v="CW"/>
    <n v="2020"/>
    <s v="City Wide Capital"/>
    <n v="909077"/>
    <s v="la modernisation des installations du DGLCI 2018"/>
    <s v="909077 la modernisation des installations du DGLCI 2018"/>
    <s v="Comité des services communautaires et de protection"/>
    <s v="Service des parcs, des loisirs et de la culture"/>
    <s v="Initiatives stratégiques"/>
    <s v="Fonds de réserve financé par les deniers publics"/>
  </r>
  <r>
    <n v="909078"/>
    <x v="68"/>
    <s v="Res"/>
    <s v="Capital Reserve Fund "/>
    <s v="City Wide Capital"/>
    <x v="0"/>
    <s v="Tax"/>
    <s v="Tax"/>
    <s v="Tax"/>
    <s v="Authority"/>
    <s v="Individual"/>
    <x v="2"/>
    <s v="Community &amp; Protective Services Committee"/>
    <x v="3"/>
    <s v="Parks &amp; Facilities Planning"/>
    <s v="Parks, Recreation &amp; Culture"/>
    <s v="909078  Major Capital Partnership 2018"/>
    <s v="516104  City Wide Capital"/>
    <n v="730"/>
    <n v="0"/>
    <n v="0"/>
    <n v="0"/>
    <n v="0"/>
    <n v="0"/>
    <n v="0"/>
    <n v="0"/>
    <n v="0"/>
    <n v="0"/>
    <n v="730"/>
    <n v="516104"/>
    <n v="730"/>
    <s v="CW"/>
    <n v="2020"/>
    <s v="City Wide Capital"/>
    <n v="909078"/>
    <s v="Partenariats communautaires pour les grands projets d'immobilisations 2018_x000a_"/>
    <s v="909078 Partenariats communautaires pour les grands projets d'immobilisations 2018_x000a_"/>
    <s v="Comité des services communautaires et de protection"/>
    <s v="Service des parcs, des loisirs et de la culture"/>
    <s v="Initiatives stratégiques"/>
    <s v="Fonds de réserve financé par les deniers publics"/>
  </r>
  <r>
    <n v="909079"/>
    <x v="69"/>
    <s v="Res"/>
    <s v="Capital Reserve Fund "/>
    <s v="City Wide Capital"/>
    <x v="0"/>
    <s v="Tax"/>
    <s v="Tax"/>
    <s v="Tax"/>
    <s v="Authority"/>
    <s v="Individual"/>
    <x v="2"/>
    <s v="Community &amp; Protective Services Committee"/>
    <x v="3"/>
    <s v="Parks &amp; Facilities Planning"/>
    <s v="Parks, Recreation &amp; Culture"/>
    <s v="909079  Minor Capital Partnership 2018"/>
    <s v="516104  City Wide Capital"/>
    <n v="300"/>
    <n v="0"/>
    <n v="0"/>
    <n v="0"/>
    <n v="0"/>
    <n v="0"/>
    <n v="0"/>
    <n v="0"/>
    <n v="0"/>
    <n v="0"/>
    <n v="300"/>
    <n v="516104"/>
    <n v="300"/>
    <s v="CW"/>
    <n v="2020"/>
    <s v="City Wide Capital"/>
    <n v="909079"/>
    <s v="Partenariats communautaires lié aux petites immobilisations 2018"/>
    <s v="909079 Partenariats communautaires lié aux petites immobilisations 2018"/>
    <s v="Comité des services communautaires et de protection"/>
    <s v="Service des parcs, des loisirs et de la culture"/>
    <s v="Initiatives stratégiques"/>
    <s v="Fonds de réserve financé par les deniers publics"/>
  </r>
  <r>
    <n v="908423"/>
    <x v="70"/>
    <s v="Res"/>
    <s v="Capital Reserve Fund "/>
    <s v="City Wide Capital"/>
    <x v="0"/>
    <s v="Tax"/>
    <s v="Tax"/>
    <s v="Tax"/>
    <s v="Authority"/>
    <s v="Individual"/>
    <x v="0"/>
    <s v="Community &amp; Protective Services Committee"/>
    <x v="3"/>
    <s v="Facility Operations Services"/>
    <s v="Parks, Recreation &amp; Culture"/>
    <s v="908423  Backflow Prevention Project"/>
    <s v="516104  City Wide Capital"/>
    <n v="850"/>
    <n v="750"/>
    <n v="0"/>
    <n v="0"/>
    <n v="0"/>
    <n v="0"/>
    <n v="0"/>
    <n v="0"/>
    <n v="0"/>
    <n v="0"/>
    <n v="1600"/>
    <n v="516104"/>
    <n v="1600"/>
    <s v="CW"/>
    <n v="2019"/>
    <s v="City Wide Capital"/>
    <n v="908423"/>
    <s v="Projet de prévention des refoulements"/>
    <s v="908423 Projet de prévention des refoulements"/>
    <s v="Comité des services communautaires et de protection"/>
    <s v="Service des parcs, des loisirs et de la culture"/>
    <s v="Renouvellement des immobilisations"/>
    <s v="Fonds de réserve financé par les deniers publics"/>
  </r>
  <r>
    <n v="908140"/>
    <x v="71"/>
    <s v="Res"/>
    <s v="Capital Reserve Fund "/>
    <s v="City Wide Capital"/>
    <x v="0"/>
    <s v="Tax"/>
    <s v="Tax"/>
    <s v="Tax"/>
    <s v="Authority"/>
    <s v="Integrated Rehab-Intensification Areas"/>
    <x v="0"/>
    <s v="Transportation Committee"/>
    <x v="1"/>
    <s v="Infrastructure Services"/>
    <s v="Integrated Roads, Water &amp; Wastewater"/>
    <s v="908140  Carling (Bronson - Trillium Li"/>
    <s v="516104  City Wide Capital"/>
    <n v="0"/>
    <n v="0"/>
    <n v="0"/>
    <n v="4620"/>
    <n v="0"/>
    <n v="0"/>
    <n v="0"/>
    <n v="0"/>
    <n v="0"/>
    <n v="0"/>
    <n v="4620"/>
    <n v="516104"/>
    <n v="4620"/>
    <s v="17"/>
    <s v="2020"/>
    <s v="City Wide Capital"/>
    <n v="908140"/>
    <s v="Carling (Bronson - Ligne Trillium)"/>
    <s v="908140 Carling (Bronson - Ligne Trillium)"/>
    <s v="Comité des transports"/>
    <s v="Réfection intégrée des routes, des réseaux d’aqueduc et d’égouts "/>
    <s v="Renouvellement des immobilisations"/>
    <s v="Fonds de réserve financé par les deniers publics"/>
  </r>
  <r>
    <n v="908140"/>
    <x v="71"/>
    <s v="Res"/>
    <s v="Capital Reserve Fund "/>
    <s v="Water Capital"/>
    <x v="4"/>
    <s v="Rate"/>
    <s v="Rate"/>
    <s v="Water"/>
    <s v="Authority"/>
    <s v="Integrated Rehab-Intensification Areas"/>
    <x v="0"/>
    <s v="Transportation Committee"/>
    <x v="1"/>
    <s v="Infrastructure Services"/>
    <s v="Integrated Roads, Water &amp; Wastewater"/>
    <s v="908140  Carling (Bronson - Trillium Li"/>
    <s v="516110  Water Capital"/>
    <n v="0"/>
    <n v="0"/>
    <n v="0"/>
    <n v="2100"/>
    <n v="0"/>
    <n v="0"/>
    <n v="0"/>
    <n v="0"/>
    <n v="0"/>
    <n v="0"/>
    <n v="2100"/>
    <n v="516110"/>
    <n v="2100"/>
    <s v="17"/>
    <s v="2020"/>
    <s v="Water Capital"/>
    <n v="908140"/>
    <s v="Carling (Bronson - Ligne Trillium)"/>
    <s v="908140 Carling (Bronson - Ligne Trillium)"/>
    <s v="Comité des transports"/>
    <s v="Réfection intégrée des routes, des réseaux d’aqueduc et d’égouts "/>
    <s v="Renouvellement des immobilisations"/>
    <s v="Fonds de réserve financé par les deniers publics"/>
  </r>
  <r>
    <n v="908140"/>
    <x v="71"/>
    <s v="Res"/>
    <s v="Capital Reserve Fund "/>
    <s v="Sewer Capital"/>
    <x v="4"/>
    <s v="Rate"/>
    <s v="Rate"/>
    <s v="Sewer"/>
    <s v="Authority"/>
    <s v="Integrated Rehab-Intensification Areas"/>
    <x v="0"/>
    <s v="Transportation Committee"/>
    <x v="1"/>
    <s v="Infrastructure Services"/>
    <s v="Integrated Roads, Water &amp; Wastewater"/>
    <s v="908140  Carling (Bronson - Trillium Li"/>
    <s v="516112  Sewer Capital"/>
    <n v="0"/>
    <n v="0"/>
    <n v="0"/>
    <n v="5598"/>
    <n v="0"/>
    <n v="0"/>
    <n v="0"/>
    <n v="0"/>
    <n v="0"/>
    <n v="0"/>
    <n v="5598"/>
    <n v="516112"/>
    <n v="5598"/>
    <s v="17"/>
    <s v="2020"/>
    <s v="Sewer Capital "/>
    <n v="908140"/>
    <s v="Carling (Bronson - Ligne Trillium)"/>
    <s v="908140 Carling (Bronson - Ligne Trillium)"/>
    <s v="Comité des transports"/>
    <s v="Réfection intégrée des routes, des réseaux d’aqueduc et d’égouts "/>
    <s v="Renouvellement des immobilisations"/>
    <s v="Fonds de réserve financé par les deniers publics"/>
  </r>
  <r>
    <n v="908140"/>
    <x v="71"/>
    <s v="Res"/>
    <s v="Capital Reserve Fund "/>
    <s v="Transit Capital"/>
    <x v="0"/>
    <s v="Tax"/>
    <s v="Tax"/>
    <s v="Tax"/>
    <s v="Authority"/>
    <s v="Integrated Rehab-Intensification Areas"/>
    <x v="0"/>
    <s v="Transportation Committee"/>
    <x v="1"/>
    <s v="Infrastructure Services"/>
    <s v="Integrated Roads, Water &amp; Wastewater"/>
    <s v="908140  Carling (Bronson - Trillium Li"/>
    <s v="516115  Transit Capital"/>
    <n v="0"/>
    <n v="0"/>
    <n v="0"/>
    <n v="50"/>
    <n v="0"/>
    <n v="0"/>
    <n v="0"/>
    <n v="0"/>
    <n v="0"/>
    <n v="0"/>
    <n v="50"/>
    <n v="516115"/>
    <n v="50"/>
    <s v="17"/>
    <s v="2020"/>
    <s v="Transit Capital"/>
    <n v="908140"/>
    <s v="Carling (Bronson - Ligne Trillium)"/>
    <s v="908140 Carling (Bronson - Ligne Trillium)"/>
    <s v="Comité des transports"/>
    <s v="Réfection intégrée des routes, des réseaux d’aqueduc et d’égouts "/>
    <s v="Renouvellement des immobilisations"/>
    <s v="Fonds de réserve financé par les deniers publics"/>
  </r>
  <r>
    <n v="908140"/>
    <x v="71"/>
    <s v="DC"/>
    <s v="Development Charges "/>
    <s v="Sanitary Wastewater (Inside Green"/>
    <x v="1"/>
    <s v="DC"/>
    <s v="Rate"/>
    <s v="Sewer"/>
    <s v="Authority"/>
    <s v="Integrated Rehab-Intensification Areas"/>
    <x v="0"/>
    <s v="Transportation Committee"/>
    <x v="1"/>
    <s v="Infrastructure Services"/>
    <s v="Integrated Roads, Water &amp; Wastewater"/>
    <s v="908140  Carling (Bronson - Trillium Li"/>
    <s v="516232  Sanitary Wastewater (Inside Green"/>
    <n v="0"/>
    <n v="0"/>
    <n v="0"/>
    <n v="172"/>
    <n v="0"/>
    <n v="0"/>
    <n v="0"/>
    <n v="0"/>
    <n v="0"/>
    <n v="0"/>
    <n v="172"/>
    <n v="516232"/>
    <n v="172"/>
    <s v="17"/>
    <s v="2020"/>
    <s v="Sanitary Wastewater"/>
    <n v="908140"/>
    <s v="Carling (Bronson - Ligne Trillium)"/>
    <s v="908140 Carling (Bronson - Ligne Trillium)"/>
    <s v="Comité des transports"/>
    <s v="Réfection intégrée des routes, des réseaux d’aqueduc et d’égouts "/>
    <s v="Renouvellement des immobilisations"/>
    <s v="Redevances d’aménagement"/>
  </r>
  <r>
    <n v="908140"/>
    <x v="71"/>
    <s v="Debt"/>
    <s v="Debt Funding "/>
    <s v="Tax Supported Debt"/>
    <x v="5"/>
    <s v="Tax"/>
    <s v="Tax"/>
    <s v="Tax"/>
    <s v="Authority"/>
    <s v="Integrated Rehab-Intensification Areas"/>
    <x v="0"/>
    <s v="Transportation Committee"/>
    <x v="1"/>
    <s v="Infrastructure Services"/>
    <s v="Integrated Roads, Water &amp; Wastewater"/>
    <s v="908140  Carling (Bronson - Trillium Li"/>
    <s v="518004  Tax Supported Debt"/>
    <n v="0"/>
    <n v="0"/>
    <n v="0"/>
    <n v="2000"/>
    <n v="0"/>
    <n v="0"/>
    <n v="0"/>
    <n v="0"/>
    <n v="0"/>
    <n v="0"/>
    <n v="2000"/>
    <n v="518004"/>
    <n v="2000"/>
    <s v="17"/>
    <s v="2020"/>
    <s v="Tax Supported Debt"/>
    <n v="908140"/>
    <s v="Carling (Bronson - Ligne Trillium)"/>
    <s v="908140 Carling (Bronson - Ligne Trillium)"/>
    <s v="Comité des transports"/>
    <s v="Réfection intégrée des routes, des réseaux d’aqueduc et d’égouts "/>
    <s v="Renouvellement des immobilisations"/>
    <s v="Dette financée par les deniers publics"/>
  </r>
  <r>
    <n v="908140"/>
    <x v="71"/>
    <s v="Debt"/>
    <s v="Debt Funding "/>
    <s v="Sewer Funded Debt"/>
    <x v="6"/>
    <s v="Rate"/>
    <s v="Rate"/>
    <s v="Sewer"/>
    <s v="Authority"/>
    <s v="Integrated Rehab-Intensification Areas"/>
    <x v="0"/>
    <s v="Transportation Committee"/>
    <x v="1"/>
    <s v="Infrastructure Services"/>
    <s v="Integrated Roads, Water &amp; Wastewater"/>
    <s v="908140  Carling (Bronson - Trillium Li"/>
    <s v="518007  Sewer Funded Debt"/>
    <n v="0"/>
    <n v="0"/>
    <n v="0"/>
    <n v="5000"/>
    <n v="0"/>
    <n v="0"/>
    <n v="0"/>
    <n v="0"/>
    <n v="0"/>
    <n v="0"/>
    <n v="5000"/>
    <n v="518007"/>
    <n v="5000"/>
    <s v="17"/>
    <s v="2020"/>
    <s v="Sewer Funded Debt"/>
    <n v="908140"/>
    <s v="Carling (Bronson - Ligne Trillium)"/>
    <s v="908140 Carling (Bronson - Ligne Trillium)"/>
    <s v="Comité des transports"/>
    <s v="Réfection intégrée des routes, des réseaux d’aqueduc et d’égouts "/>
    <s v="Renouvellement des immobilisations"/>
    <s v="Dette financée par les deniers publics"/>
  </r>
  <r>
    <n v="908140"/>
    <x v="71"/>
    <s v="Debt"/>
    <s v="Debt Funding "/>
    <s v="Water Funded Debt"/>
    <x v="6"/>
    <s v="Rate"/>
    <s v="Rate"/>
    <s v="Water"/>
    <s v="Authority"/>
    <s v="Integrated Rehab-Intensification Areas"/>
    <x v="0"/>
    <s v="Transportation Committee"/>
    <x v="1"/>
    <s v="Infrastructure Services"/>
    <s v="Integrated Roads, Water &amp; Wastewater"/>
    <s v="908140  Carling (Bronson - Trillium Li"/>
    <s v="518011  Water Funded Debt"/>
    <n v="0"/>
    <n v="0"/>
    <n v="0"/>
    <n v="5000"/>
    <n v="0"/>
    <n v="0"/>
    <n v="0"/>
    <n v="0"/>
    <n v="0"/>
    <n v="0"/>
    <n v="5000"/>
    <n v="518011"/>
    <n v="5000"/>
    <s v="17"/>
    <s v="2020"/>
    <s v="Water Funded Debt"/>
    <n v="908140"/>
    <s v="Carling (Bronson - Ligne Trillium)"/>
    <s v="908140 Carling (Bronson - Ligne Trillium)"/>
    <s v="Comité des transports"/>
    <s v="Réfection intégrée des routes, des réseaux d’aqueduc et d’égouts "/>
    <s v="Renouvellement des immobilisations"/>
    <s v="Dette financée par les deniers publics"/>
  </r>
  <r>
    <n v="908140"/>
    <x v="71"/>
    <s v="Debt"/>
    <s v="Debt Funding "/>
    <s v="Transit Debt"/>
    <x v="5"/>
    <s v="Tax"/>
    <s v="Tax"/>
    <s v="Tax"/>
    <s v="Authority"/>
    <s v="Integrated Rehab-Intensification Areas"/>
    <x v="0"/>
    <s v="Transportation Committee"/>
    <x v="1"/>
    <s v="Infrastructure Services"/>
    <s v="Integrated Roads, Water &amp; Wastewater"/>
    <s v="908140  Carling (Bronson - Trillium Li"/>
    <s v="518013  Transit Debt"/>
    <n v="0"/>
    <n v="0"/>
    <n v="0"/>
    <n v="500"/>
    <n v="0"/>
    <n v="0"/>
    <n v="0"/>
    <n v="0"/>
    <n v="0"/>
    <n v="0"/>
    <n v="500"/>
    <n v="518013"/>
    <n v="500"/>
    <s v="17"/>
    <s v="2020"/>
    <s v="Transit Debt"/>
    <n v="908140"/>
    <s v="Carling (Bronson - Ligne Trillium)"/>
    <s v="908140 Carling (Bronson - Ligne Trillium)"/>
    <s v="Comité des transports"/>
    <s v="Réfection intégrée des routes, des réseaux d’aqueduc et d’égouts "/>
    <s v="Renouvellement des immobilisations"/>
    <s v="Dette financée par les deniers publics"/>
  </r>
  <r>
    <n v="908580"/>
    <x v="72"/>
    <s v="Res"/>
    <s v="Capital Reserve Fund "/>
    <s v="Sewer Capital"/>
    <x v="4"/>
    <s v="Rate"/>
    <s v="Rate"/>
    <s v="Sewer"/>
    <s v="Authority"/>
    <s v="Integrated Water &amp; Wastewater"/>
    <x v="0"/>
    <s v="Environment and Climate Protection Committee-Rate"/>
    <x v="1"/>
    <s v="Infrastructure Services"/>
    <s v="Integrated Water &amp; Wastewater"/>
    <s v="908580  CWWF Queensway Terrace North Sewer"/>
    <s v="516112  Sewer Capital"/>
    <n v="0"/>
    <n v="0"/>
    <n v="4000"/>
    <n v="0"/>
    <n v="0"/>
    <n v="0"/>
    <n v="0"/>
    <n v="0"/>
    <n v="0"/>
    <n v="0"/>
    <n v="4000"/>
    <n v="516112"/>
    <n v="4000"/>
    <n v="7"/>
    <n v="2023"/>
    <s v="Sewer Capital "/>
    <n v="908580"/>
    <s v="Égout du secteur Queensway Terrace Nord"/>
    <s v="908580 Égout du secteur Queensway Terrace Nord"/>
    <s v="Comité Protection de l'environnement et du climat, services financés par les redevances"/>
    <s v="Aqueduc et égouts intégrés"/>
    <s v="Renouvellement des immobilisations"/>
    <s v="Fonds de réserve financé par les deniers publics"/>
  </r>
  <r>
    <n v="908580"/>
    <x v="72"/>
    <s v="Debt"/>
    <s v="Debt Funding "/>
    <s v="Sewer Funded Debt"/>
    <x v="6"/>
    <s v="Rate"/>
    <s v="Rate"/>
    <s v="Sewer"/>
    <s v="Authority"/>
    <s v="Integrated Water &amp; Wastewater"/>
    <x v="0"/>
    <s v="Environment and Climate Protection Committee-Rate"/>
    <x v="1"/>
    <s v="Infrastructure Services"/>
    <s v="Integrated Water &amp; Wastewater"/>
    <s v="908580  CWWF Queensway Terrace North Sewer"/>
    <s v="518007  Sewer Funded Debt"/>
    <n v="0"/>
    <n v="0"/>
    <n v="6000"/>
    <n v="0"/>
    <n v="0"/>
    <n v="0"/>
    <n v="0"/>
    <n v="0"/>
    <n v="0"/>
    <n v="0"/>
    <n v="6000"/>
    <n v="518007"/>
    <n v="6000"/>
    <n v="7"/>
    <n v="2023"/>
    <s v="Sewer Funded Debt"/>
    <n v="908580"/>
    <s v="Égout du secteur Queensway Terrace Nord"/>
    <s v="908580 Égout du secteur Queensway Terrace Nord"/>
    <s v="Comité Protection de l'environnement et du climat, services financés par les redevances"/>
    <s v="Aqueduc et égouts intégrés"/>
    <s v="Renouvellement des immobilisations"/>
    <s v="Dette financée par les deniers publics"/>
  </r>
  <r>
    <n v="908581"/>
    <x v="73"/>
    <s v="Res"/>
    <s v="Capital Reserve Fund "/>
    <s v="Sewer Capital"/>
    <x v="4"/>
    <s v="Rate"/>
    <s v="Rate"/>
    <s v="Sewer"/>
    <s v="Authority"/>
    <s v="Integrated Water &amp; Wastewater"/>
    <x v="0"/>
    <s v="Environment and Climate Protection Committee-Rate"/>
    <x v="1"/>
    <s v="Infrastructure Services"/>
    <s v="Integrated Water &amp; Wastewater"/>
    <s v="908581  Valley Dr Storm Sewer"/>
    <s v="516112  Sewer Capital"/>
    <n v="10900"/>
    <n v="0"/>
    <n v="0"/>
    <n v="0"/>
    <n v="0"/>
    <n v="0"/>
    <n v="0"/>
    <n v="0"/>
    <n v="0"/>
    <n v="0"/>
    <n v="10900"/>
    <n v="516112"/>
    <n v="10900"/>
    <n v="18"/>
    <n v="2021"/>
    <s v="Sewer Capital "/>
    <n v="908581"/>
    <s v="Égout pluvial de la promenade Valley"/>
    <s v="908581 Égout pluvial de la promenade Valley"/>
    <s v="Comité Protection de l'environnement et du climat, services financés par les redevances"/>
    <s v="Aqueduc et égouts intégrés"/>
    <s v="Renouvellement des immobilisations"/>
    <s v="Fonds de réserve financé par les deniers publics"/>
  </r>
  <r>
    <n v="908581"/>
    <x v="73"/>
    <s v="Debt"/>
    <s v="Debt Funding "/>
    <s v="Sewer Funded Debt"/>
    <x v="6"/>
    <s v="Rate"/>
    <s v="Rate"/>
    <s v="Sewer"/>
    <s v="Authority"/>
    <s v="Integrated Water &amp; Wastewater"/>
    <x v="0"/>
    <s v="Environment and Climate Protection Committee-Rate"/>
    <x v="1"/>
    <s v="Infrastructure Services"/>
    <s v="Integrated Water &amp; Wastewater"/>
    <s v="908581  Valley Dr Storm Sewer"/>
    <s v="518007  Sewer Funded Debt"/>
    <n v="6100"/>
    <n v="0"/>
    <n v="0"/>
    <n v="0"/>
    <n v="0"/>
    <n v="0"/>
    <n v="0"/>
    <n v="0"/>
    <n v="0"/>
    <n v="0"/>
    <n v="6100"/>
    <n v="518007"/>
    <n v="6100"/>
    <n v="18"/>
    <n v="2021"/>
    <s v="Sewer Funded Debt"/>
    <n v="908581"/>
    <s v="Égout pluvial de la promenade Valley"/>
    <s v="908581 Égout pluvial de la promenade Valley"/>
    <s v="Comité Protection de l'environnement et du climat, services financés par les redevances"/>
    <s v="Aqueduc et égouts intégrés"/>
    <s v="Renouvellement des immobilisations"/>
    <s v="Dette financée par les deniers publics"/>
  </r>
  <r>
    <n v="908942"/>
    <x v="74"/>
    <s v="Res"/>
    <s v="Capital Reserve Fund "/>
    <s v="Water Capital"/>
    <x v="4"/>
    <s v="Rate"/>
    <s v="Rate"/>
    <s v="Water"/>
    <s v="Authority"/>
    <s v="Integrated Water &amp; Wastewater"/>
    <x v="0"/>
    <s v="Environment and Climate Protection Committee-Rate"/>
    <x v="1"/>
    <s v="Infrastructure Services"/>
    <s v="Integrated Water &amp; Wastewater"/>
    <s v="908942  2018 Sewer &amp; Water Repairs/Improvements"/>
    <s v="516110  Water Capital"/>
    <n v="1500"/>
    <n v="200"/>
    <n v="500"/>
    <n v="500"/>
    <n v="0"/>
    <n v="0"/>
    <n v="0"/>
    <n v="0"/>
    <n v="0"/>
    <n v="0"/>
    <n v="2700"/>
    <n v="516110"/>
    <n v="2700"/>
    <s v="CW"/>
    <n v="2020"/>
    <s v="Water Capital"/>
    <n v="908942"/>
    <s v="Réparation et amélioration des réseaux d’égouts et d’aqueduc 2018"/>
    <s v="908942 Réparation et amélioration des réseaux d’égouts et d’aqueduc 2018"/>
    <s v="Comité Protection de l'environnement et du climat, services financés par les redevances"/>
    <s v="Aqueduc et égouts intégrés"/>
    <s v="Renouvellement des immobilisations"/>
    <s v="Fonds de réserve financé par les deniers publics"/>
  </r>
  <r>
    <n v="908942"/>
    <x v="74"/>
    <s v="Res"/>
    <s v="Capital Reserve Fund "/>
    <s v="Sewer Capital"/>
    <x v="4"/>
    <s v="Rate"/>
    <s v="Rate"/>
    <s v="Sewer"/>
    <s v="Authority"/>
    <s v="Integrated Water &amp; Wastewater"/>
    <x v="0"/>
    <s v="Environment and Climate Protection Committee-Rate"/>
    <x v="1"/>
    <s v="Infrastructure Services"/>
    <s v="Integrated Water &amp; Wastewater"/>
    <s v="908942  2018 Sewer &amp; Water Repairs/Improvements"/>
    <s v="516112  Sewer Capital"/>
    <n v="1500"/>
    <n v="670"/>
    <n v="500"/>
    <n v="1500"/>
    <n v="0"/>
    <n v="0"/>
    <n v="0"/>
    <n v="0"/>
    <n v="0"/>
    <n v="0"/>
    <n v="4170"/>
    <n v="516112"/>
    <n v="4170"/>
    <s v="CW"/>
    <n v="2020"/>
    <s v="Sewer Capital "/>
    <n v="908942"/>
    <s v="Réparation et amélioration des réseaux d’égouts et d’aqueduc 2018"/>
    <s v="908942 Réparation et amélioration des réseaux d’égouts et d’aqueduc 2018"/>
    <s v="Comité Protection de l'environnement et du climat, services financés par les redevances"/>
    <s v="Aqueduc et égouts intégrés"/>
    <s v="Renouvellement des immobilisations"/>
    <s v="Fonds de réserve financé par les deniers publics"/>
  </r>
  <r>
    <n v="908942"/>
    <x v="74"/>
    <s v="Debt"/>
    <s v="Debt Funding "/>
    <s v="Sewer Funded Debt"/>
    <x v="6"/>
    <s v="Rate"/>
    <s v="Rate"/>
    <s v="Sewer"/>
    <s v="Authority"/>
    <s v="Integrated Water &amp; Wastewater"/>
    <x v="0"/>
    <s v="Environment and Climate Protection Committee-Rate"/>
    <x v="1"/>
    <s v="Infrastructure Services"/>
    <s v="Integrated Water &amp; Wastewater"/>
    <s v="908942  2018 Sewer &amp; Water Repairs/Improvements"/>
    <s v="518007  Sewer Funded Debt"/>
    <n v="2000"/>
    <n v="1000"/>
    <n v="2000"/>
    <n v="2000"/>
    <n v="0"/>
    <n v="0"/>
    <n v="0"/>
    <n v="0"/>
    <n v="0"/>
    <n v="0"/>
    <n v="7000"/>
    <n v="518007"/>
    <n v="7000"/>
    <s v="CW"/>
    <n v="2020"/>
    <s v="Sewer Funded Debt"/>
    <n v="908942"/>
    <s v="Réparation et amélioration des réseaux d’égouts et d’aqueduc 2018"/>
    <s v="908942 Réparation et amélioration des réseaux d’égouts et d’aqueduc 2018"/>
    <s v="Comité Protection de l'environnement et du climat, services financés par les redevances"/>
    <s v="Aqueduc et égouts intégrés"/>
    <s v="Renouvellement des immobilisations"/>
    <s v="Dette financée par les deniers publics"/>
  </r>
  <r>
    <n v="908942"/>
    <x v="74"/>
    <s v="Debt"/>
    <s v="Debt Funding "/>
    <s v="Water Funded Debt"/>
    <x v="6"/>
    <s v="Rate"/>
    <s v="Rate"/>
    <s v="Water"/>
    <s v="Authority"/>
    <s v="Integrated Water &amp; Wastewater"/>
    <x v="0"/>
    <s v="Environment and Climate Protection Committee-Rate"/>
    <x v="1"/>
    <s v="Infrastructure Services"/>
    <s v="Integrated Water &amp; Wastewater"/>
    <s v="908942  2018 Sewer &amp; Water Repairs/Improvements"/>
    <s v="518011  Water Funded Debt"/>
    <n v="0"/>
    <n v="500"/>
    <n v="1000"/>
    <n v="1000"/>
    <n v="0"/>
    <n v="0"/>
    <n v="0"/>
    <n v="0"/>
    <n v="0"/>
    <n v="0"/>
    <n v="2500"/>
    <n v="518011"/>
    <n v="2500"/>
    <s v="CW"/>
    <n v="2020"/>
    <s v="Water Funded Debt"/>
    <n v="908942"/>
    <s v="Réparation et amélioration des réseaux d’égouts et d’aqueduc 2018"/>
    <s v="908942 Réparation et amélioration des réseaux d’égouts et d’aqueduc 2018"/>
    <s v="Comité Protection de l'environnement et du climat, services financés par les redevances"/>
    <s v="Aqueduc et égouts intégrés"/>
    <s v="Renouvellement des immobilisations"/>
    <s v="Dette financée par les deniers publics"/>
  </r>
  <r>
    <n v="908943"/>
    <x v="75"/>
    <s v="Res"/>
    <s v="Capital Reserve Fund "/>
    <s v="Sewer Capital"/>
    <x v="4"/>
    <s v="Rate"/>
    <s v="Rate"/>
    <s v="Sewer"/>
    <s v="Authority"/>
    <s v="Integrated Water &amp; Wastewater"/>
    <x v="0"/>
    <s v="Environment and Climate Protection Committee-Rate"/>
    <x v="1"/>
    <s v="Infrastructure Services"/>
    <s v="Integrated Water &amp; Wastewater"/>
    <s v="908943  2018 Sewer Access &amp; Outfalls"/>
    <s v="516112  Sewer Capital"/>
    <n v="2500"/>
    <n v="2000"/>
    <n v="1000"/>
    <n v="1000"/>
    <n v="0"/>
    <n v="0"/>
    <n v="0"/>
    <n v="0"/>
    <n v="0"/>
    <n v="0"/>
    <n v="6500"/>
    <n v="516112"/>
    <n v="6500"/>
    <s v="CW"/>
    <n v="2020"/>
    <s v="Sewer Capital "/>
    <n v="908943"/>
    <s v="Trous d’homme et égouts de décharge 2018"/>
    <s v="908943 Trous d’homme et égouts de décharge 2018"/>
    <s v="Comité Protection de l'environnement et du climat, services financés par les redevances"/>
    <s v="Aqueduc et égouts intégrés"/>
    <s v="Renouvellement des immobilisations"/>
    <s v="Fonds de réserve financé par les deniers publics"/>
  </r>
  <r>
    <n v="908944"/>
    <x v="76"/>
    <s v="Res"/>
    <s v="Capital Reserve Fund "/>
    <s v="Sewer Capital"/>
    <x v="4"/>
    <s v="Rate"/>
    <s v="Rate"/>
    <s v="Sewer"/>
    <s v="Authority"/>
    <s v="Integrated Water &amp; Wastewater"/>
    <x v="0"/>
    <s v="Environment and Climate Protection Committee-Rate"/>
    <x v="1"/>
    <s v="Infrastructure Services"/>
    <s v="Integrated Water &amp; Wastewater"/>
    <s v="908944  2018 Trenchless Rehab - Sanitary &amp; Storm"/>
    <s v="516112  Sewer Capital"/>
    <n v="4006"/>
    <n v="7502"/>
    <n v="2900"/>
    <n v="6300"/>
    <n v="0"/>
    <n v="0"/>
    <n v="0"/>
    <n v="0"/>
    <n v="0"/>
    <n v="0"/>
    <n v="20708"/>
    <n v="516112"/>
    <n v="20708"/>
    <s v="CW"/>
    <n v="2020"/>
    <s v="Sewer Capital "/>
    <n v="908944"/>
    <s v="Réfection sans tranchée – égouts sanitaires et pluviaux 2018"/>
    <s v="908944 Réfection sans tranchée – égouts sanitaires et pluviaux 2018"/>
    <s v="Comité Protection de l'environnement et du climat, services financés par les redevances"/>
    <s v="Aqueduc et égouts intégrés"/>
    <s v="Renouvellement des immobilisations"/>
    <s v="Fonds de réserve financé par les deniers publics"/>
  </r>
  <r>
    <n v="908997"/>
    <x v="77"/>
    <s v="Res"/>
    <s v="Capital Reserve Fund "/>
    <s v="Sewer Capital"/>
    <x v="4"/>
    <s v="Rate"/>
    <s v="Rate"/>
    <s v="Sewer"/>
    <s v="Authority"/>
    <s v="Integrated Water &amp; Wastewater"/>
    <x v="0"/>
    <s v="Environment and Climate Protection Committee-Rate"/>
    <x v="1"/>
    <s v="Infrastructure Services"/>
    <s v="Integrated Water &amp; Wastewater"/>
    <s v="908997  LRT2 SS1 Sewer Upgrades"/>
    <s v="516112  Sewer Capital"/>
    <n v="35"/>
    <n v="129"/>
    <n v="258"/>
    <n v="128"/>
    <n v="0"/>
    <n v="0"/>
    <n v="0"/>
    <n v="0"/>
    <n v="0"/>
    <n v="0"/>
    <n v="550"/>
    <n v="516112"/>
    <n v="550"/>
    <s v="CW"/>
    <n v="2021"/>
    <s v="Sewer Capital "/>
    <n v="908997"/>
    <s v="TLR2 Mises à niveau des égouts zone SS1"/>
    <s v="908997 TLR2 Mises à niveau des égouts zone SS1"/>
    <s v="Comité Protection de l'environnement et du climat, services financés par les redevances"/>
    <s v="Aqueduc et égouts intégrés"/>
    <s v="Renouvellement des immobilisations"/>
    <s v="Fonds de réserve financé par les deniers publics"/>
  </r>
  <r>
    <n v="908997"/>
    <x v="77"/>
    <s v="Debt"/>
    <s v="Debt Funding "/>
    <s v="Sewer Funded Debt"/>
    <x v="6"/>
    <s v="Rate"/>
    <s v="Rate"/>
    <s v="Sewer"/>
    <s v="Authority"/>
    <s v="Integrated Water &amp; Wastewater"/>
    <x v="0"/>
    <s v="Environment and Climate Protection Committee-Rate"/>
    <x v="1"/>
    <s v="Infrastructure Services"/>
    <s v="Integrated Water &amp; Wastewater"/>
    <s v="908997  LRT2 SS1 Sewer Upgrades"/>
    <s v="518007  Sewer Funded Debt"/>
    <n v="100"/>
    <n v="500"/>
    <n v="1000"/>
    <n v="500"/>
    <n v="0"/>
    <n v="0"/>
    <n v="0"/>
    <n v="0"/>
    <n v="0"/>
    <n v="0"/>
    <n v="2100"/>
    <n v="518007"/>
    <n v="2100"/>
    <s v="CW"/>
    <n v="2021"/>
    <s v="Sewer Funded Debt"/>
    <n v="908997"/>
    <s v="TLR2 Mises à niveau des égouts zone SS1"/>
    <s v="908997 TLR2 Mises à niveau des égouts zone SS1"/>
    <s v="Comité Protection de l'environnement et du climat, services financés par les redevances"/>
    <s v="Aqueduc et égouts intégrés"/>
    <s v="Renouvellement des immobilisations"/>
    <s v="Dette financée par les deniers publics"/>
  </r>
  <r>
    <n v="909157"/>
    <x v="78"/>
    <s v="Res"/>
    <s v="Capital Reserve Fund "/>
    <s v="Water Capital"/>
    <x v="4"/>
    <s v="Rate"/>
    <s v="Rate"/>
    <s v="Water"/>
    <s v="Authority"/>
    <s v="Individual"/>
    <x v="0"/>
    <s v="Transportation Committee"/>
    <x v="1"/>
    <s v="Infrastructure Services"/>
    <s v="Integrated Roads, Water &amp; Wastewater"/>
    <s v="909157  Integrated Water &amp; WW LRFP V Recovery"/>
    <s v="516110  Water Capital"/>
    <n v="0"/>
    <n v="13524"/>
    <n v="-1073"/>
    <n v="12095"/>
    <n v="0"/>
    <n v="0"/>
    <n v="0"/>
    <n v="0"/>
    <n v="0"/>
    <n v="0"/>
    <n v="24546"/>
    <n v="516110"/>
    <n v="24546"/>
    <s v="CW"/>
    <n v="2021"/>
    <s v="Water Capital"/>
    <n v="909157"/>
    <s v="Recouvrement des services intégrés d'eau et d'eaux usées - PFLT V"/>
    <s v="909157 Recouvrement des services intégrés d'eau et d'eaux usées - PFLT V"/>
    <s v="Comité Protection de l'environnement et du climat, services financés par les redevances"/>
    <s v="Réfection intégrée des routes, des réseaux d’aqueduc et d’égouts "/>
    <s v="Renouvellement des immobilisations"/>
    <s v="Fonds de réserve financé par les deniers publics"/>
  </r>
  <r>
    <n v="909157"/>
    <x v="78"/>
    <s v="Res"/>
    <s v="Capital Reserve Fund "/>
    <s v="Sewer Capital"/>
    <x v="4"/>
    <s v="Rate"/>
    <s v="Rate"/>
    <s v="Sewer"/>
    <s v="Authority"/>
    <s v="Individual"/>
    <x v="0"/>
    <s v="Transportation Committee"/>
    <x v="1"/>
    <s v="Infrastructure Services"/>
    <s v="Integrated Roads, Water &amp; Wastewater"/>
    <s v="909157  Integrated Water &amp; WW LRFP V Recovery"/>
    <s v="516112  Sewer Capital"/>
    <n v="0"/>
    <n v="-13524"/>
    <n v="1073"/>
    <n v="-12095"/>
    <n v="0"/>
    <n v="0"/>
    <n v="0"/>
    <n v="0"/>
    <n v="0"/>
    <n v="0"/>
    <n v="-24546"/>
    <n v="516112"/>
    <n v="-24546"/>
    <s v="CW"/>
    <n v="2021"/>
    <s v="Sewer Capital "/>
    <n v="909157"/>
    <s v="Recouvrement des services intégrés d'eau et d'eaux usées - PFLT V"/>
    <s v="909157 Recouvrement des services intégrés d'eau et d'eaux usées - PFLT V"/>
    <s v="Comité Protection de l'environnement et du climat, services financés par les redevances"/>
    <s v="Réfection intégrée des routes, des réseaux d’aqueduc et d’égouts "/>
    <s v="Renouvellement des immobilisations"/>
    <s v="Fonds de réserve financé par les deniers publics"/>
  </r>
  <r>
    <n v="909157"/>
    <x v="78"/>
    <s v="Debt"/>
    <s v="Debt Funding "/>
    <s v="Sewer Funded Debt"/>
    <x v="6"/>
    <s v="Rate"/>
    <s v="Rate"/>
    <s v="Sewer"/>
    <s v="Authority"/>
    <s v="Individual"/>
    <x v="0"/>
    <s v="Transportation Committee"/>
    <x v="1"/>
    <s v="Infrastructure Services"/>
    <s v="Integrated Roads, Water &amp; Wastewater"/>
    <s v="909157  Integrated Water &amp; WW LRFP V Recovery"/>
    <s v="518007  Sewer Funded Debt"/>
    <n v="0"/>
    <n v="-18000"/>
    <n v="-22000"/>
    <n v="-16000"/>
    <n v="0"/>
    <n v="0"/>
    <n v="0"/>
    <n v="0"/>
    <n v="0"/>
    <n v="0"/>
    <n v="-56000"/>
    <n v="518007"/>
    <n v="-56000"/>
    <s v="CW"/>
    <n v="2021"/>
    <s v="Sewer Funded Debt"/>
    <n v="909157"/>
    <s v="Recouvrement des services intégrés d'eau et d'eaux usées - PFLT V"/>
    <s v="909157 Recouvrement des services intégrés d'eau et d'eaux usées - PFLT V"/>
    <s v="Comité Protection de l'environnement et du climat, services financés par les redevances"/>
    <s v="Réfection intégrée des routes, des réseaux d’aqueduc et d’égouts "/>
    <s v="Renouvellement des immobilisations"/>
    <s v="Dette financée par les deniers publics"/>
  </r>
  <r>
    <n v="909157"/>
    <x v="78"/>
    <s v="Debt"/>
    <s v="Debt Funding "/>
    <s v="Water Funded Debt"/>
    <x v="6"/>
    <s v="Rate"/>
    <s v="Rate"/>
    <s v="Water"/>
    <s v="Authority"/>
    <s v="Individual"/>
    <x v="0"/>
    <s v="Transportation Committee"/>
    <x v="1"/>
    <s v="Infrastructure Services"/>
    <s v="Integrated Roads, Water &amp; Wastewater"/>
    <s v="909157  Integrated Water &amp; WW LRFP V Recovery"/>
    <s v="518011  Water Funded Debt"/>
    <n v="0"/>
    <n v="-54232"/>
    <n v="-14000"/>
    <n v="-20000"/>
    <n v="0"/>
    <n v="0"/>
    <n v="0"/>
    <n v="0"/>
    <n v="0"/>
    <n v="0"/>
    <n v="-88232"/>
    <n v="518011"/>
    <n v="-88232"/>
    <s v="CW"/>
    <n v="2021"/>
    <s v="Water Funded Debt"/>
    <n v="909157"/>
    <s v="Recouvrement des services intégrés d'eau et d'eaux usées - PFLT V"/>
    <s v="909157 Recouvrement des services intégrés d'eau et d'eaux usées - PFLT V"/>
    <s v="Comité Protection de l'environnement et du climat, services financés par les redevances"/>
    <s v="Réfection intégrée des routes, des réseaux d’aqueduc et d’égouts "/>
    <s v="Renouvellement des immobilisations"/>
    <s v="Dette financée par les deniers publics"/>
  </r>
  <r>
    <n v="906642"/>
    <x v="79"/>
    <s v="Res"/>
    <s v="Capital Reserve Fund "/>
    <s v="Water Capital"/>
    <x v="4"/>
    <s v="Rate"/>
    <s v="Rate"/>
    <s v="Water"/>
    <s v="Authority"/>
    <s v="Individual"/>
    <x v="0"/>
    <s v="Environment and Climate Protection Committee-Rate"/>
    <x v="4"/>
    <s v="Water Services"/>
    <s v="Drinking Water Services"/>
    <s v="906642  Munster Well System Rehab"/>
    <s v="516110  Water Capital"/>
    <n v="0"/>
    <n v="0"/>
    <n v="5054"/>
    <n v="0"/>
    <n v="0"/>
    <n v="0"/>
    <n v="0"/>
    <n v="0"/>
    <n v="0"/>
    <n v="0"/>
    <n v="5054"/>
    <n v="516110"/>
    <n v="5054"/>
    <s v="CW"/>
    <n v="2017"/>
    <s v="Water Capital"/>
    <n v="906642"/>
    <s v="Réfection du système de puits de Munster Hamlet"/>
    <s v="906642 Réfection du système de puits de Munster Hamlet"/>
    <s v="Comité Protection de l'environnement et du climat, services financés par les redevances"/>
    <s v="Services de gestion de l’eau potable"/>
    <s v="Renouvellement des immobilisations"/>
    <s v="Fonds de réserve financé par les deniers publics"/>
  </r>
  <r>
    <n v="907640"/>
    <x v="80"/>
    <s v="Res"/>
    <s v="Capital Reserve Fund "/>
    <s v="Water Capital"/>
    <x v="4"/>
    <s v="Rate"/>
    <s v="Rate"/>
    <s v="Water"/>
    <s v="Authority"/>
    <s v="Water Storage Tanks &amp; Reservoirs"/>
    <x v="0"/>
    <s v="Environment and Climate Protection Committee-Rate"/>
    <x v="4"/>
    <s v="Water Services"/>
    <s v="Drinking Water Services"/>
    <s v="907640  Water Storage Tanks &amp; Reservoir"/>
    <s v="516110  Water Capital"/>
    <n v="0"/>
    <n v="728"/>
    <n v="350"/>
    <n v="350"/>
    <n v="0"/>
    <n v="0"/>
    <n v="0"/>
    <n v="0"/>
    <n v="0"/>
    <n v="0"/>
    <n v="1428"/>
    <n v="516110"/>
    <n v="1428"/>
    <s v="CW"/>
    <n v="2020"/>
    <s v="Water Capital"/>
    <n v="907640"/>
    <s v="Remise en état des ouvrages de retenue et des réservoirs de stockage de l’eau"/>
    <s v="907640 Remise en état des ouvrages de retenue et des réservoirs de stockage de l’eau"/>
    <s v="Comité Protection de l'environnement et du climat, services financés par les redevances"/>
    <s v="Services de gestion de l’eau potable"/>
    <s v="Renouvellement des immobilisations"/>
    <s v="Fonds de réserve financé par les deniers publics"/>
  </r>
  <r>
    <n v="907640"/>
    <x v="80"/>
    <s v="Debt"/>
    <s v="Debt Funding "/>
    <s v="Water Funded Debt"/>
    <x v="6"/>
    <s v="Rate"/>
    <s v="Rate"/>
    <s v="Water"/>
    <s v="Authority"/>
    <s v="Water Storage Tanks &amp; Reservoirs"/>
    <x v="0"/>
    <s v="Environment and Climate Protection Committee-Rate"/>
    <x v="4"/>
    <s v="Water Services"/>
    <s v="Drinking Water Services"/>
    <s v="907640  Water Storage Tanks &amp; Reservoir"/>
    <s v="518011  Water Funded Debt"/>
    <n v="0"/>
    <n v="1000"/>
    <n v="1000"/>
    <n v="1000"/>
    <n v="0"/>
    <n v="0"/>
    <n v="0"/>
    <n v="0"/>
    <n v="0"/>
    <n v="0"/>
    <n v="3000"/>
    <n v="518011"/>
    <n v="3000"/>
    <s v="CW"/>
    <n v="2020"/>
    <s v="Water Funded Debt"/>
    <n v="907640"/>
    <s v="Remise en état des ouvrages de retenue et des réservoirs de stockage de l’eau"/>
    <s v="907640 Remise en état des ouvrages de retenue et des réservoirs de stockage de l’eau"/>
    <s v="Comité Protection de l'environnement et du climat, services financés par les redevances"/>
    <s v="Services de gestion de l’eau potable"/>
    <s v="Renouvellement des immobilisations"/>
    <s v="Dette financée par les deniers publics"/>
  </r>
  <r>
    <n v="907655"/>
    <x v="81"/>
    <s v="Res"/>
    <s v="Capital Reserve Fund "/>
    <s v="Water Capital"/>
    <x v="4"/>
    <s v="Rate"/>
    <s v="Rate"/>
    <s v="Water"/>
    <s v="Authority"/>
    <s v="Water Communal Well System"/>
    <x v="0"/>
    <s v="Environment and Climate Protection Committee-Rate"/>
    <x v="4"/>
    <s v="Water Services"/>
    <s v="Drinking Water Services"/>
    <s v="907655  Communal Well System Rehab 2018"/>
    <s v="516110  Water Capital"/>
    <n v="10413"/>
    <n v="3113"/>
    <n v="2590"/>
    <n v="2590"/>
    <n v="0"/>
    <n v="0"/>
    <n v="0"/>
    <n v="0"/>
    <n v="0"/>
    <n v="0"/>
    <n v="18706"/>
    <n v="516110"/>
    <n v="18706"/>
    <s v="CW"/>
    <n v="2020"/>
    <s v="Water Capital"/>
    <n v="907655"/>
    <s v="Remise en état du système de puits collectifs de 2018"/>
    <s v="907655 Remise en état du système de puits collectifs de 2018"/>
    <s v="Comité Protection de l'environnement et du climat, services financés par les redevances"/>
    <s v="Services de gestion de l’eau potable"/>
    <s v="Renouvellement des immobilisations"/>
    <s v="Fonds de réserve financé par les deniers publics"/>
  </r>
  <r>
    <n v="907795"/>
    <x v="82"/>
    <s v="Res"/>
    <s v="Capital Reserve Fund "/>
    <s v="Water Capital"/>
    <x v="4"/>
    <s v="Rate"/>
    <s v="Rate"/>
    <s v="Water"/>
    <s v="Authority"/>
    <s v="Individual"/>
    <x v="0"/>
    <s v="Environment and Climate Protection Committee-Rate"/>
    <x v="4"/>
    <s v="Technology, Innovation &amp; Engineering Supply"/>
    <s v="Drinking Water Services"/>
    <s v="907795  Business Technology Opportunities"/>
    <s v="516110  Water Capital"/>
    <n v="0"/>
    <n v="1000"/>
    <n v="1000"/>
    <n v="1000"/>
    <n v="0"/>
    <n v="0"/>
    <n v="0"/>
    <n v="0"/>
    <n v="0"/>
    <n v="0"/>
    <n v="3000"/>
    <n v="516110"/>
    <n v="3000"/>
    <s v="CW"/>
    <n v="2019"/>
    <s v="Water Capital"/>
    <n v="907795"/>
    <s v="Opportunitées technologiques d’entreprise "/>
    <s v="907795 Opportunitées technologiques d’entreprise "/>
    <s v="Comité Protection de l'environnement et du climat, services financés par les redevances"/>
    <s v="Services de gestion de l’eau potable"/>
    <s v="Renouvellement des immobilisations"/>
    <s v="Fonds de réserve financé par les deniers publics"/>
  </r>
  <r>
    <n v="908931"/>
    <x v="83"/>
    <s v="Res"/>
    <s v="Capital Reserve Fund "/>
    <s v="Water Capital"/>
    <x v="4"/>
    <s v="Rate"/>
    <s v="Rate"/>
    <s v="Water"/>
    <s v="Authority"/>
    <s v="Buildings-Water Services"/>
    <x v="0"/>
    <s v="Environment and Climate Protection Committee-Rate"/>
    <x v="1"/>
    <s v="Infrastructure Services"/>
    <s v="Drinking Water Services"/>
    <s v="908931  2018 Buildings-Water Services"/>
    <s v="516110  Water Capital"/>
    <n v="1000"/>
    <n v="50"/>
    <n v="50"/>
    <n v="50"/>
    <n v="0"/>
    <n v="0"/>
    <n v="0"/>
    <n v="0"/>
    <n v="0"/>
    <n v="0"/>
    <n v="1150"/>
    <n v="516110"/>
    <n v="1150"/>
    <s v="CW"/>
    <n v="2020"/>
    <s v="Water Capital"/>
    <n v="908931"/>
    <s v="Bâtiments - Services de gestion de l’eau 2018"/>
    <s v="908931 Bâtiments - Services de gestion de l’eau 2018"/>
    <s v="Comité Protection de l'environnement et du climat, services financés par les redevances"/>
    <s v="Services de gestion de l’eau potable"/>
    <s v="Renouvellement des immobilisations"/>
    <s v="Fonds de réserve financé par les deniers publics"/>
  </r>
  <r>
    <n v="908435"/>
    <x v="84"/>
    <s v="Res"/>
    <s v="Capital Reserve Fund "/>
    <s v="Water Capital"/>
    <x v="4"/>
    <s v="Rate"/>
    <s v="Rate"/>
    <s v="Water"/>
    <s v="Authority"/>
    <s v="Water Systems General"/>
    <x v="0"/>
    <s v="Environment and Climate Protection Committee-Rate"/>
    <x v="4"/>
    <s v="Water Services"/>
    <s v="Drinking Water Services"/>
    <s v="908435  Water Facilities Roofing"/>
    <s v="516110  Water Capital"/>
    <n v="0"/>
    <n v="293"/>
    <n v="250"/>
    <n v="240"/>
    <n v="0"/>
    <n v="0"/>
    <n v="0"/>
    <n v="0"/>
    <n v="0"/>
    <n v="0"/>
    <n v="783"/>
    <n v="516110"/>
    <n v="783"/>
    <s v="CW"/>
    <n v="2020"/>
    <s v="Water Capital"/>
    <n v="908435"/>
    <s v="Toiture des installations de l'eau potable"/>
    <s v="908435 Toiture des installations de l'eau potable"/>
    <s v="Comité Protection de l'environnement et du climat, services financés par les redevances"/>
    <s v="Services de gestion de l’eau potable"/>
    <s v="Renouvellement des immobilisations"/>
    <s v="Fonds de réserve financé par les deniers publics"/>
  </r>
  <r>
    <n v="909040"/>
    <x v="85"/>
    <s v="Res"/>
    <s v="Capital Reserve Fund "/>
    <s v="Water Capital"/>
    <x v="4"/>
    <s v="Rate"/>
    <s v="Rate"/>
    <s v="Water"/>
    <s v="Authority"/>
    <s v="Water Systems General-Renewal"/>
    <x v="0"/>
    <s v="Environment and Climate Protection Committee-Rate"/>
    <x v="4"/>
    <s v="Water Services"/>
    <s v="Drinking Water Services"/>
    <s v="909040  New Vehicles Drinking Water - 2018"/>
    <s v="516110  Water Capital"/>
    <n v="65"/>
    <n v="250"/>
    <n v="250"/>
    <n v="250"/>
    <n v="0"/>
    <n v="0"/>
    <n v="0"/>
    <n v="0"/>
    <n v="0"/>
    <n v="0"/>
    <n v="815"/>
    <n v="516110"/>
    <n v="815"/>
    <s v="CW"/>
    <n v="2020"/>
    <s v="Water Capital"/>
    <n v="909040"/>
    <s v="Véhicules neufs service de traitement d'eau potable - 2018"/>
    <s v="909040 Véhicules neufs service de traitement d'eau potable - 2018"/>
    <s v="Comité Protection de l'environnement et du climat, services financés par les redevances"/>
    <s v="Services de gestion de l’eau potable"/>
    <s v="Renouvellement des immobilisations"/>
    <s v="Fonds de réserve financé par les deniers publics"/>
  </r>
  <r>
    <n v="908633"/>
    <x v="86"/>
    <s v="Res"/>
    <s v="Capital Reserve Fund "/>
    <s v="Water Capital"/>
    <x v="4"/>
    <s v="Rate"/>
    <s v="Rate"/>
    <s v="Water"/>
    <s v="Authority"/>
    <s v="Individual"/>
    <x v="0"/>
    <s v="Environment and Climate Protection Committee-Rate"/>
    <x v="4"/>
    <s v="Water Services"/>
    <s v="Drinking Water Services"/>
    <s v="908633  Enhanced Corrosion Control"/>
    <s v="516110  Water Capital"/>
    <n v="0"/>
    <n v="1118"/>
    <n v="0"/>
    <n v="0"/>
    <n v="0"/>
    <n v="0"/>
    <n v="0"/>
    <n v="0"/>
    <n v="0"/>
    <n v="0"/>
    <n v="1118"/>
    <n v="516110"/>
    <n v="1118"/>
    <s v="CW"/>
    <n v="2020"/>
    <s v="Water Capital"/>
    <n v="908633"/>
    <s v="Améliorations du contrôle de la corrosion"/>
    <s v="908633 Améliorations du contrôle de la corrosion"/>
    <s v="Comité Protection de l'environnement et du climat, services financés par les redevances"/>
    <s v="Services de gestion de l’eau potable"/>
    <s v="Renouvellement des immobilisations"/>
    <s v="Fonds de réserve financé par les deniers publics"/>
  </r>
  <r>
    <n v="908633"/>
    <x v="86"/>
    <s v="Debt"/>
    <s v="Debt Funding "/>
    <s v="Water Funded Debt"/>
    <x v="6"/>
    <s v="Rate"/>
    <s v="Rate"/>
    <s v="Water"/>
    <s v="Authority"/>
    <s v="Individual"/>
    <x v="0"/>
    <s v="Environment and Climate Protection Committee-Rate"/>
    <x v="4"/>
    <s v="Water Services"/>
    <s v="Drinking Water Services"/>
    <s v="908633  Enhanced Corrosion Control"/>
    <s v="518011  Water Funded Debt"/>
    <n v="0"/>
    <n v="5000"/>
    <n v="0"/>
    <n v="0"/>
    <n v="0"/>
    <n v="0"/>
    <n v="0"/>
    <n v="0"/>
    <n v="0"/>
    <n v="0"/>
    <n v="5000"/>
    <n v="518011"/>
    <n v="5000"/>
    <s v="CW"/>
    <n v="2020"/>
    <s v="Water Funded Debt"/>
    <n v="908633"/>
    <s v="Améliorations du contrôle de la corrosion"/>
    <s v="908633 Améliorations du contrôle de la corrosion"/>
    <s v="Comité Protection de l'environnement et du climat, services financés par les redevances"/>
    <s v="Services de gestion de l’eau potable"/>
    <s v="Renouvellement des immobilisations"/>
    <s v="Dette financée par les deniers publics"/>
  </r>
  <r>
    <n v="909035"/>
    <x v="87"/>
    <s v="Res"/>
    <s v="Capital Reserve Fund "/>
    <s v="Water Capital"/>
    <x v="4"/>
    <s v="Rate"/>
    <s v="Rate"/>
    <s v="Water"/>
    <s v="Authority"/>
    <s v="Water Treatment-Renewal"/>
    <x v="0"/>
    <s v="Environment and Climate Protection Committee-Rate"/>
    <x v="4"/>
    <s v="Water Services"/>
    <s v="Drinking Water Services"/>
    <s v="909035  Water Sys SCADA &amp; Instrument Rehab 2018"/>
    <s v="516110  Water Capital"/>
    <n v="970"/>
    <n v="2400"/>
    <n v="2400"/>
    <n v="2400"/>
    <n v="0"/>
    <n v="0"/>
    <n v="0"/>
    <n v="0"/>
    <n v="0"/>
    <n v="0"/>
    <n v="8170"/>
    <n v="516110"/>
    <n v="8170"/>
    <s v="CW"/>
    <n v="2020"/>
    <s v="Water Capital"/>
    <n v="909035"/>
    <s v="Mise à niveau des instruments et du système SCADA du service d’eau de 2018"/>
    <s v="909035 Mise à niveau des instruments et du système SCADA du service d’eau de 2018"/>
    <s v="Comité Protection de l'environnement et du climat, services financés par les redevances"/>
    <s v="Services de gestion de l’eau potable"/>
    <s v="Renouvellement des immobilisations"/>
    <s v="Fonds de réserve financé par les deniers publics"/>
  </r>
  <r>
    <n v="909036"/>
    <x v="88"/>
    <s v="Res"/>
    <s v="Capital Reserve Fund "/>
    <s v="Water Capital"/>
    <x v="4"/>
    <s v="Rate"/>
    <s v="Rate"/>
    <s v="Water"/>
    <s v="Authority"/>
    <s v="Water Treatment-Renewal"/>
    <x v="0"/>
    <s v="Environment and Climate Protection Committee-Rate"/>
    <x v="4"/>
    <s v="Water Services"/>
    <s v="Drinking Water Services"/>
    <s v="909036  Water Treatment Rehab 2018"/>
    <s v="516110  Water Capital"/>
    <n v="8014"/>
    <n v="13160"/>
    <n v="5730"/>
    <n v="2430"/>
    <n v="0"/>
    <n v="0"/>
    <n v="0"/>
    <n v="0"/>
    <n v="0"/>
    <n v="0"/>
    <n v="29334"/>
    <n v="516110"/>
    <n v="29334"/>
    <s v="CW"/>
    <n v="2020"/>
    <s v="Water Capital"/>
    <n v="909036"/>
    <s v="Remise en état des installations de traitement des eaux usées en 2018"/>
    <s v="909036 Remise en état des installations de traitement des eaux usées en 2018"/>
    <s v="Comité Protection de l'environnement et du climat, services financés par les redevances"/>
    <s v="Services de gestion de l’eau potable"/>
    <s v="Renouvellement des immobilisations"/>
    <s v="Fonds de réserve financé par les deniers publics"/>
  </r>
  <r>
    <n v="909036"/>
    <x v="88"/>
    <s v="Debt"/>
    <s v="Debt Funding "/>
    <s v="Water Funded Debt"/>
    <x v="6"/>
    <s v="Rate"/>
    <s v="Rate"/>
    <s v="Water"/>
    <s v="Authority"/>
    <s v="Water Treatment-Renewal"/>
    <x v="0"/>
    <s v="Environment and Climate Protection Committee-Rate"/>
    <x v="4"/>
    <s v="Water Services"/>
    <s v="Drinking Water Services"/>
    <s v="909036  Water Treatment Rehab 2018"/>
    <s v="518011  Water Funded Debt"/>
    <n v="1436"/>
    <n v="2500"/>
    <n v="100"/>
    <n v="10000"/>
    <n v="0"/>
    <n v="0"/>
    <n v="0"/>
    <n v="0"/>
    <n v="0"/>
    <n v="0"/>
    <n v="14036"/>
    <n v="518011"/>
    <n v="14036"/>
    <s v="CW"/>
    <n v="2020"/>
    <s v="Water Funded Debt"/>
    <n v="909036"/>
    <s v="Remise en état des installations de traitement des eaux usées en 2018"/>
    <s v="909036 Remise en état des installations de traitement des eaux usées en 2018"/>
    <s v="Comité Protection de l'environnement et du climat, services financés par les redevances"/>
    <s v="Services de gestion de l’eau potable"/>
    <s v="Renouvellement des immobilisations"/>
    <s v="Dette financée par les deniers publics"/>
  </r>
  <r>
    <n v="909037"/>
    <x v="89"/>
    <s v="Res"/>
    <s v="Capital Reserve Fund "/>
    <s v="Water Capital"/>
    <x v="4"/>
    <s v="Rate"/>
    <s v="Rate"/>
    <s v="Water"/>
    <s v="Authority"/>
    <s v="Water Pumping Stations"/>
    <x v="0"/>
    <s v="Environment and Climate Protection Committee-Rate"/>
    <x v="4"/>
    <s v="Water Services"/>
    <s v="Drinking Water Services"/>
    <s v="909037  Water Pumping Station Facility Rehab2018"/>
    <s v="516110  Water Capital"/>
    <n v="900"/>
    <n v="1261"/>
    <n v="1050"/>
    <n v="650"/>
    <n v="0"/>
    <n v="0"/>
    <n v="0"/>
    <n v="0"/>
    <n v="0"/>
    <n v="0"/>
    <n v="3861"/>
    <n v="516110"/>
    <n v="3861"/>
    <s v="CW"/>
    <n v="2020"/>
    <s v="Water Capital"/>
    <n v="909037"/>
    <s v="Remise en état des stations de pompage d’eau en 2018"/>
    <s v="909037 Remise en état des stations de pompage d’eau en 2018"/>
    <s v="Comité Protection de l'environnement et du climat, services financés par les redevances"/>
    <s v="Services de gestion de l’eau potable"/>
    <s v="Renouvellement des immobilisations"/>
    <s v="Fonds de réserve financé par les deniers publics"/>
  </r>
  <r>
    <n v="909037"/>
    <x v="89"/>
    <s v="Debt"/>
    <s v="Debt Funding "/>
    <s v="Water Funded Debt"/>
    <x v="6"/>
    <s v="Rate"/>
    <s v="Rate"/>
    <s v="Water"/>
    <s v="Authority"/>
    <s v="Water Pumping Stations"/>
    <x v="0"/>
    <s v="Environment and Climate Protection Committee-Rate"/>
    <x v="4"/>
    <s v="Water Services"/>
    <s v="Drinking Water Services"/>
    <s v="909037  Water Pumping Station Facility Rehab2018"/>
    <s v="518011  Water Funded Debt"/>
    <n v="100"/>
    <n v="1500"/>
    <n v="1100"/>
    <n v="1500"/>
    <n v="0"/>
    <n v="0"/>
    <n v="0"/>
    <n v="0"/>
    <n v="0"/>
    <n v="0"/>
    <n v="4200"/>
    <n v="518011"/>
    <n v="4200"/>
    <s v="CW"/>
    <n v="2020"/>
    <s v="Water Funded Debt"/>
    <n v="909037"/>
    <s v="Remise en état des stations de pompage d’eau en 2018"/>
    <s v="909037 Remise en état des stations de pompage d’eau en 2018"/>
    <s v="Comité Protection de l'environnement et du climat, services financés par les redevances"/>
    <s v="Services de gestion de l’eau potable"/>
    <s v="Renouvellement des immobilisations"/>
    <s v="Dette financée par les deniers publics"/>
  </r>
  <r>
    <n v="906087"/>
    <x v="90"/>
    <s v="Res"/>
    <s v="Capital Reserve Fund "/>
    <s v="Water Capital"/>
    <x v="4"/>
    <s v="Rate"/>
    <s v="Rate"/>
    <s v="Water"/>
    <s v="Authority"/>
    <s v="Water System Rehabilitation "/>
    <x v="0"/>
    <s v="Environment and Climate Protection Committee-Rate"/>
    <x v="1"/>
    <s v="Infrastructure Services"/>
    <s v="Drinking Water Services"/>
    <s v="906087  2018 Watermain Improvements"/>
    <s v="516110  Water Capital"/>
    <n v="1000"/>
    <n v="2000"/>
    <n v="2000"/>
    <n v="2000"/>
    <n v="0"/>
    <n v="0"/>
    <n v="0"/>
    <n v="0"/>
    <n v="0"/>
    <n v="0"/>
    <n v="7000"/>
    <n v="516110"/>
    <n v="7000"/>
    <s v="CW"/>
    <n v="2021"/>
    <s v="Water Capital"/>
    <n v="906087"/>
    <s v="Réfection du réseau d’aqueduc – Unique"/>
    <s v="906087 Réfection du réseau d’aqueduc – Unique"/>
    <s v="Comité Protection de l'environnement et du climat, services financés par les redevances"/>
    <s v="Services de gestion de l’eau potable"/>
    <s v="Renouvellement des immobilisations"/>
    <s v="Fonds de réserve financé par les deniers publics"/>
  </r>
  <r>
    <n v="906087"/>
    <x v="90"/>
    <s v="Debt"/>
    <s v="Debt Funding "/>
    <s v="Water Funded Debt"/>
    <x v="6"/>
    <s v="Rate"/>
    <s v="Rate"/>
    <s v="Water"/>
    <s v="Authority"/>
    <s v="Water System Rehabilitation "/>
    <x v="0"/>
    <s v="Environment and Climate Protection Committee-Rate"/>
    <x v="1"/>
    <s v="Infrastructure Services"/>
    <s v="Drinking Water Services"/>
    <s v="906087  2018 Watermain Improvements"/>
    <s v="518011  Water Funded Debt"/>
    <n v="1000"/>
    <n v="2000"/>
    <n v="3000"/>
    <n v="3000"/>
    <n v="0"/>
    <n v="0"/>
    <n v="0"/>
    <n v="0"/>
    <n v="0"/>
    <n v="0"/>
    <n v="9000"/>
    <n v="518011"/>
    <n v="9000"/>
    <s v="CW"/>
    <n v="2021"/>
    <s v="Water Funded Debt"/>
    <n v="906087"/>
    <s v="Réfection du réseau d’aqueduc – Unique"/>
    <s v="906087 Réfection du réseau d’aqueduc – Unique"/>
    <s v="Comité Protection de l'environnement et du climat, services financés par les redevances"/>
    <s v="Services de gestion de l’eau potable"/>
    <s v="Renouvellement des immobilisations"/>
    <s v="Dette financée par les deniers publics"/>
  </r>
  <r>
    <n v="908613"/>
    <x v="91"/>
    <s v="Res"/>
    <s v="Capital Reserve Fund "/>
    <s v="Water Capital"/>
    <x v="4"/>
    <s v="Rate"/>
    <s v="Rate"/>
    <s v="Water"/>
    <s v="Authority"/>
    <s v="Water System Rehabilitation "/>
    <x v="0"/>
    <s v="Environment and Climate Protection Committee-Rate"/>
    <x v="1"/>
    <s v="Infrastructure Services"/>
    <s v="Drinking Water Services"/>
    <s v="908613  Bank St (Rideau Rd-Mitch Owens)"/>
    <s v="516110  Water Capital"/>
    <n v="0"/>
    <n v="1900"/>
    <n v="0"/>
    <n v="0"/>
    <n v="0"/>
    <n v="0"/>
    <n v="0"/>
    <n v="0"/>
    <n v="0"/>
    <n v="0"/>
    <n v="1900"/>
    <n v="516110"/>
    <n v="1900"/>
    <s v="20"/>
    <s v="2021"/>
    <s v="Water Capital"/>
    <n v="908613"/>
    <s v="Rue Bank (ch. Rideau-Mitch Owens)"/>
    <s v="908613 Rue Bank (ch. Rideau-Mitch Owens)"/>
    <s v="Comité Protection de l'environnement et du climat, services financés par les redevances"/>
    <s v="Services de gestion de l’eau potable"/>
    <s v="Renouvellement des immobilisations"/>
    <s v="Fonds de réserve financé par les deniers publics"/>
  </r>
  <r>
    <n v="908613"/>
    <x v="91"/>
    <s v="Debt"/>
    <s v="Debt Funding "/>
    <s v="Water Funded Debt"/>
    <x v="6"/>
    <s v="Rate"/>
    <s v="Rate"/>
    <s v="Water"/>
    <s v="Authority"/>
    <s v="Water System Rehabilitation "/>
    <x v="0"/>
    <s v="Environment and Climate Protection Committee-Rate"/>
    <x v="1"/>
    <s v="Infrastructure Services"/>
    <s v="Drinking Water Services"/>
    <s v="908613  Bank St (Rideau Rd-Mitch Owens)"/>
    <s v="518011  Water Funded Debt"/>
    <n v="0"/>
    <n v="4000"/>
    <n v="0"/>
    <n v="0"/>
    <n v="0"/>
    <n v="0"/>
    <n v="0"/>
    <n v="0"/>
    <n v="0"/>
    <n v="0"/>
    <n v="4000"/>
    <n v="518011"/>
    <n v="4000"/>
    <s v="20"/>
    <s v="2021"/>
    <s v="Water Funded Debt"/>
    <n v="908613"/>
    <s v="Rue Bank (ch. Rideau-Mitch Owens)"/>
    <s v="908613 Rue Bank (ch. Rideau-Mitch Owens)"/>
    <s v="Comité Protection de l'environnement et du climat, services financés par les redevances"/>
    <s v="Services de gestion de l’eau potable"/>
    <s v="Renouvellement des immobilisations"/>
    <s v="Dette financée par les deniers publics"/>
  </r>
  <r>
    <n v="908614"/>
    <x v="92"/>
    <s v="Res"/>
    <s v="Capital Reserve Fund "/>
    <s v="Water Capital"/>
    <x v="4"/>
    <s v="Rate"/>
    <s v="Rate"/>
    <s v="Water"/>
    <s v="Authority"/>
    <s v="Water System Rehabilitation "/>
    <x v="0"/>
    <s v="Environment and Climate Protection Committee-Rate"/>
    <x v="1"/>
    <s v="Infrastructure Services"/>
    <s v="Drinking Water Services"/>
    <s v="908614  LRT2 W1 Hwy 174 - Shefford Rd"/>
    <s v="516110  Water Capital"/>
    <n v="47"/>
    <n v="151"/>
    <n v="202"/>
    <n v="150"/>
    <n v="0"/>
    <n v="0"/>
    <n v="0"/>
    <n v="0"/>
    <n v="0"/>
    <n v="0"/>
    <n v="550"/>
    <n v="516110"/>
    <n v="550"/>
    <s v="11"/>
    <s v="2021"/>
    <s v="Water Capital"/>
    <n v="908614"/>
    <s v="TLR2 Autoroute 174 - chemin Shefford zone W1"/>
    <s v="908614 TLR2 Autoroute 174 - chemin Shefford zone W1"/>
    <s v="Comité Protection de l'environnement et du climat, services financés par les redevances"/>
    <s v="Services de gestion de l’eau potable"/>
    <s v="Renouvellement des immobilisations"/>
    <s v="Fonds de réserve financé par les deniers publics"/>
  </r>
  <r>
    <n v="908614"/>
    <x v="92"/>
    <s v="Debt"/>
    <s v="Debt Funding "/>
    <s v="Water Funded Debt"/>
    <x v="6"/>
    <s v="Rate"/>
    <s v="Rate"/>
    <s v="Water"/>
    <s v="Authority"/>
    <s v="Water System Rehabilitation "/>
    <x v="0"/>
    <s v="Environment and Climate Protection Committee-Rate"/>
    <x v="1"/>
    <s v="Infrastructure Services"/>
    <s v="Drinking Water Services"/>
    <s v="908614  LRT2 W1 Hwy 174 - Shefford Rd"/>
    <s v="518011  Water Funded Debt"/>
    <n v="50"/>
    <n v="200"/>
    <n v="500"/>
    <n v="200"/>
    <n v="0"/>
    <n v="0"/>
    <n v="0"/>
    <n v="0"/>
    <n v="0"/>
    <n v="0"/>
    <n v="950"/>
    <n v="518011"/>
    <n v="950"/>
    <s v="11"/>
    <s v="2021"/>
    <s v="Water Funded Debt"/>
    <n v="908614"/>
    <s v="TLR2 Autoroute 174 - chemin Shefford zone W1"/>
    <s v="908614 TLR2 Autoroute 174 - chemin Shefford zone W1"/>
    <s v="Comité Protection de l'environnement et du climat, services financés par les redevances"/>
    <s v="Services de gestion de l’eau potable"/>
    <s v="Renouvellement des immobilisations"/>
    <s v="Dette financée par les deniers publics"/>
  </r>
  <r>
    <n v="908615"/>
    <x v="93"/>
    <s v="Res"/>
    <s v="Capital Reserve Fund "/>
    <s v="Water Capital"/>
    <x v="4"/>
    <s v="Rate"/>
    <s v="Rate"/>
    <s v="Water"/>
    <s v="Authority"/>
    <s v="Water System Rehabilitation "/>
    <x v="0"/>
    <s v="Environment and Climate Protection Committee-Rate"/>
    <x v="1"/>
    <s v="Infrastructure Services"/>
    <s v="Drinking Water Services"/>
    <s v="908615  Leitrim Rd (Bank-550m East)"/>
    <s v="516110  Water Capital"/>
    <n v="0"/>
    <n v="200"/>
    <n v="0"/>
    <n v="0"/>
    <n v="0"/>
    <n v="0"/>
    <n v="0"/>
    <n v="0"/>
    <n v="0"/>
    <n v="0"/>
    <n v="200"/>
    <n v="516110"/>
    <n v="200"/>
    <s v="10, 22"/>
    <s v="2019"/>
    <s v="Water Capital"/>
    <n v="908615"/>
    <s v="Ch. Leitrim (Bank-550 m à l'est)"/>
    <s v="908615 Ch. Leitrim (Bank-550 m à l'est)"/>
    <s v="Comité Protection de l'environnement et du climat, services financés par les redevances"/>
    <s v="Services de gestion de l’eau potable"/>
    <s v="Renouvellement des immobilisations"/>
    <s v="Fonds de réserve financé par les deniers publics"/>
  </r>
  <r>
    <n v="908615"/>
    <x v="93"/>
    <s v="Debt"/>
    <s v="Debt Funding "/>
    <s v="Water Funded Debt"/>
    <x v="6"/>
    <s v="Rate"/>
    <s v="Rate"/>
    <s v="Water"/>
    <s v="Authority"/>
    <s v="Water System Rehabilitation "/>
    <x v="0"/>
    <s v="Environment and Climate Protection Committee-Rate"/>
    <x v="1"/>
    <s v="Infrastructure Services"/>
    <s v="Drinking Water Services"/>
    <s v="908615  Leitrim Rd (Bank-550m East)"/>
    <s v="518011  Water Funded Debt"/>
    <n v="0"/>
    <n v="500"/>
    <n v="0"/>
    <n v="0"/>
    <n v="0"/>
    <n v="0"/>
    <n v="0"/>
    <n v="0"/>
    <n v="0"/>
    <n v="0"/>
    <n v="500"/>
    <n v="518011"/>
    <n v="500"/>
    <s v="10, 22"/>
    <s v="2019"/>
    <s v="Water Funded Debt"/>
    <n v="908615"/>
    <s v="Ch. Leitrim (Bank-550 m à l'est)"/>
    <s v="908615 Ch. Leitrim (Bank-550 m à l'est)"/>
    <s v="Comité Protection de l'environnement et du climat, services financés par les redevances"/>
    <s v="Services de gestion de l’eau potable"/>
    <s v="Renouvellement des immobilisations"/>
    <s v="Dette financée par les deniers publics"/>
  </r>
  <r>
    <n v="908616"/>
    <x v="94"/>
    <s v="Res"/>
    <s v="Capital Reserve Fund "/>
    <s v="Water Capital"/>
    <x v="4"/>
    <s v="Rate"/>
    <s v="Rate"/>
    <s v="Water"/>
    <s v="Authority"/>
    <s v="Water System Rehabilitation "/>
    <x v="0"/>
    <s v="Environment and Climate Protection Committee-Rate"/>
    <x v="1"/>
    <s v="Infrastructure Services"/>
    <s v="Drinking Water Services"/>
    <s v="908616  Redenda Cres (Higgins)"/>
    <s v="516110  Water Capital"/>
    <n v="750"/>
    <n v="0"/>
    <n v="0"/>
    <n v="0"/>
    <n v="0"/>
    <n v="0"/>
    <n v="0"/>
    <n v="0"/>
    <n v="0"/>
    <n v="0"/>
    <n v="750"/>
    <n v="516110"/>
    <n v="750"/>
    <s v="8"/>
    <s v="2020"/>
    <s v="Water Capital"/>
    <n v="908616"/>
    <s v="Croissant Redenda (Higgins)"/>
    <s v="908616 Croissant Redenda (Higgins)"/>
    <s v="Comité Protection de l'environnement et du climat, services financés par les redevances"/>
    <s v="Services de gestion de l’eau potable"/>
    <s v="Renouvellement des immobilisations"/>
    <s v="Fonds de réserve financé par les deniers publics"/>
  </r>
  <r>
    <n v="908617"/>
    <x v="95"/>
    <s v="Res"/>
    <s v="Capital Reserve Fund "/>
    <s v="Water Capital"/>
    <x v="4"/>
    <s v="Rate"/>
    <s v="Rate"/>
    <s v="Water"/>
    <s v="Authority"/>
    <s v="Water System Rehabilitation "/>
    <x v="0"/>
    <s v="Environment and Climate Protection Committee-Rate"/>
    <x v="1"/>
    <s v="Infrastructure Services"/>
    <s v="Drinking Water Services"/>
    <s v="908617  Sherbourne Rd (Knightsbridge-Dovercourt)"/>
    <s v="516110  Water Capital"/>
    <n v="550"/>
    <n v="0"/>
    <n v="0"/>
    <n v="0"/>
    <n v="0"/>
    <n v="0"/>
    <n v="0"/>
    <n v="0"/>
    <n v="0"/>
    <n v="0"/>
    <n v="550"/>
    <n v="516110"/>
    <n v="550"/>
    <s v="7, 15"/>
    <s v="2020"/>
    <s v="Water Capital"/>
    <n v="908617"/>
    <s v="Ch. Sherbourne (Knightsbridge-Dovercourt)"/>
    <s v="908617 Ch. Sherbourne (Knightsbridge-Dovercourt)"/>
    <s v="Comité Protection de l'environnement et du climat, services financés par les redevances"/>
    <s v="Services de gestion de l’eau potable"/>
    <s v="Renouvellement des immobilisations"/>
    <s v="Fonds de réserve financé par les deniers publics"/>
  </r>
  <r>
    <n v="908978"/>
    <x v="96"/>
    <s v="Res"/>
    <s v="Capital Reserve Fund "/>
    <s v="Water Capital"/>
    <x v="4"/>
    <s v="Rate"/>
    <s v="Rate"/>
    <s v="Water"/>
    <s v="Authority"/>
    <s v="Water System Rehabilitation "/>
    <x v="0"/>
    <s v="Environment and Climate Protection Committee-Rate"/>
    <x v="1"/>
    <s v="Infrastructure Services"/>
    <s v="Drinking Water Services"/>
    <s v="908978  2018 Transmission/Distribution WM Rehab"/>
    <s v="516110  Water Capital"/>
    <n v="1990"/>
    <n v="1782"/>
    <n v="4450"/>
    <n v="2000"/>
    <n v="0"/>
    <n v="0"/>
    <n v="0"/>
    <n v="0"/>
    <n v="0"/>
    <n v="0"/>
    <n v="10222"/>
    <n v="516110"/>
    <n v="10222"/>
    <s v="CW"/>
    <n v="2020"/>
    <s v="Water Capital"/>
    <n v="908978"/>
    <s v="Réfection des conduites d’eau principales et du réseau de distribution d’eau 2018"/>
    <s v="908978 Réfection des conduites d’eau principales et du réseau de distribution d’eau 2018"/>
    <s v="Comité Protection de l'environnement et du climat, services financés par les redevances"/>
    <s v="Services de gestion de l’eau potable"/>
    <s v="Renouvellement des immobilisations"/>
    <s v="Fonds de réserve financé par les deniers publics"/>
  </r>
  <r>
    <n v="908978"/>
    <x v="96"/>
    <s v="Debt"/>
    <s v="Debt Funding "/>
    <s v="Water Funded Debt"/>
    <x v="6"/>
    <s v="Rate"/>
    <s v="Rate"/>
    <s v="Water"/>
    <s v="Authority"/>
    <s v="Water System Rehabilitation "/>
    <x v="0"/>
    <s v="Environment and Climate Protection Committee-Rate"/>
    <x v="1"/>
    <s v="Infrastructure Services"/>
    <s v="Drinking Water Services"/>
    <s v="908978  2018 Transmission/Distribution WM Rehab"/>
    <s v="518011  Water Funded Debt"/>
    <n v="100"/>
    <n v="3000"/>
    <n v="5000"/>
    <n v="8000"/>
    <n v="0"/>
    <n v="0"/>
    <n v="0"/>
    <n v="0"/>
    <n v="0"/>
    <n v="0"/>
    <n v="16100"/>
    <n v="518011"/>
    <n v="16100"/>
    <s v="CW"/>
    <n v="2020"/>
    <s v="Water Funded Debt"/>
    <n v="908978"/>
    <s v="Réfection des conduites d’eau principales et du réseau de distribution d’eau 2018"/>
    <s v="908978 Réfection des conduites d’eau principales et du réseau de distribution d’eau 2018"/>
    <s v="Comité Protection de l'environnement et du climat, services financés par les redevances"/>
    <s v="Services de gestion de l’eau potable"/>
    <s v="Renouvellement des immobilisations"/>
    <s v="Dette financée par les deniers publics"/>
  </r>
  <r>
    <n v="908981"/>
    <x v="97"/>
    <s v="Res"/>
    <s v="Capital Reserve Fund "/>
    <s v="Water Capital"/>
    <x v="4"/>
    <s v="Rate"/>
    <s v="Rate"/>
    <s v="Water"/>
    <s v="Authority"/>
    <s v="Water System Rehabilitation "/>
    <x v="0"/>
    <s v="Environment and Climate Protection Committee-Rate"/>
    <x v="1"/>
    <s v="Infrastructure Services"/>
    <s v="Drinking Water Services"/>
    <s v="908981  Lemieux island Pipe Bridge SN 017160"/>
    <s v="516110  Water Capital"/>
    <n v="920"/>
    <n v="0"/>
    <n v="110"/>
    <n v="150"/>
    <n v="0"/>
    <n v="0"/>
    <n v="0"/>
    <n v="0"/>
    <n v="0"/>
    <n v="0"/>
    <n v="1180"/>
    <n v="516110"/>
    <n v="1180"/>
    <n v="15"/>
    <n v="2024"/>
    <s v="Water Capital"/>
    <n v="908981"/>
    <s v="Pont à conduites de l’île Lemieux NS017160"/>
    <s v="908981 Pont à conduites de l’île Lemieux NS017160"/>
    <s v="Comité Protection de l'environnement et du climat, services financés par les redevances"/>
    <s v="Services de gestion de l’eau potable"/>
    <s v="Renouvellement des immobilisations"/>
    <s v="Fonds de réserve financé par les deniers publics"/>
  </r>
  <r>
    <n v="908981"/>
    <x v="97"/>
    <s v="Debt"/>
    <s v="Debt Funding "/>
    <s v="Water Funded Debt"/>
    <x v="6"/>
    <s v="Rate"/>
    <s v="Rate"/>
    <s v="Water"/>
    <s v="Authority"/>
    <s v="Water System Rehabilitation "/>
    <x v="0"/>
    <s v="Environment and Climate Protection Committee-Rate"/>
    <x v="1"/>
    <s v="Infrastructure Services"/>
    <s v="Drinking Water Services"/>
    <s v="908981  Lemieux island Pipe Bridge SN 017160"/>
    <s v="518011  Water Funded Debt"/>
    <n v="100"/>
    <n v="0"/>
    <n v="2000"/>
    <n v="2000"/>
    <n v="0"/>
    <n v="0"/>
    <n v="0"/>
    <n v="0"/>
    <n v="0"/>
    <n v="0"/>
    <n v="4100"/>
    <n v="518011"/>
    <n v="4100"/>
    <n v="15"/>
    <n v="2024"/>
    <s v="Water Funded Debt"/>
    <n v="908981"/>
    <s v="Pont à conduites de l’île Lemieux NS017160"/>
    <s v="908981 Pont à conduites de l’île Lemieux NS017160"/>
    <s v="Comité Protection de l'environnement et du climat, services financés par les redevances"/>
    <s v="Services de gestion de l’eau potable"/>
    <s v="Renouvellement des immobilisations"/>
    <s v="Dette financée par les deniers publics"/>
  </r>
  <r>
    <n v="907649"/>
    <x v="98"/>
    <s v="Res"/>
    <s v="Capital Reserve Fund "/>
    <s v="Water Capital"/>
    <x v="4"/>
    <s v="Rate"/>
    <s v="Rate"/>
    <s v="Water"/>
    <s v="Authority"/>
    <s v="Individual"/>
    <x v="0"/>
    <s v="Environment and Climate Protection Committee-Rate"/>
    <x v="4"/>
    <s v="Water Services"/>
    <s v="Drinking Water Services"/>
    <s v="907649  Service Posts Rehab"/>
    <s v="516110  Water Capital"/>
    <n v="0"/>
    <n v="0"/>
    <n v="0"/>
    <n v="400"/>
    <n v="0"/>
    <n v="0"/>
    <n v="0"/>
    <n v="0"/>
    <n v="0"/>
    <n v="0"/>
    <n v="400"/>
    <n v="516110"/>
    <n v="400"/>
    <s v="CW"/>
    <n v="2020"/>
    <s v="Water Capital"/>
    <n v="907649"/>
    <s v="Remise à neuf des poteaux de service "/>
    <s v="907649 Remise à neuf des poteaux de service "/>
    <s v="Comité Protection de l'environnement et du climat, services financés par les redevances"/>
    <s v="Services de gestion de l’eau potable"/>
    <s v="Renouvellement des immobilisations"/>
    <s v="Fonds de réserve financé par les deniers publics"/>
  </r>
  <r>
    <n v="907654"/>
    <x v="99"/>
    <s v="Res"/>
    <s v="Capital Reserve Fund "/>
    <s v="Water Capital"/>
    <x v="4"/>
    <s v="Rate"/>
    <s v="Rate"/>
    <s v="Water"/>
    <s v="Authority"/>
    <s v="Water Distribution Systems"/>
    <x v="0"/>
    <s v="Environment and Climate Protection Committee-Rate"/>
    <x v="4"/>
    <s v="Water Services"/>
    <s v="Drinking Water Services"/>
    <s v="907654  Ops Condition Assess-Critical Sys Links"/>
    <s v="516110  Water Capital"/>
    <n v="2175"/>
    <n v="3175"/>
    <n v="3180"/>
    <n v="3180"/>
    <n v="0"/>
    <n v="0"/>
    <n v="0"/>
    <n v="0"/>
    <n v="0"/>
    <n v="0"/>
    <n v="11710"/>
    <n v="516110"/>
    <n v="11710"/>
    <s v="CW"/>
    <n v="2020"/>
    <s v="Water Capital"/>
    <n v="907654"/>
    <s v="Évaluation de l’état des conduites essentielles du réseau en 2018"/>
    <s v="907654 Évaluation de l’état des conduites essentielles du réseau en 2018"/>
    <s v="Comité Protection de l'environnement et du climat, services financés par les redevances"/>
    <s v="Services de gestion de l’eau potable"/>
    <s v="Renouvellement des immobilisations"/>
    <s v="Fonds de réserve financé par les deniers publics"/>
  </r>
  <r>
    <n v="908075"/>
    <x v="100"/>
    <s v="Res"/>
    <s v="Capital Reserve Fund "/>
    <s v="Water Capital"/>
    <x v="4"/>
    <s v="Rate"/>
    <s v="Rate"/>
    <s v="Water"/>
    <s v="Authority"/>
    <s v="Water Distribution Systems"/>
    <x v="0"/>
    <s v="Environment and Climate Protection Committee-Rate"/>
    <x v="4"/>
    <s v="Water Services"/>
    <s v="Drinking Water Services"/>
    <s v="908075  Critical Links Risk Mitigation Meas 2018"/>
    <s v="516110  Water Capital"/>
    <n v="0"/>
    <n v="3150"/>
    <n v="3150"/>
    <n v="3200"/>
    <n v="0"/>
    <n v="0"/>
    <n v="0"/>
    <n v="0"/>
    <n v="0"/>
    <n v="0"/>
    <n v="9500"/>
    <n v="516110"/>
    <n v="9500"/>
    <s v="CW"/>
    <n v="2020"/>
    <s v="Water Capital"/>
    <n v="908075"/>
    <s v="Mesures d’atténuation pour les conduites essentielles du réseau en 2018"/>
    <s v="908075 Mesures d’atténuation pour les conduites essentielles du réseau en 2018"/>
    <s v="Comité Protection de l'environnement et du climat, services financés par les redevances"/>
    <s v="Services de gestion de l’eau potable"/>
    <s v="Renouvellement des immobilisations"/>
    <s v="Fonds de réserve financé par les deniers publics"/>
  </r>
  <r>
    <n v="908080"/>
    <x v="101"/>
    <s v="Res"/>
    <s v="Capital Reserve Fund "/>
    <s v="Water Capital"/>
    <x v="4"/>
    <s v="Rate"/>
    <s v="Rate"/>
    <s v="Water"/>
    <s v="Authority"/>
    <s v="Individual"/>
    <x v="0"/>
    <s v="Environment and Climate Protection Committee-Rate"/>
    <x v="4"/>
    <s v="Water Services"/>
    <s v="Drinking Water Services"/>
    <s v="908080  Water Distribution Sys Improvements"/>
    <s v="516110  Water Capital"/>
    <n v="0"/>
    <n v="0"/>
    <n v="200"/>
    <n v="200"/>
    <n v="520"/>
    <n v="525"/>
    <n v="525"/>
    <n v="525"/>
    <n v="0"/>
    <n v="0"/>
    <n v="2495"/>
    <n v="516110"/>
    <n v="400"/>
    <s v="CW"/>
    <n v="2020"/>
    <s v="Water Capital"/>
    <n v="908080"/>
    <s v="Améliorations du réseau d’alimentation en eau "/>
    <s v="908080 Améliorations du réseau d’alimentation en eau "/>
    <s v="Comité Protection de l'environnement et du climat, services financés par les redevances"/>
    <s v="Services de gestion de l’eau potable"/>
    <s v="Renouvellement des immobilisations"/>
    <s v="Fonds de réserve financé par les deniers publics"/>
  </r>
  <r>
    <n v="908080"/>
    <x v="101"/>
    <s v="Debt"/>
    <s v="Debt Funding "/>
    <s v="Water Funded Debt"/>
    <x v="6"/>
    <s v="Rate"/>
    <s v="Rate"/>
    <s v="Water"/>
    <s v="Authority"/>
    <s v="Individual"/>
    <x v="0"/>
    <s v="Environment and Climate Protection Committee-Rate"/>
    <x v="4"/>
    <s v="Water Services"/>
    <s v="Drinking Water Services"/>
    <s v="908080  Water Distribution Sys Improvements"/>
    <s v="518011  Water Funded Debt"/>
    <n v="0"/>
    <n v="0"/>
    <n v="800"/>
    <n v="800"/>
    <n v="1500"/>
    <n v="1500"/>
    <n v="1500"/>
    <n v="1500"/>
    <n v="0"/>
    <n v="0"/>
    <n v="7600"/>
    <n v="518011"/>
    <n v="1600"/>
    <s v="CW"/>
    <n v="2020"/>
    <s v="Water Funded Debt"/>
    <n v="908080"/>
    <s v="Améliorations du réseau d’alimentation en eau "/>
    <s v="908080 Améliorations du réseau d’alimentation en eau "/>
    <s v="Comité Protection de l'environnement et du climat, services financés par les redevances"/>
    <s v="Services de gestion de l’eau potable"/>
    <s v="Renouvellement des immobilisations"/>
    <s v="Dette financée par les deniers publics"/>
  </r>
  <r>
    <n v="908436"/>
    <x v="102"/>
    <s v="Res"/>
    <s v="Capital Reserve Fund "/>
    <s v="Water Capital"/>
    <x v="4"/>
    <s v="Rate"/>
    <s v="Rate"/>
    <s v="Water"/>
    <s v="Authority"/>
    <s v="Individual"/>
    <x v="0"/>
    <s v="Environment and Climate Protection Committee-Rate"/>
    <x v="4"/>
    <s v="Water Services"/>
    <s v="Drinking Water Services"/>
    <s v="908436  Cathodic Protection"/>
    <s v="516110  Water Capital"/>
    <n v="0"/>
    <n v="250"/>
    <n v="250"/>
    <n v="250"/>
    <n v="0"/>
    <n v="0"/>
    <n v="0"/>
    <n v="0"/>
    <n v="0"/>
    <n v="0"/>
    <n v="750"/>
    <n v="516110"/>
    <n v="750"/>
    <s v="CW"/>
    <n v="2020"/>
    <s v="Water Capital"/>
    <n v="908436"/>
    <s v="Programme de protection cathodique des conduites d’eau "/>
    <s v="908436 Programme de protection cathodique des conduites d’eau "/>
    <s v="Comité Protection de l'environnement et du climat, services financés par les redevances"/>
    <s v="Services de gestion de l’eau potable"/>
    <s v="Renouvellement des immobilisations"/>
    <s v="Fonds de réserve financé par les deniers publics"/>
  </r>
  <r>
    <n v="908436"/>
    <x v="102"/>
    <s v="Debt"/>
    <s v="Debt Funding "/>
    <s v="Water Funded Debt"/>
    <x v="6"/>
    <s v="Rate"/>
    <s v="Rate"/>
    <s v="Water"/>
    <s v="Authority"/>
    <s v="Individual"/>
    <x v="0"/>
    <s v="Environment and Climate Protection Committee-Rate"/>
    <x v="4"/>
    <s v="Water Services"/>
    <s v="Drinking Water Services"/>
    <s v="908436  Cathodic Protection"/>
    <s v="518011  Water Funded Debt"/>
    <n v="0"/>
    <n v="1000"/>
    <n v="1000"/>
    <n v="1000"/>
    <n v="0"/>
    <n v="0"/>
    <n v="0"/>
    <n v="0"/>
    <n v="0"/>
    <n v="0"/>
    <n v="3000"/>
    <n v="518011"/>
    <n v="3000"/>
    <s v="CW"/>
    <n v="2020"/>
    <s v="Water Funded Debt"/>
    <n v="908436"/>
    <s v="Programme de protection cathodique des conduites d’eau "/>
    <s v="908436 Programme de protection cathodique des conduites d’eau "/>
    <s v="Comité Protection de l'environnement et du climat, services financés par les redevances"/>
    <s v="Services de gestion de l’eau potable"/>
    <s v="Renouvellement des immobilisations"/>
    <s v="Dette financée par les deniers publics"/>
  </r>
  <r>
    <n v="908995"/>
    <x v="103"/>
    <s v="Res"/>
    <s v="Capital Reserve Fund "/>
    <s v="Water Capital"/>
    <x v="4"/>
    <s v="Rate"/>
    <s v="Rate"/>
    <s v="Water"/>
    <s v="Authority"/>
    <s v="Individual"/>
    <x v="0"/>
    <s v="Environment and Climate Protection Committee-Rate"/>
    <x v="5"/>
    <s v="Revenue Services"/>
    <s v="Drinking Water Services"/>
    <s v="908995  Advanced Metering Infra. (AMI) Software"/>
    <s v="516110  Water Capital"/>
    <n v="0"/>
    <n v="0"/>
    <n v="600"/>
    <n v="0"/>
    <n v="0"/>
    <n v="0"/>
    <n v="0"/>
    <n v="0"/>
    <n v="0"/>
    <n v="0"/>
    <n v="600"/>
    <n v="516110"/>
    <n v="600"/>
    <s v="CW"/>
    <n v="2022"/>
    <s v="Water Capital"/>
    <n v="908995"/>
    <s v="Mise à niveau des logiciels de l’infrastructure de compteurs avancée (ICA) "/>
    <s v="908995 Mise à niveau des logiciels de l’infrastructure de compteurs avancée (ICA) "/>
    <s v="Comité Protection de l'environnement et du climat, services financés par les redevances"/>
    <s v="Services de gestion de l’eau potable"/>
    <s v="Renouvellement des immobilisations"/>
    <s v="Fonds de réserve financé par les deniers publics"/>
  </r>
  <r>
    <n v="909039"/>
    <x v="104"/>
    <s v="Rev"/>
    <s v="Revenues"/>
    <s v="General Revenue"/>
    <x v="2"/>
    <s v="Revenues"/>
    <s v="Rate"/>
    <s v="Water"/>
    <s v="Authority"/>
    <s v="Water Distribution Systems"/>
    <x v="0"/>
    <s v="Environment and Climate Protection Committee-Rate"/>
    <x v="4"/>
    <s v="Water Services"/>
    <s v="Drinking Water Services"/>
    <s v="909039  Proactive Lead Service Replace Prog 2018"/>
    <s v="517005  General Revenue"/>
    <n v="260"/>
    <n v="260"/>
    <n v="260"/>
    <n v="270"/>
    <n v="270"/>
    <n v="270"/>
    <n v="270"/>
    <n v="270"/>
    <n v="270"/>
    <n v="270"/>
    <n v="2670"/>
    <n v="517005"/>
    <n v="1050"/>
    <s v="CW"/>
    <n v="2020"/>
    <s v="General"/>
    <n v="909039"/>
    <s v="Programme de remplacement proactif des branchements en plomb de 2018"/>
    <s v="909039 Programme de remplacement proactif des branchements en plomb de 2018"/>
    <s v="Comité Protection de l'environnement et du climat, services financés par les redevances"/>
    <s v="Services de gestion de l’eau potable"/>
    <s v="Renouvellement des immobilisations"/>
    <s v="Recettes"/>
  </r>
  <r>
    <n v="909039"/>
    <x v="104"/>
    <s v="Res"/>
    <s v="Capital Reserve Fund "/>
    <s v="Water Capital"/>
    <x v="4"/>
    <s v="Rate"/>
    <s v="Rate"/>
    <s v="Water"/>
    <s v="Authority"/>
    <s v="Water Distribution Systems"/>
    <x v="0"/>
    <s v="Environment and Climate Protection Committee-Rate"/>
    <x v="4"/>
    <s v="Water Services"/>
    <s v="Drinking Water Services"/>
    <s v="909039  Proactive Lead Service Replace Prog 2018"/>
    <s v="516110  Water Capital"/>
    <n v="140"/>
    <n v="1740"/>
    <n v="3740"/>
    <n v="1230"/>
    <n v="0"/>
    <n v="0"/>
    <n v="0"/>
    <n v="0"/>
    <n v="0"/>
    <n v="0"/>
    <n v="6850"/>
    <n v="516110"/>
    <n v="6850"/>
    <s v="CW"/>
    <n v="2020"/>
    <s v="Water Capital"/>
    <n v="909039"/>
    <s v="Programme de remplacement proactif des branchements en plomb de 2018"/>
    <s v="909039 Programme de remplacement proactif des branchements en plomb de 2018"/>
    <s v="Comité Protection de l'environnement et du climat, services financés par les redevances"/>
    <s v="Services de gestion de l’eau potable"/>
    <s v="Renouvellement des immobilisations"/>
    <s v="Fonds de réserve financé par les deniers publics"/>
  </r>
  <r>
    <n v="908076"/>
    <x v="105"/>
    <s v="Res"/>
    <s v="Capital Reserve Fund "/>
    <s v="Water Capital"/>
    <x v="4"/>
    <s v="Rate"/>
    <s v="Rate"/>
    <s v="Water"/>
    <s v="Authority"/>
    <s v="Water Meter Replacement Program"/>
    <x v="0"/>
    <s v="Environment and Climate Protection Committee-Rate"/>
    <x v="5"/>
    <s v="Revenue Services"/>
    <s v="Drinking Water Services"/>
    <s v="908076  Large Water Meters Changeout Program"/>
    <s v="516110  Water Capital"/>
    <n v="1000"/>
    <n v="1000"/>
    <n v="1000"/>
    <n v="1000"/>
    <n v="0"/>
    <n v="0"/>
    <n v="0"/>
    <n v="0"/>
    <n v="0"/>
    <n v="0"/>
    <n v="4000"/>
    <n v="516110"/>
    <n v="4000"/>
    <s v="CW"/>
    <n v="2021"/>
    <s v="Water Capital"/>
    <n v="908076"/>
    <s v="Programme de remplacement des grands compteurs d’eau"/>
    <s v="908076 Programme de remplacement des grands compteurs d’eau"/>
    <s v="Comité Protection de l'environnement et du climat, services financés par les redevances"/>
    <s v="Services de gestion de l’eau potable"/>
    <s v="Renouvellement des immobilisations"/>
    <s v="Fonds de réserve financé par les deniers publics"/>
  </r>
  <r>
    <n v="908908"/>
    <x v="106"/>
    <s v="Res"/>
    <s v="Capital Reserve Fund "/>
    <s v="Water Capital"/>
    <x v="4"/>
    <s v="Rate"/>
    <s v="Rate"/>
    <s v="Water"/>
    <s v="Authority"/>
    <s v="Water Meter Replacement Program"/>
    <x v="0"/>
    <s v="Environment and Climate Protection Committee-Rate"/>
    <x v="5"/>
    <s v="Revenue Services"/>
    <s v="Drinking Water Services"/>
    <s v="908908  Small Water Meters Changeout Program"/>
    <s v="516110  Water Capital"/>
    <n v="325"/>
    <n v="4325"/>
    <n v="2325"/>
    <n v="2375"/>
    <n v="0"/>
    <n v="0"/>
    <n v="0"/>
    <n v="0"/>
    <n v="0"/>
    <n v="0"/>
    <n v="9350"/>
    <n v="516110"/>
    <n v="9350"/>
    <s v="CW"/>
    <n v="2021"/>
    <s v="Water Capital"/>
    <n v="908908"/>
    <s v="Programme de remplacement des petits compteurs d’eau"/>
    <s v="908908 Programme de remplacement des petits compteurs d’eau"/>
    <s v="Comité Protection de l'environnement et du climat, services financés par les redevances"/>
    <s v="Services de gestion de l’eau potable"/>
    <s v="Renouvellement des immobilisations"/>
    <s v="Fonds de réserve financé par les deniers publics"/>
  </r>
  <r>
    <n v="908996"/>
    <x v="107"/>
    <s v="Res"/>
    <s v="Capital Reserve Fund "/>
    <s v="Water Capital"/>
    <x v="4"/>
    <s v="Rate"/>
    <s v="Rate"/>
    <s v="Water"/>
    <s v="Authority"/>
    <s v="Water Meter Replacement Program"/>
    <x v="0"/>
    <s v="Environment and Climate Protection Committee-Rate"/>
    <x v="5"/>
    <s v="Revenue Services"/>
    <s v="Drinking Water Services"/>
    <s v="908996  Meter Service Mobility"/>
    <s v="516110  Water Capital"/>
    <n v="700"/>
    <n v="0"/>
    <n v="0"/>
    <n v="0"/>
    <n v="0"/>
    <n v="0"/>
    <n v="0"/>
    <n v="0"/>
    <n v="0"/>
    <n v="0"/>
    <n v="700"/>
    <n v="516110"/>
    <n v="700"/>
    <s v="CW"/>
    <n v="2021"/>
    <s v="Water Capital"/>
    <n v="908996"/>
    <s v="Mobilité du service de compteurs"/>
    <s v="908996 Mobilité du service de compteurs"/>
    <s v="Comité Protection de l'environnement et du climat, services financés par les redevances"/>
    <s v="Services de gestion de l’eau potable"/>
    <s v="Renouvellement des immobilisations"/>
    <s v="Fonds de réserve financé par les deniers publics"/>
  </r>
  <r>
    <n v="900632"/>
    <x v="108"/>
    <s v="Res"/>
    <s v="Capital Reserve Fund "/>
    <s v="Water Capital"/>
    <x v="4"/>
    <s v="Rate"/>
    <s v="Rate"/>
    <s v="Water"/>
    <s v="Authority"/>
    <s v="Individual"/>
    <x v="1"/>
    <s v="Environment and Climate Protection Committee-Rate"/>
    <x v="1"/>
    <s v="Infrastructure Services"/>
    <s v="Drinking Water Services"/>
    <s v="900632  Strandherd Road Watermain"/>
    <s v="516110  Water Capital"/>
    <n v="163"/>
    <n v="352"/>
    <n v="0"/>
    <n v="0"/>
    <n v="0"/>
    <n v="0"/>
    <n v="0"/>
    <n v="0"/>
    <n v="0"/>
    <n v="0"/>
    <n v="515"/>
    <n v="516110"/>
    <n v="515"/>
    <n v="3"/>
    <n v="2017"/>
    <s v="Water Capital"/>
    <n v="900632"/>
    <s v="Conduite d’eau principale du chemin Strandherd "/>
    <s v="900632 Conduite d’eau principale du chemin Strandherd "/>
    <s v="Comité Protection de l'environnement et du climat, services financés par les redevances"/>
    <s v="Services de gestion de l’eau potable"/>
    <s v="Croissance"/>
    <s v="Fonds de réserve financé par les deniers publics"/>
  </r>
  <r>
    <n v="900632"/>
    <x v="108"/>
    <s v="DC"/>
    <s v="Development Charges "/>
    <s v="Water Services (Outside Greenbelt)"/>
    <x v="1"/>
    <s v="DC"/>
    <s v="Rate"/>
    <s v="Water"/>
    <s v="Authority"/>
    <s v="Individual"/>
    <x v="1"/>
    <s v="Environment and Climate Protection Committee-Rate"/>
    <x v="1"/>
    <s v="Infrastructure Services"/>
    <s v="Drinking Water Services"/>
    <s v="900632  Strandherd Road Watermain"/>
    <s v="516252  Water Services (Outside Greenbelt)"/>
    <n v="1316"/>
    <n v="2859"/>
    <n v="0"/>
    <n v="0"/>
    <n v="0"/>
    <n v="0"/>
    <n v="0"/>
    <n v="0"/>
    <n v="0"/>
    <n v="0"/>
    <n v="4175"/>
    <n v="516252"/>
    <n v="4175"/>
    <n v="3"/>
    <n v="2017"/>
    <s v="Water Services"/>
    <n v="900632"/>
    <s v="Conduite d’eau principale du chemin Strandherd "/>
    <s v="900632 Conduite d’eau principale du chemin Strandherd "/>
    <s v="Comité Protection de l'environnement et du climat, services financés par les redevances"/>
    <s v="Services de gestion de l’eau potable"/>
    <s v="Croissance"/>
    <s v="Redevances d’aménagement"/>
  </r>
  <r>
    <n v="900632"/>
    <x v="108"/>
    <s v="DC"/>
    <s v="Development Charges "/>
    <s v="Post Period Capacity Water"/>
    <x v="1"/>
    <s v="DC"/>
    <s v="Rate"/>
    <s v="Water"/>
    <s v="Authority"/>
    <s v="Individual"/>
    <x v="1"/>
    <s v="Environment and Climate Protection Committee-Rate"/>
    <x v="1"/>
    <s v="Infrastructure Services"/>
    <s v="Drinking Water Services"/>
    <s v="900632  Strandherd Road Watermain"/>
    <s v="516391  Post Period Capacity Water"/>
    <n v="146"/>
    <n v="318"/>
    <n v="0"/>
    <n v="0"/>
    <n v="0"/>
    <n v="0"/>
    <n v="0"/>
    <n v="0"/>
    <n v="0"/>
    <n v="0"/>
    <n v="464"/>
    <n v="516391"/>
    <n v="464"/>
    <n v="3"/>
    <n v="2017"/>
    <s v="Water Services"/>
    <n v="900632"/>
    <s v="Conduite d’eau principale du chemin Strandherd "/>
    <s v="900632 Conduite d’eau principale du chemin Strandherd "/>
    <s v="Comité Protection de l'environnement et du climat, services financés par les redevances"/>
    <s v="Services de gestion de l’eau potable"/>
    <s v="Croissance"/>
    <s v="Redevances d’aménagement"/>
  </r>
  <r>
    <n v="901144"/>
    <x v="109"/>
    <s v="Res"/>
    <s v="Capital Reserve Fund "/>
    <s v="Water Capital"/>
    <x v="4"/>
    <s v="Rate"/>
    <s v="Rate"/>
    <s v="Water"/>
    <s v="Authority"/>
    <s v="Individual"/>
    <x v="1"/>
    <s v="Environment and Climate Protection Committee-Rate"/>
    <x v="1"/>
    <s v="Infrastructure Services"/>
    <s v="Drinking Water Services"/>
    <s v="901144  Glen Cairn Reservoir Expansion"/>
    <s v="516110  Water Capital"/>
    <n v="0"/>
    <n v="0"/>
    <n v="33"/>
    <n v="0"/>
    <n v="0"/>
    <n v="0"/>
    <n v="0"/>
    <n v="0"/>
    <n v="0"/>
    <n v="0"/>
    <n v="33"/>
    <n v="516110"/>
    <n v="33"/>
    <n v="23"/>
    <n v="2023"/>
    <s v="Water Capital"/>
    <n v="901144"/>
    <s v="Agrandissement du réservoir Glen Cairn"/>
    <s v="901144 Agrandissement du réservoir Glen Cairn"/>
    <s v="Comité Protection de l'environnement et du climat, services financés par les redevances"/>
    <s v="Services de gestion de l’eau potable"/>
    <s v="Croissance"/>
    <s v="Fonds de réserve financé par les deniers publics"/>
  </r>
  <r>
    <n v="901144"/>
    <x v="109"/>
    <s v="DC"/>
    <s v="Development Charges "/>
    <s v="Water Services (Outside Greenbelt)"/>
    <x v="1"/>
    <s v="DC"/>
    <s v="Rate"/>
    <s v="Water"/>
    <s v="Authority"/>
    <s v="Individual"/>
    <x v="1"/>
    <s v="Environment and Climate Protection Committee-Rate"/>
    <x v="1"/>
    <s v="Infrastructure Services"/>
    <s v="Drinking Water Services"/>
    <s v="901144  Glen Cairn Reservoir Expansion"/>
    <s v="516252  Water Services (Outside Greenbelt)"/>
    <n v="0"/>
    <n v="0"/>
    <n v="264"/>
    <n v="0"/>
    <n v="0"/>
    <n v="0"/>
    <n v="0"/>
    <n v="0"/>
    <n v="0"/>
    <n v="0"/>
    <n v="264"/>
    <n v="516252"/>
    <n v="264"/>
    <n v="23"/>
    <n v="2023"/>
    <s v="Water Services"/>
    <n v="901144"/>
    <s v="Agrandissement du réservoir Glen Cairn"/>
    <s v="901144 Agrandissement du réservoir Glen Cairn"/>
    <s v="Comité Protection de l'environnement et du climat, services financés par les redevances"/>
    <s v="Services de gestion de l’eau potable"/>
    <s v="Croissance"/>
    <s v="Redevances d’aménagement"/>
  </r>
  <r>
    <n v="901144"/>
    <x v="109"/>
    <s v="DC"/>
    <s v="Development Charges "/>
    <s v="Post Period Capacity Water"/>
    <x v="1"/>
    <s v="DC"/>
    <s v="Rate"/>
    <s v="Water"/>
    <s v="Authority"/>
    <s v="Individual"/>
    <x v="1"/>
    <s v="Environment and Climate Protection Committee-Rate"/>
    <x v="1"/>
    <s v="Infrastructure Services"/>
    <s v="Drinking Water Services"/>
    <s v="901144  Glen Cairn Reservoir Expansion"/>
    <s v="516391  Post Period Capacity Water"/>
    <n v="0"/>
    <n v="0"/>
    <n v="29"/>
    <n v="0"/>
    <n v="0"/>
    <n v="0"/>
    <n v="0"/>
    <n v="0"/>
    <n v="0"/>
    <n v="0"/>
    <n v="29"/>
    <n v="516391"/>
    <n v="29"/>
    <n v="23"/>
    <n v="2023"/>
    <s v="Water Services"/>
    <n v="901144"/>
    <s v="Agrandissement du réservoir Glen Cairn"/>
    <s v="901144 Agrandissement du réservoir Glen Cairn"/>
    <s v="Comité Protection de l'environnement et du climat, services financés par les redevances"/>
    <s v="Services de gestion de l’eau potable"/>
    <s v="Croissance"/>
    <s v="Redevances d’aménagement"/>
  </r>
  <r>
    <n v="904916"/>
    <x v="110"/>
    <s v="Res"/>
    <s v="Capital Reserve Fund "/>
    <s v="Water Capital"/>
    <x v="4"/>
    <s v="Rate"/>
    <s v="Rate"/>
    <s v="Water"/>
    <s v="Authority"/>
    <s v="Individual"/>
    <x v="1"/>
    <s v="Environment and Climate Protection Committee-Rate"/>
    <x v="1"/>
    <s v="Infrastructure Services"/>
    <s v="Drinking Water Services"/>
    <s v="904916  DCA-Kanata West  Feedermain"/>
    <s v="516110  Water Capital"/>
    <n v="0"/>
    <n v="24"/>
    <n v="0"/>
    <n v="0"/>
    <n v="0"/>
    <n v="0"/>
    <n v="0"/>
    <n v="0"/>
    <n v="0"/>
    <n v="0"/>
    <n v="24"/>
    <n v="516110"/>
    <n v="24"/>
    <n v="4"/>
    <n v="2018"/>
    <s v="Water Capital"/>
    <n v="904916"/>
    <s v="Entente relative aux redevances d’aménagement – Conduite principale de Kanata-Ouest"/>
    <s v="904916 Entente relative aux redevances d’aménagement – Conduite principale de Kanata-Ouest"/>
    <s v="Comité Protection de l'environnement et du climat, services financés par les redevances"/>
    <s v="Services de gestion de l’eau potable"/>
    <s v="Croissance"/>
    <s v="Fonds de réserve financé par les deniers publics"/>
  </r>
  <r>
    <n v="904916"/>
    <x v="110"/>
    <s v="DC"/>
    <s v="Development Charges "/>
    <s v="Water Services (Outside Greenbelt)"/>
    <x v="1"/>
    <s v="DC"/>
    <s v="Rate"/>
    <s v="Water"/>
    <s v="Authority"/>
    <s v="Individual"/>
    <x v="1"/>
    <s v="Environment and Climate Protection Committee-Rate"/>
    <x v="1"/>
    <s v="Infrastructure Services"/>
    <s v="Drinking Water Services"/>
    <s v="904916  DCA-Kanata West  Feedermain"/>
    <s v="516252  Water Services (Outside Greenbelt)"/>
    <n v="0"/>
    <n v="845"/>
    <n v="0"/>
    <n v="0"/>
    <n v="0"/>
    <n v="0"/>
    <n v="0"/>
    <n v="0"/>
    <n v="0"/>
    <n v="0"/>
    <n v="845"/>
    <n v="516252"/>
    <n v="845"/>
    <n v="4"/>
    <n v="2018"/>
    <s v="Water Services"/>
    <n v="904916"/>
    <s v="Entente relative aux redevances d’aménagement – Conduite principale de Kanata-Ouest"/>
    <s v="904916 Entente relative aux redevances d’aménagement – Conduite principale de Kanata-Ouest"/>
    <s v="Comité Protection de l'environnement et du climat, services financés par les redevances"/>
    <s v="Services de gestion de l’eau potable"/>
    <s v="Croissance"/>
    <s v="Redevances d’aménagement"/>
  </r>
  <r>
    <n v="904916"/>
    <x v="110"/>
    <s v="DC"/>
    <s v="Development Charges "/>
    <s v="Post Period Capacity Water"/>
    <x v="1"/>
    <s v="DC"/>
    <s v="Rate"/>
    <s v="Water"/>
    <s v="Authority"/>
    <s v="Individual"/>
    <x v="1"/>
    <s v="Environment and Climate Protection Committee-Rate"/>
    <x v="1"/>
    <s v="Infrastructure Services"/>
    <s v="Drinking Water Services"/>
    <s v="904916  DCA-Kanata West  Feedermain"/>
    <s v="516391  Post Period Capacity Water"/>
    <n v="0"/>
    <n v="94"/>
    <n v="0"/>
    <n v="0"/>
    <n v="0"/>
    <n v="0"/>
    <n v="0"/>
    <n v="0"/>
    <n v="0"/>
    <n v="0"/>
    <n v="94"/>
    <n v="516391"/>
    <n v="94"/>
    <n v="4"/>
    <n v="2018"/>
    <s v="Water Services"/>
    <n v="904916"/>
    <s v="Entente relative aux redevances d’aménagement – Conduite principale de Kanata-Ouest"/>
    <s v="904916 Entente relative aux redevances d’aménagement – Conduite principale de Kanata-Ouest"/>
    <s v="Comité Protection de l'environnement et du climat, services financés par les redevances"/>
    <s v="Services de gestion de l’eau potable"/>
    <s v="Croissance"/>
    <s v="Redevances d’aménagement"/>
  </r>
  <r>
    <n v="904916"/>
    <x v="110"/>
    <s v="Debt"/>
    <s v="Debt Funding "/>
    <s v="Water Funded Debt"/>
    <x v="6"/>
    <s v="Rate"/>
    <s v="Rate"/>
    <s v="Water"/>
    <s v="Authority"/>
    <s v="Individual"/>
    <x v="1"/>
    <s v="Environment and Climate Protection Committee-Rate"/>
    <x v="1"/>
    <s v="Infrastructure Services"/>
    <s v="Drinking Water Services"/>
    <s v="904916  DCA-Kanata West  Feedermain"/>
    <s v="518011  Water Funded Debt"/>
    <n v="0"/>
    <n v="80"/>
    <n v="0"/>
    <n v="0"/>
    <n v="0"/>
    <n v="0"/>
    <n v="0"/>
    <n v="0"/>
    <n v="0"/>
    <n v="0"/>
    <n v="80"/>
    <n v="518011"/>
    <n v="80"/>
    <n v="4"/>
    <n v="2018"/>
    <s v="Water Funded Debt"/>
    <n v="904916"/>
    <s v="Entente relative aux redevances d’aménagement – Conduite principale de Kanata-Ouest"/>
    <s v="904916 Entente relative aux redevances d’aménagement – Conduite principale de Kanata-Ouest"/>
    <s v="Comité Protection de l'environnement et du climat, services financés par les redevances"/>
    <s v="Services de gestion de l’eau potable"/>
    <s v="Croissance"/>
    <s v="Dette financée par les deniers publics"/>
  </r>
  <r>
    <n v="904918"/>
    <x v="111"/>
    <s v="Res"/>
    <s v="Capital Reserve Fund "/>
    <s v="Water Capital"/>
    <x v="4"/>
    <s v="Rate"/>
    <s v="Rate"/>
    <s v="Water"/>
    <s v="Authority"/>
    <s v="Individual"/>
    <x v="1"/>
    <s v="Environment and Climate Protection Committee-Rate"/>
    <x v="1"/>
    <s v="Infrastructure Services"/>
    <s v="Drinking Water Services"/>
    <s v="904918  Limebank Feedermain"/>
    <s v="516110  Water Capital"/>
    <n v="0"/>
    <n v="0"/>
    <n v="0"/>
    <n v="143"/>
    <n v="0"/>
    <n v="0"/>
    <n v="0"/>
    <n v="0"/>
    <n v="0"/>
    <n v="0"/>
    <n v="143"/>
    <n v="516110"/>
    <n v="143"/>
    <s v="20,22"/>
    <n v="2020"/>
    <s v="Water Capital"/>
    <n v="904918"/>
    <s v="Conduite principale du chemin Limebank"/>
    <s v="904918 Conduite principale du chemin Limebank"/>
    <s v="Comité Protection de l'environnement et du climat, services financés par les redevances"/>
    <s v="Services de gestion de l’eau potable"/>
    <s v="Croissance"/>
    <s v="Fonds de réserve financé par les deniers publics"/>
  </r>
  <r>
    <n v="904918"/>
    <x v="111"/>
    <s v="DC"/>
    <s v="Development Charges "/>
    <s v="Water Services (Outside Greenbelt)"/>
    <x v="1"/>
    <s v="DC"/>
    <s v="Rate"/>
    <s v="Water"/>
    <s v="Authority"/>
    <s v="Individual"/>
    <x v="1"/>
    <s v="Environment and Climate Protection Committee-Rate"/>
    <x v="1"/>
    <s v="Infrastructure Services"/>
    <s v="Drinking Water Services"/>
    <s v="904918  Limebank Feedermain"/>
    <s v="516252  Water Services (Outside Greenbelt)"/>
    <n v="0"/>
    <n v="0"/>
    <n v="0"/>
    <n v="2777"/>
    <n v="0"/>
    <n v="0"/>
    <n v="0"/>
    <n v="0"/>
    <n v="0"/>
    <n v="0"/>
    <n v="2777"/>
    <n v="516252"/>
    <n v="2777"/>
    <s v="20,22"/>
    <n v="2020"/>
    <s v="Water Services"/>
    <n v="904918"/>
    <s v="Conduite principale du chemin Limebank"/>
    <s v="904918 Conduite principale du chemin Limebank"/>
    <s v="Comité Protection de l'environnement et du climat, services financés par les redevances"/>
    <s v="Services de gestion de l’eau potable"/>
    <s v="Croissance"/>
    <s v="Redevances d’aménagement"/>
  </r>
  <r>
    <n v="904918"/>
    <x v="111"/>
    <s v="DC"/>
    <s v="Development Charges "/>
    <s v="Post Period Capacity Water"/>
    <x v="1"/>
    <s v="DC"/>
    <s v="Rate"/>
    <s v="Water"/>
    <s v="Authority"/>
    <s v="Individual"/>
    <x v="1"/>
    <s v="Environment and Climate Protection Committee-Rate"/>
    <x v="1"/>
    <s v="Infrastructure Services"/>
    <s v="Drinking Water Services"/>
    <s v="904918  Limebank Feedermain"/>
    <s v="516391  Post Period Capacity Water"/>
    <n v="0"/>
    <n v="0"/>
    <n v="0"/>
    <n v="309"/>
    <n v="0"/>
    <n v="0"/>
    <n v="0"/>
    <n v="0"/>
    <n v="0"/>
    <n v="0"/>
    <n v="309"/>
    <n v="516391"/>
    <n v="309"/>
    <s v="20,22"/>
    <n v="2020"/>
    <s v="Water Services"/>
    <n v="904918"/>
    <s v="Conduite principale du chemin Limebank"/>
    <s v="904918 Conduite principale du chemin Limebank"/>
    <s v="Comité Protection de l'environnement et du climat, services financés par les redevances"/>
    <s v="Services de gestion de l’eau potable"/>
    <s v="Croissance"/>
    <s v="Redevances d’aménagement"/>
  </r>
  <r>
    <n v="904918"/>
    <x v="111"/>
    <s v="Debt"/>
    <s v="Debt Funding "/>
    <s v="Water Funded Debt"/>
    <x v="6"/>
    <s v="Rate"/>
    <s v="Rate"/>
    <s v="Water"/>
    <s v="Authority"/>
    <s v="Individual"/>
    <x v="1"/>
    <s v="Environment and Climate Protection Committee-Rate"/>
    <x v="1"/>
    <s v="Infrastructure Services"/>
    <s v="Drinking Water Services"/>
    <s v="904918  Limebank Feedermain"/>
    <s v="518011  Water Funded Debt"/>
    <n v="0"/>
    <n v="0"/>
    <n v="0"/>
    <n v="200"/>
    <n v="0"/>
    <n v="0"/>
    <n v="0"/>
    <n v="0"/>
    <n v="0"/>
    <n v="0"/>
    <n v="200"/>
    <n v="518011"/>
    <n v="200"/>
    <s v="20,22"/>
    <n v="2020"/>
    <s v="Water Funded Debt"/>
    <n v="904918"/>
    <s v="Conduite principale du chemin Limebank"/>
    <s v="904918 Conduite principale du chemin Limebank"/>
    <s v="Comité Protection de l'environnement et du climat, services financés par les redevances"/>
    <s v="Services de gestion de l’eau potable"/>
    <s v="Croissance"/>
    <s v="Dette financée par les deniers publics"/>
  </r>
  <r>
    <n v="904982"/>
    <x v="112"/>
    <s v="Res"/>
    <s v="Capital Reserve Fund "/>
    <s v="Water Capital"/>
    <x v="4"/>
    <s v="Rate"/>
    <s v="Rate"/>
    <s v="Water"/>
    <s v="Authority"/>
    <s v="Individual"/>
    <x v="1"/>
    <s v="Environment and Climate Protection Committee-Rate"/>
    <x v="1"/>
    <s v="Infrastructure Services"/>
    <s v="Drinking Water Services"/>
    <s v="904982  Zone 2W West march Rd 406 to 6"/>
    <s v="516110  Water Capital"/>
    <n v="0"/>
    <n v="0"/>
    <n v="12"/>
    <n v="79"/>
    <n v="0"/>
    <n v="0"/>
    <n v="0"/>
    <n v="0"/>
    <n v="0"/>
    <n v="0"/>
    <n v="91"/>
    <n v="516110"/>
    <n v="91"/>
    <n v="4"/>
    <n v="2022"/>
    <s v="Water Capital"/>
    <n v="904982"/>
    <s v="Zone 2W à l’ouest du chemin March de 406 à 6"/>
    <s v="904982 Zone 2W à l’ouest du chemin March de 406 à 6"/>
    <s v="Comité Protection de l'environnement et du climat, services financés par les redevances"/>
    <s v="Services de gestion de l’eau potable"/>
    <s v="Croissance"/>
    <s v="Fonds de réserve financé par les deniers publics"/>
  </r>
  <r>
    <n v="904982"/>
    <x v="112"/>
    <s v="DC"/>
    <s v="Development Charges "/>
    <s v="Water Services (Outside Greenbelt)"/>
    <x v="1"/>
    <s v="DC"/>
    <s v="Rate"/>
    <s v="Water"/>
    <s v="Authority"/>
    <s v="Individual"/>
    <x v="1"/>
    <s v="Environment and Climate Protection Committee-Rate"/>
    <x v="1"/>
    <s v="Infrastructure Services"/>
    <s v="Drinking Water Services"/>
    <s v="904982  Zone 2W West march Rd 406 to 6"/>
    <s v="516252  Water Services (Outside Greenbelt)"/>
    <n v="0"/>
    <n v="0"/>
    <n v="504"/>
    <n v="1278"/>
    <n v="0"/>
    <n v="0"/>
    <n v="0"/>
    <n v="0"/>
    <n v="0"/>
    <n v="0"/>
    <n v="1782"/>
    <n v="516252"/>
    <n v="1782"/>
    <n v="4"/>
    <n v="2022"/>
    <s v="Water Services"/>
    <n v="904982"/>
    <s v="Zone 2W à l’ouest du chemin March de 406 à 6"/>
    <s v="904982 Zone 2W à l’ouest du chemin March de 406 à 6"/>
    <s v="Comité Protection de l'environnement et du climat, services financés par les redevances"/>
    <s v="Services de gestion de l’eau potable"/>
    <s v="Croissance"/>
    <s v="Redevances d’aménagement"/>
  </r>
  <r>
    <n v="904982"/>
    <x v="112"/>
    <s v="DC"/>
    <s v="Development Charges "/>
    <s v="Post Period Capacity Water"/>
    <x v="1"/>
    <s v="DC"/>
    <s v="Rate"/>
    <s v="Water"/>
    <s v="Authority"/>
    <s v="Individual"/>
    <x v="1"/>
    <s v="Environment and Climate Protection Committee-Rate"/>
    <x v="1"/>
    <s v="Infrastructure Services"/>
    <s v="Drinking Water Services"/>
    <s v="904982  Zone 2W West march Rd 406 to 6"/>
    <s v="516391  Post Period Capacity Water"/>
    <n v="0"/>
    <n v="0"/>
    <n v="56"/>
    <n v="142"/>
    <n v="0"/>
    <n v="0"/>
    <n v="0"/>
    <n v="0"/>
    <n v="0"/>
    <n v="0"/>
    <n v="198"/>
    <n v="516391"/>
    <n v="198"/>
    <n v="4"/>
    <n v="2022"/>
    <s v="Water Services"/>
    <n v="904982"/>
    <s v="Zone 2W à l’ouest du chemin March de 406 à 6"/>
    <s v="904982 Zone 2W à l’ouest du chemin March de 406 à 6"/>
    <s v="Comité Protection de l'environnement et du climat, services financés par les redevances"/>
    <s v="Services de gestion de l’eau potable"/>
    <s v="Croissance"/>
    <s v="Redevances d’aménagement"/>
  </r>
  <r>
    <n v="904982"/>
    <x v="112"/>
    <s v="Debt"/>
    <s v="Debt Funding "/>
    <s v="Water Funded Debt"/>
    <x v="6"/>
    <s v="Rate"/>
    <s v="Rate"/>
    <s v="Water"/>
    <s v="Authority"/>
    <s v="Individual"/>
    <x v="1"/>
    <s v="Environment and Climate Protection Committee-Rate"/>
    <x v="1"/>
    <s v="Infrastructure Services"/>
    <s v="Drinking Water Services"/>
    <s v="904982  Zone 2W West march Rd 406 to 6"/>
    <s v="518011  Water Funded Debt"/>
    <n v="0"/>
    <n v="0"/>
    <n v="50"/>
    <n v="100"/>
    <n v="0"/>
    <n v="0"/>
    <n v="0"/>
    <n v="0"/>
    <n v="0"/>
    <n v="0"/>
    <n v="150"/>
    <n v="518011"/>
    <n v="150"/>
    <n v="4"/>
    <n v="2022"/>
    <s v="Water Funded Debt"/>
    <n v="904982"/>
    <s v="Zone 2W à l’ouest du chemin March de 406 à 6"/>
    <s v="904982 Zone 2W à l’ouest du chemin March de 406 à 6"/>
    <s v="Comité Protection de l'environnement et du climat, services financés par les redevances"/>
    <s v="Services de gestion de l’eau potable"/>
    <s v="Croissance"/>
    <s v="Dette financée par les deniers publics"/>
  </r>
  <r>
    <n v="904982"/>
    <x v="112"/>
    <s v="DC Debt"/>
    <s v="Debt Funding "/>
    <s v="Water DC Debt TBA"/>
    <x v="3"/>
    <s v="DC"/>
    <s v="Rate"/>
    <s v="Water"/>
    <s v="Authority"/>
    <s v="Individual"/>
    <x v="1"/>
    <s v="Environment and Climate Protection Committee-Rate"/>
    <x v="1"/>
    <s v="Infrastructure Services"/>
    <s v="Drinking Water Services"/>
    <s v="904982  Zone 2W West march Rd 406 to 6"/>
    <s v="518038  Water DC Debt TBA"/>
    <n v="0"/>
    <n v="0"/>
    <n v="0"/>
    <n v="89"/>
    <n v="0"/>
    <n v="0"/>
    <n v="0"/>
    <n v="0"/>
    <n v="0"/>
    <n v="0"/>
    <n v="89"/>
    <n v="518038"/>
    <n v="89"/>
    <n v="4"/>
    <n v="2022"/>
    <s v="Water DC Debt"/>
    <n v="904982"/>
    <s v="Zone 2W à l’ouest du chemin March de 406 à 6"/>
    <s v="904982 Zone 2W à l’ouest du chemin March de 406 à 6"/>
    <s v="Comité Protection de l'environnement et du climat, services financés par les redevances"/>
    <s v="Services de gestion de l’eau potable"/>
    <s v="Croissance"/>
    <s v="Dette financée par les deniers publics"/>
  </r>
  <r>
    <n v="905992"/>
    <x v="113"/>
    <s v="Res"/>
    <s v="Capital Reserve Fund "/>
    <s v="Water Capital"/>
    <x v="4"/>
    <s v="Rate"/>
    <s v="Rate"/>
    <s v="Water"/>
    <s v="Authority"/>
    <s v="Individual"/>
    <x v="1"/>
    <s v="Environment and Climate Protection Committee-Rate"/>
    <x v="1"/>
    <s v="Infrastructure Services"/>
    <s v="Drinking Water Services"/>
    <s v="905992  Manotick Supply Watermain"/>
    <s v="516110  Water Capital"/>
    <n v="0"/>
    <n v="436"/>
    <n v="0"/>
    <n v="348"/>
    <n v="0"/>
    <n v="0"/>
    <n v="0"/>
    <n v="0"/>
    <n v="0"/>
    <n v="0"/>
    <n v="784"/>
    <n v="516110"/>
    <n v="784"/>
    <n v="21"/>
    <n v="2019"/>
    <s v="Water Capital"/>
    <n v="905992"/>
    <s v="Approvisionnement des conduites d’eau principales de Manotick"/>
    <s v="905992 Approvisionnement des conduites d’eau principales de Manotick"/>
    <s v="Comité Protection de l'environnement et du climat, services financés par les redevances"/>
    <s v="Services de gestion de l’eau potable"/>
    <s v="Croissance"/>
    <s v="Fonds de réserve financé par les deniers publics"/>
  </r>
  <r>
    <n v="905992"/>
    <x v="113"/>
    <s v="DC"/>
    <s v="Development Charges "/>
    <s v="Water Services (Outside Greenbelt)"/>
    <x v="1"/>
    <s v="DC"/>
    <s v="Rate"/>
    <s v="Water"/>
    <s v="Authority"/>
    <s v="Individual"/>
    <x v="1"/>
    <s v="Environment and Climate Protection Committee-Rate"/>
    <x v="1"/>
    <s v="Infrastructure Services"/>
    <s v="Drinking Water Services"/>
    <s v="905992  Manotick Supply Watermain"/>
    <s v="516252  Water Services (Outside Greenbelt)"/>
    <n v="0"/>
    <n v="6395"/>
    <n v="0"/>
    <n v="0"/>
    <n v="0"/>
    <n v="0"/>
    <n v="0"/>
    <n v="0"/>
    <n v="0"/>
    <n v="0"/>
    <n v="6395"/>
    <n v="516252"/>
    <n v="6395"/>
    <n v="21"/>
    <n v="2019"/>
    <s v="Water Services"/>
    <n v="905992"/>
    <s v="Approvisionnement des conduites d’eau principales de Manotick"/>
    <s v="905992 Approvisionnement des conduites d’eau principales de Manotick"/>
    <s v="Comité Protection de l'environnement et du climat, services financés par les redevances"/>
    <s v="Services de gestion de l’eau potable"/>
    <s v="Croissance"/>
    <s v="Redevances d’aménagement"/>
  </r>
  <r>
    <n v="905992"/>
    <x v="113"/>
    <s v="DC"/>
    <s v="Development Charges "/>
    <s v="Post Period Capacity Water"/>
    <x v="1"/>
    <s v="DC"/>
    <s v="Rate"/>
    <s v="Water"/>
    <s v="Authority"/>
    <s v="Individual"/>
    <x v="1"/>
    <s v="Environment and Climate Protection Committee-Rate"/>
    <x v="1"/>
    <s v="Infrastructure Services"/>
    <s v="Drinking Water Services"/>
    <s v="905992  Manotick Supply Watermain"/>
    <s v="516391  Post Period Capacity Water"/>
    <n v="0"/>
    <n v="435"/>
    <n v="0"/>
    <n v="0"/>
    <n v="0"/>
    <n v="0"/>
    <n v="0"/>
    <n v="0"/>
    <n v="0"/>
    <n v="0"/>
    <n v="435"/>
    <n v="516391"/>
    <n v="435"/>
    <n v="21"/>
    <n v="2019"/>
    <s v="Water Services"/>
    <n v="905992"/>
    <s v="Approvisionnement des conduites d’eau principales de Manotick"/>
    <s v="905992 Approvisionnement des conduites d’eau principales de Manotick"/>
    <s v="Comité Protection de l'environnement et du climat, services financés par les redevances"/>
    <s v="Services de gestion de l’eau potable"/>
    <s v="Croissance"/>
    <s v="Redevances d’aménagement"/>
  </r>
  <r>
    <n v="905992"/>
    <x v="113"/>
    <s v="Debt"/>
    <s v="Debt Funding "/>
    <s v="Water Funded Debt"/>
    <x v="6"/>
    <s v="Rate"/>
    <s v="Rate"/>
    <s v="Water"/>
    <s v="Authority"/>
    <s v="Individual"/>
    <x v="1"/>
    <s v="Environment and Climate Protection Committee-Rate"/>
    <x v="1"/>
    <s v="Infrastructure Services"/>
    <s v="Drinking Water Services"/>
    <s v="905992  Manotick Supply Watermain"/>
    <s v="518011  Water Funded Debt"/>
    <n v="0"/>
    <n v="1000"/>
    <n v="0"/>
    <n v="1500"/>
    <n v="0"/>
    <n v="0"/>
    <n v="0"/>
    <n v="0"/>
    <n v="0"/>
    <n v="0"/>
    <n v="2500"/>
    <n v="518011"/>
    <n v="2500"/>
    <n v="21"/>
    <n v="2019"/>
    <s v="Water Funded Debt"/>
    <n v="905992"/>
    <s v="Approvisionnement des conduites d’eau principales de Manotick"/>
    <s v="905992 Approvisionnement des conduites d’eau principales de Manotick"/>
    <s v="Comité Protection de l'environnement et du climat, services financés par les redevances"/>
    <s v="Services de gestion de l’eau potable"/>
    <s v="Croissance"/>
    <s v="Dette financée par les deniers publics"/>
  </r>
  <r>
    <n v="905992"/>
    <x v="113"/>
    <s v="DC Debt"/>
    <s v="Debt Funding "/>
    <s v="Water DC Debt TBA"/>
    <x v="3"/>
    <s v="DC"/>
    <s v="Rate"/>
    <s v="Water"/>
    <s v="Authority"/>
    <s v="Individual"/>
    <x v="1"/>
    <s v="Environment and Climate Protection Committee-Rate"/>
    <x v="1"/>
    <s v="Infrastructure Services"/>
    <s v="Drinking Water Services"/>
    <s v="905992  Manotick Supply Watermain"/>
    <s v="518038  Water DC Debt TBA"/>
    <n v="0"/>
    <n v="1583"/>
    <n v="0"/>
    <n v="7879"/>
    <n v="0"/>
    <n v="0"/>
    <n v="0"/>
    <n v="0"/>
    <n v="0"/>
    <n v="0"/>
    <n v="9462"/>
    <n v="518038"/>
    <n v="9462"/>
    <n v="21"/>
    <n v="2019"/>
    <s v="Water DC Debt"/>
    <n v="905992"/>
    <s v="Approvisionnement des conduites d’eau principales de Manotick"/>
    <s v="905992 Approvisionnement des conduites d’eau principales de Manotick"/>
    <s v="Comité Protection de l'environnement et du climat, services financés par les redevances"/>
    <s v="Services de gestion de l’eau potable"/>
    <s v="Croissance"/>
    <s v="Dette financée par les deniers publics"/>
  </r>
  <r>
    <n v="907099"/>
    <x v="114"/>
    <s v="Res"/>
    <s v="Capital Reserve Fund "/>
    <s v="Water Capital"/>
    <x v="4"/>
    <s v="Rate"/>
    <s v="Rate"/>
    <s v="Water"/>
    <s v="Authority"/>
    <s v="Individual"/>
    <x v="1"/>
    <s v="Environment and Climate Protection Committee-Rate"/>
    <x v="1"/>
    <s v="Infrastructure Services"/>
    <s v="Drinking Water Services"/>
    <s v="907099  Carp Reservoir Cell"/>
    <s v="516110  Water Capital"/>
    <n v="0"/>
    <n v="0"/>
    <n v="0"/>
    <n v="454"/>
    <n v="0"/>
    <n v="0"/>
    <n v="0"/>
    <n v="0"/>
    <n v="0"/>
    <n v="0"/>
    <n v="454"/>
    <n v="516110"/>
    <n v="454"/>
    <n v="5"/>
    <n v="2023"/>
    <s v="Water Capital"/>
    <n v="907099"/>
    <s v="Compartiment du réservoir de Carp"/>
    <s v="907099 Compartiment du réservoir de Carp"/>
    <s v="Comité Protection de l'environnement et du climat, services financés par les redevances"/>
    <s v="Services de gestion de l’eau potable"/>
    <s v="Croissance"/>
    <s v="Fonds de réserve financé par les deniers publics"/>
  </r>
  <r>
    <n v="907101"/>
    <x v="115"/>
    <s v="Res"/>
    <s v="Capital Reserve Fund "/>
    <s v="Water Capital"/>
    <x v="4"/>
    <s v="Rate"/>
    <s v="Rate"/>
    <s v="Water"/>
    <s v="Authority"/>
    <s v="Individual"/>
    <x v="1"/>
    <s v="Environment and Climate Protection Committee-Rate"/>
    <x v="1"/>
    <s v="Infrastructure Services"/>
    <s v="Drinking Water Services"/>
    <s v="907101  River Ridge 3C Elevated Tank"/>
    <s v="516110  Water Capital"/>
    <n v="0"/>
    <n v="0"/>
    <n v="0"/>
    <n v="116"/>
    <n v="0"/>
    <n v="0"/>
    <n v="0"/>
    <n v="0"/>
    <n v="0"/>
    <n v="0"/>
    <n v="116"/>
    <n v="516110"/>
    <n v="116"/>
    <s v="20,22"/>
    <n v="2020"/>
    <s v="Water Capital"/>
    <n v="907101"/>
    <s v="Château d’eau (3C) du croissant River Ridge"/>
    <s v="907101 Château d’eau (3C) du croissant River Ridge"/>
    <s v="Comité Protection de l'environnement et du climat, services financés par les redevances"/>
    <s v="Services de gestion de l’eau potable"/>
    <s v="Croissance"/>
    <s v="Fonds de réserve financé par les deniers publics"/>
  </r>
  <r>
    <n v="907101"/>
    <x v="115"/>
    <s v="DC"/>
    <s v="Development Charges "/>
    <s v="Water Services (Outside Greenbelt)"/>
    <x v="1"/>
    <s v="DC"/>
    <s v="Rate"/>
    <s v="Water"/>
    <s v="Authority"/>
    <s v="Individual"/>
    <x v="1"/>
    <s v="Environment and Climate Protection Committee-Rate"/>
    <x v="1"/>
    <s v="Infrastructure Services"/>
    <s v="Drinking Water Services"/>
    <s v="907101  River Ridge 3C Elevated Tank"/>
    <s v="516252  Water Services (Outside Greenbelt)"/>
    <n v="0"/>
    <n v="0"/>
    <n v="0"/>
    <n v="2564"/>
    <n v="0"/>
    <n v="0"/>
    <n v="0"/>
    <n v="0"/>
    <n v="0"/>
    <n v="0"/>
    <n v="2564"/>
    <n v="516252"/>
    <n v="2564"/>
    <s v="20,22"/>
    <n v="2020"/>
    <s v="Water Services"/>
    <n v="907101"/>
    <s v="Château d’eau (3C) du croissant River Ridge"/>
    <s v="907101 Château d’eau (3C) du croissant River Ridge"/>
    <s v="Comité Protection de l'environnement et du climat, services financés par les redevances"/>
    <s v="Services de gestion de l’eau potable"/>
    <s v="Croissance"/>
    <s v="Redevances d’aménagement"/>
  </r>
  <r>
    <n v="907101"/>
    <x v="115"/>
    <s v="DC"/>
    <s v="Development Charges "/>
    <s v="Post Period Capacity Water"/>
    <x v="1"/>
    <s v="DC"/>
    <s v="Rate"/>
    <s v="Water"/>
    <s v="Authority"/>
    <s v="Individual"/>
    <x v="1"/>
    <s v="Environment and Climate Protection Committee-Rate"/>
    <x v="1"/>
    <s v="Infrastructure Services"/>
    <s v="Drinking Water Services"/>
    <s v="907101  River Ridge 3C Elevated Tank"/>
    <s v="516391  Post Period Capacity Water"/>
    <n v="0"/>
    <n v="0"/>
    <n v="0"/>
    <n v="285"/>
    <n v="0"/>
    <n v="0"/>
    <n v="0"/>
    <n v="0"/>
    <n v="0"/>
    <n v="0"/>
    <n v="285"/>
    <n v="516391"/>
    <n v="285"/>
    <s v="20,22"/>
    <n v="2020"/>
    <s v="Water Services"/>
    <n v="907101"/>
    <s v="Château d’eau (3C) du croissant River Ridge"/>
    <s v="907101 Château d’eau (3C) du croissant River Ridge"/>
    <s v="Comité Protection de l'environnement et du climat, services financés par les redevances"/>
    <s v="Services de gestion de l’eau potable"/>
    <s v="Croissance"/>
    <s v="Redevances d’aménagement"/>
  </r>
  <r>
    <n v="907101"/>
    <x v="115"/>
    <s v="Debt"/>
    <s v="Debt Funding "/>
    <s v="Water Funded Debt"/>
    <x v="6"/>
    <s v="Rate"/>
    <s v="Rate"/>
    <s v="Water"/>
    <s v="Authority"/>
    <s v="Individual"/>
    <x v="1"/>
    <s v="Environment and Climate Protection Committee-Rate"/>
    <x v="1"/>
    <s v="Infrastructure Services"/>
    <s v="Drinking Water Services"/>
    <s v="907101  River Ridge 3C Elevated Tank"/>
    <s v="518011  Water Funded Debt"/>
    <n v="0"/>
    <n v="0"/>
    <n v="0"/>
    <n v="200"/>
    <n v="0"/>
    <n v="0"/>
    <n v="0"/>
    <n v="0"/>
    <n v="0"/>
    <n v="0"/>
    <n v="200"/>
    <n v="518011"/>
    <n v="200"/>
    <s v="20,22"/>
    <n v="2020"/>
    <s v="Water Funded Debt"/>
    <n v="907101"/>
    <s v="Château d’eau (3C) du croissant River Ridge"/>
    <s v="907101 Château d’eau (3C) du croissant River Ridge"/>
    <s v="Comité Protection de l'environnement et du climat, services financés par les redevances"/>
    <s v="Services de gestion de l’eau potable"/>
    <s v="Croissance"/>
    <s v="Dette financée par les deniers publics"/>
  </r>
  <r>
    <n v="907453"/>
    <x v="116"/>
    <s v="Res"/>
    <s v="Capital Reserve Fund "/>
    <s v="Water Capital"/>
    <x v="4"/>
    <s v="Rate"/>
    <s v="Rate"/>
    <s v="Water"/>
    <s v="Authority"/>
    <s v="Individual"/>
    <x v="1"/>
    <s v="Environment and Climate Protection Committee-Rate"/>
    <x v="1"/>
    <s v="Infrastructure Services"/>
    <s v="Drinking Water Services"/>
    <s v="907453  Britannia WPP Capacity Upgrade"/>
    <s v="516110  Water Capital"/>
    <n v="0"/>
    <n v="0"/>
    <n v="52"/>
    <n v="0"/>
    <n v="0"/>
    <n v="0"/>
    <n v="0"/>
    <n v="0"/>
    <n v="0"/>
    <n v="0"/>
    <n v="52"/>
    <n v="516110"/>
    <n v="52"/>
    <n v="7"/>
    <n v="2021"/>
    <s v="Water Capital"/>
    <n v="907453"/>
    <s v="Augmentation de la capacité de l’usine de purification de l’eau de Britannia"/>
    <s v="907453 Augmentation de la capacité de l’usine de purification de l’eau de Britannia"/>
    <s v="Comité Protection de l'environnement et du climat, services financés par les redevances"/>
    <s v="Services de gestion de l’eau potable"/>
    <s v="Croissance"/>
    <s v="Fonds de réserve financé par les deniers publics"/>
  </r>
  <r>
    <n v="907453"/>
    <x v="116"/>
    <s v="DC"/>
    <s v="Development Charges "/>
    <s v="Post Period Capacity Water"/>
    <x v="1"/>
    <s v="DC"/>
    <s v="Rate"/>
    <s v="Water"/>
    <s v="Authority"/>
    <s v="Individual"/>
    <x v="1"/>
    <s v="Environment and Climate Protection Committee-Rate"/>
    <x v="1"/>
    <s v="Infrastructure Services"/>
    <s v="Drinking Water Services"/>
    <s v="907453  Britannia WPP Capacity Upgrade"/>
    <s v="516391  Post Period Capacity Water"/>
    <n v="0"/>
    <n v="0"/>
    <n v="466"/>
    <n v="0"/>
    <n v="0"/>
    <n v="0"/>
    <n v="0"/>
    <n v="0"/>
    <n v="0"/>
    <n v="0"/>
    <n v="466"/>
    <n v="516391"/>
    <n v="466"/>
    <n v="7"/>
    <n v="2021"/>
    <s v="Water Services"/>
    <n v="907453"/>
    <s v="Augmentation de la capacité de l’usine de purification de l’eau de Britannia"/>
    <s v="907453 Augmentation de la capacité de l’usine de purification de l’eau de Britannia"/>
    <s v="Comité Protection de l'environnement et du climat, services financés par les redevances"/>
    <s v="Services de gestion de l’eau potable"/>
    <s v="Croissance"/>
    <s v="Redevances d’aménagement"/>
  </r>
  <r>
    <n v="907456"/>
    <x v="117"/>
    <s v="Res"/>
    <s v="Capital Reserve Fund "/>
    <s v="Water Capital"/>
    <x v="4"/>
    <s v="Rate"/>
    <s v="Rate"/>
    <s v="Water"/>
    <s v="Authority"/>
    <s v="Individual"/>
    <x v="1"/>
    <s v="Environment and Climate Protection Committee-Rate"/>
    <x v="1"/>
    <s v="Infrastructure Services"/>
    <s v="Drinking Water Services"/>
    <s v="907456  Manotick North Island Link"/>
    <s v="516110  Water Capital"/>
    <n v="0"/>
    <n v="182"/>
    <n v="0"/>
    <n v="0"/>
    <n v="0"/>
    <n v="0"/>
    <n v="0"/>
    <n v="0"/>
    <n v="0"/>
    <n v="0"/>
    <n v="182"/>
    <n v="516110"/>
    <n v="182"/>
    <n v="21"/>
    <n v="2021"/>
    <s v="Water Capital"/>
    <n v="907456"/>
    <s v="Raccordement North Island à Manotick"/>
    <s v="907456 Raccordement North Island à Manotick"/>
    <s v="Comité Protection de l'environnement et du climat, services financés par les redevances"/>
    <s v="Services de gestion de l’eau potable"/>
    <s v="Croissance"/>
    <s v="Fonds de réserve financé par les deniers publics"/>
  </r>
  <r>
    <n v="907456"/>
    <x v="117"/>
    <s v="DC"/>
    <s v="Development Charges "/>
    <s v="Water Services (Outside Greenbelt)"/>
    <x v="1"/>
    <s v="DC"/>
    <s v="Rate"/>
    <s v="Water"/>
    <s v="Authority"/>
    <s v="Individual"/>
    <x v="1"/>
    <s v="Environment and Climate Protection Committee-Rate"/>
    <x v="1"/>
    <s v="Infrastructure Services"/>
    <s v="Drinking Water Services"/>
    <s v="907456  Manotick North Island Link"/>
    <s v="516252  Water Services (Outside Greenbelt)"/>
    <n v="0"/>
    <n v="4717"/>
    <n v="0"/>
    <n v="0"/>
    <n v="0"/>
    <n v="0"/>
    <n v="0"/>
    <n v="0"/>
    <n v="0"/>
    <n v="0"/>
    <n v="4717"/>
    <n v="516252"/>
    <n v="4717"/>
    <n v="21"/>
    <n v="2021"/>
    <s v="Water Services"/>
    <n v="907456"/>
    <s v="Raccordement North Island à Manotick"/>
    <s v="907456 Raccordement North Island à Manotick"/>
    <s v="Comité Protection de l'environnement et du climat, services financés par les redevances"/>
    <s v="Services de gestion de l’eau potable"/>
    <s v="Croissance"/>
    <s v="Redevances d’aménagement"/>
  </r>
  <r>
    <n v="907456"/>
    <x v="117"/>
    <s v="DC"/>
    <s v="Development Charges "/>
    <s v="Post Period Capacity Water"/>
    <x v="1"/>
    <s v="DC"/>
    <s v="Rate"/>
    <s v="Water"/>
    <s v="Authority"/>
    <s v="Individual"/>
    <x v="1"/>
    <s v="Environment and Climate Protection Committee-Rate"/>
    <x v="1"/>
    <s v="Infrastructure Services"/>
    <s v="Drinking Water Services"/>
    <s v="907456  Manotick North Island Link"/>
    <s v="516391  Post Period Capacity Water"/>
    <n v="0"/>
    <n v="524"/>
    <n v="0"/>
    <n v="0"/>
    <n v="0"/>
    <n v="0"/>
    <n v="0"/>
    <n v="0"/>
    <n v="0"/>
    <n v="0"/>
    <n v="524"/>
    <n v="516391"/>
    <n v="524"/>
    <n v="21"/>
    <n v="2021"/>
    <s v="Water Services"/>
    <n v="907456"/>
    <s v="Raccordement North Island à Manotick"/>
    <s v="907456 Raccordement North Island à Manotick"/>
    <s v="Comité Protection de l'environnement et du climat, services financés par les redevances"/>
    <s v="Services de gestion de l’eau potable"/>
    <s v="Croissance"/>
    <s v="Redevances d’aménagement"/>
  </r>
  <r>
    <n v="907456"/>
    <x v="117"/>
    <s v="Debt"/>
    <s v="Debt Funding "/>
    <s v="Water Funded Debt"/>
    <x v="6"/>
    <s v="Rate"/>
    <s v="Rate"/>
    <s v="Water"/>
    <s v="Authority"/>
    <s v="Individual"/>
    <x v="1"/>
    <s v="Environment and Climate Protection Committee-Rate"/>
    <x v="1"/>
    <s v="Infrastructure Services"/>
    <s v="Drinking Water Services"/>
    <s v="907456  Manotick North Island Link"/>
    <s v="518011  Water Funded Debt"/>
    <n v="0"/>
    <n v="400"/>
    <n v="0"/>
    <n v="0"/>
    <n v="0"/>
    <n v="0"/>
    <n v="0"/>
    <n v="0"/>
    <n v="0"/>
    <n v="0"/>
    <n v="400"/>
    <n v="518011"/>
    <n v="400"/>
    <n v="21"/>
    <n v="2021"/>
    <s v="Water Funded Debt"/>
    <n v="907456"/>
    <s v="Raccordement North Island à Manotick"/>
    <s v="907456 Raccordement North Island à Manotick"/>
    <s v="Comité Protection de l'environnement et du climat, services financés par les redevances"/>
    <s v="Services de gestion de l’eau potable"/>
    <s v="Croissance"/>
    <s v="Dette financée par les deniers publics"/>
  </r>
  <r>
    <n v="907467"/>
    <x v="118"/>
    <s v="Res"/>
    <s v="Capital Reserve Fund "/>
    <s v="Water Capital"/>
    <x v="4"/>
    <s v="Rate"/>
    <s v="Rate"/>
    <s v="Water"/>
    <s v="Authority"/>
    <s v="Individual"/>
    <x v="1"/>
    <s v="Environment and Climate Protection Committee-Rate"/>
    <x v="1"/>
    <s v="Infrastructure Services"/>
    <s v="Drinking Water Services"/>
    <s v="907467  SUC Greenbank"/>
    <s v="516110  Water Capital"/>
    <n v="0"/>
    <n v="172"/>
    <n v="0"/>
    <n v="0"/>
    <n v="0"/>
    <n v="0"/>
    <n v="0"/>
    <n v="0"/>
    <n v="0"/>
    <n v="0"/>
    <n v="172"/>
    <n v="516110"/>
    <n v="172"/>
    <n v="3"/>
    <n v="2022"/>
    <s v="Water Capital"/>
    <n v="907467"/>
    <s v="Collectivité urbaine du Sud – Greenbank"/>
    <s v="907467 Collectivité urbaine du Sud – Greenbank"/>
    <s v="Comité Protection de l'environnement et du climat, services financés par les redevances"/>
    <s v="Services de gestion de l’eau potable"/>
    <s v="Croissance"/>
    <s v="Fonds de réserve financé par les deniers publics"/>
  </r>
  <r>
    <n v="907467"/>
    <x v="118"/>
    <s v="DC"/>
    <s v="Development Charges "/>
    <s v="Water Services (Outside Greenbelt)"/>
    <x v="1"/>
    <s v="DC"/>
    <s v="Rate"/>
    <s v="Water"/>
    <s v="Authority"/>
    <s v="Individual"/>
    <x v="1"/>
    <s v="Environment and Climate Protection Committee-Rate"/>
    <x v="1"/>
    <s v="Infrastructure Services"/>
    <s v="Drinking Water Services"/>
    <s v="907467  SUC Greenbank"/>
    <s v="516252  Water Services (Outside Greenbelt)"/>
    <n v="0"/>
    <n v="3010"/>
    <n v="0"/>
    <n v="0"/>
    <n v="0"/>
    <n v="0"/>
    <n v="0"/>
    <n v="0"/>
    <n v="0"/>
    <n v="0"/>
    <n v="3010"/>
    <n v="516252"/>
    <n v="3010"/>
    <n v="3"/>
    <n v="2022"/>
    <s v="Water Services"/>
    <n v="907467"/>
    <s v="Collectivité urbaine du Sud – Greenbank"/>
    <s v="907467 Collectivité urbaine du Sud – Greenbank"/>
    <s v="Comité Protection de l'environnement et du climat, services financés par les redevances"/>
    <s v="Services de gestion de l’eau potable"/>
    <s v="Croissance"/>
    <s v="Redevances d’aménagement"/>
  </r>
  <r>
    <n v="907467"/>
    <x v="118"/>
    <s v="DC"/>
    <s v="Development Charges "/>
    <s v="Post Period Capacity Water"/>
    <x v="1"/>
    <s v="DC"/>
    <s v="Rate"/>
    <s v="Water"/>
    <s v="Authority"/>
    <s v="Individual"/>
    <x v="1"/>
    <s v="Environment and Climate Protection Committee-Rate"/>
    <x v="1"/>
    <s v="Infrastructure Services"/>
    <s v="Drinking Water Services"/>
    <s v="907467  SUC Greenbank"/>
    <s v="516391  Post Period Capacity Water"/>
    <n v="0"/>
    <n v="334"/>
    <n v="0"/>
    <n v="0"/>
    <n v="0"/>
    <n v="0"/>
    <n v="0"/>
    <n v="0"/>
    <n v="0"/>
    <n v="0"/>
    <n v="334"/>
    <n v="516391"/>
    <n v="334"/>
    <n v="3"/>
    <n v="2022"/>
    <s v="Water Services"/>
    <n v="907467"/>
    <s v="Collectivité urbaine du Sud – Greenbank"/>
    <s v="907467 Collectivité urbaine du Sud – Greenbank"/>
    <s v="Comité Protection de l'environnement et du climat, services financés par les redevances"/>
    <s v="Services de gestion de l’eau potable"/>
    <s v="Croissance"/>
    <s v="Redevances d’aménagement"/>
  </r>
  <r>
    <n v="907467"/>
    <x v="118"/>
    <s v="Debt"/>
    <s v="Debt Funding "/>
    <s v="Water Funded Debt"/>
    <x v="6"/>
    <s v="Rate"/>
    <s v="Rate"/>
    <s v="Water"/>
    <s v="Authority"/>
    <s v="Individual"/>
    <x v="1"/>
    <s v="Environment and Climate Protection Committee-Rate"/>
    <x v="1"/>
    <s v="Infrastructure Services"/>
    <s v="Drinking Water Services"/>
    <s v="907467  SUC Greenbank"/>
    <s v="518011  Water Funded Debt"/>
    <n v="0"/>
    <n v="200"/>
    <n v="0"/>
    <n v="0"/>
    <n v="0"/>
    <n v="0"/>
    <n v="0"/>
    <n v="0"/>
    <n v="0"/>
    <n v="0"/>
    <n v="200"/>
    <n v="518011"/>
    <n v="200"/>
    <n v="3"/>
    <n v="2022"/>
    <s v="Water Funded Debt"/>
    <n v="907467"/>
    <s v="Collectivité urbaine du Sud – Greenbank"/>
    <s v="907467 Collectivité urbaine du Sud – Greenbank"/>
    <s v="Comité Protection de l'environnement et du climat, services financés par les redevances"/>
    <s v="Services de gestion de l’eau potable"/>
    <s v="Croissance"/>
    <s v="Dette financée par les deniers publics"/>
  </r>
  <r>
    <n v="908257"/>
    <x v="119"/>
    <s v="Res"/>
    <s v="Capital Reserve Fund "/>
    <s v="Water Capital"/>
    <x v="4"/>
    <s v="Rate"/>
    <s v="Rate"/>
    <s v="Water"/>
    <s v="Authority"/>
    <s v="Individual"/>
    <x v="1"/>
    <s v="Environment and Climate Protection Committee-Rate"/>
    <x v="1"/>
    <s v="Infrastructure Services"/>
    <s v="Drinking Water Services"/>
    <s v="908257  O/S Kanata West  Transmission Mains"/>
    <s v="516110  Water Capital"/>
    <n v="30"/>
    <n v="0"/>
    <n v="0"/>
    <n v="0"/>
    <n v="0"/>
    <n v="0"/>
    <n v="0"/>
    <n v="0"/>
    <n v="0"/>
    <n v="0"/>
    <n v="30"/>
    <n v="516110"/>
    <n v="30"/>
    <s v="4,6,23"/>
    <n v="2018"/>
    <s v="Water Capital"/>
    <n v="908257"/>
    <s v="Augmentation de la taille des conduites d'eau de Kanata-Ouest"/>
    <s v="908257 Augmentation de la taille des conduites d'eau de Kanata-Ouest"/>
    <s v="Comité Protection de l'environnement et du climat, services financés par les redevances"/>
    <s v="Services de gestion de l’eau potable"/>
    <s v="Croissance"/>
    <s v="Fonds de réserve financé par les deniers publics"/>
  </r>
  <r>
    <n v="908257"/>
    <x v="119"/>
    <s v="DC"/>
    <s v="Development Charges "/>
    <s v="Water Services (Outside Greenbelt)"/>
    <x v="1"/>
    <s v="DC"/>
    <s v="Rate"/>
    <s v="Water"/>
    <s v="Authority"/>
    <s v="Individual"/>
    <x v="1"/>
    <s v="Environment and Climate Protection Committee-Rate"/>
    <x v="1"/>
    <s v="Infrastructure Services"/>
    <s v="Drinking Water Services"/>
    <s v="908257  O/S Kanata West  Transmission Mains"/>
    <s v="516252  Water Services (Outside Greenbelt)"/>
    <n v="249"/>
    <n v="0"/>
    <n v="0"/>
    <n v="0"/>
    <n v="0"/>
    <n v="0"/>
    <n v="0"/>
    <n v="0"/>
    <n v="0"/>
    <n v="0"/>
    <n v="249"/>
    <n v="516252"/>
    <n v="249"/>
    <s v="4,6,23"/>
    <n v="2018"/>
    <s v="Water Services"/>
    <n v="908257"/>
    <s v="Augmentation de la taille des conduites d'eau de Kanata-Ouest"/>
    <s v="908257 Augmentation de la taille des conduites d'eau de Kanata-Ouest"/>
    <s v="Comité Protection de l'environnement et du climat, services financés par les redevances"/>
    <s v="Services de gestion de l’eau potable"/>
    <s v="Croissance"/>
    <s v="Redevances d’aménagement"/>
  </r>
  <r>
    <n v="908257"/>
    <x v="119"/>
    <s v="DC"/>
    <s v="Development Charges "/>
    <s v="Post Period Capacity Water"/>
    <x v="1"/>
    <s v="DC"/>
    <s v="Rate"/>
    <s v="Water"/>
    <s v="Authority"/>
    <s v="Individual"/>
    <x v="1"/>
    <s v="Environment and Climate Protection Committee-Rate"/>
    <x v="1"/>
    <s v="Infrastructure Services"/>
    <s v="Drinking Water Services"/>
    <s v="908257  O/S Kanata West  Transmission Mains"/>
    <s v="516391  Post Period Capacity Water"/>
    <n v="28"/>
    <n v="0"/>
    <n v="0"/>
    <n v="0"/>
    <n v="0"/>
    <n v="0"/>
    <n v="0"/>
    <n v="0"/>
    <n v="0"/>
    <n v="0"/>
    <n v="28"/>
    <n v="516391"/>
    <n v="28"/>
    <s v="4,6,23"/>
    <n v="2018"/>
    <s v="Water Services"/>
    <n v="908257"/>
    <s v="Augmentation de la taille des conduites d'eau de Kanata-Ouest"/>
    <s v="908257 Augmentation de la taille des conduites d'eau de Kanata-Ouest"/>
    <s v="Comité Protection de l'environnement et du climat, services financés par les redevances"/>
    <s v="Services de gestion de l’eau potable"/>
    <s v="Croissance"/>
    <s v="Redevances d’aménagement"/>
  </r>
  <r>
    <n v="909071"/>
    <x v="120"/>
    <s v="Res"/>
    <s v="Capital Reserve Fund "/>
    <s v="Water Capital"/>
    <x v="4"/>
    <s v="Rate"/>
    <s v="Rate"/>
    <s v="Water"/>
    <s v="Authority"/>
    <s v="Individual"/>
    <x v="1"/>
    <s v="Environment and Climate Protection Committee-Rate"/>
    <x v="1"/>
    <s v="Planning Services"/>
    <s v="Drinking Water Services"/>
    <s v="909071  2018 Off Site Reliability Links"/>
    <s v="516110  Water Capital"/>
    <n v="15"/>
    <n v="15"/>
    <n v="16"/>
    <n v="17"/>
    <n v="0"/>
    <n v="0"/>
    <n v="0"/>
    <n v="0"/>
    <n v="0"/>
    <n v="0"/>
    <n v="63"/>
    <n v="516110"/>
    <n v="63"/>
    <s v="CW"/>
    <n v="2020"/>
    <s v="Water Capital"/>
    <n v="909071"/>
    <s v="Raccordements de sûreté hors chantiers 2018"/>
    <s v="909071 Raccordements de sûreté hors chantiers 2018"/>
    <s v="Comité Protection de l'environnement et du climat, services financés par les redevances"/>
    <s v="Services de gestion de l’eau potable"/>
    <s v="Croissance"/>
    <s v="Fonds de réserve financé par les deniers publics"/>
  </r>
  <r>
    <n v="909071"/>
    <x v="120"/>
    <s v="DC"/>
    <s v="Development Charges "/>
    <s v="Water Services (Outside Greenbelt)"/>
    <x v="1"/>
    <s v="DC"/>
    <s v="Rate"/>
    <s v="Water"/>
    <s v="Authority"/>
    <s v="Individual"/>
    <x v="1"/>
    <s v="Environment and Climate Protection Committee-Rate"/>
    <x v="1"/>
    <s v="Planning Services"/>
    <s v="Drinking Water Services"/>
    <s v="909071  2018 Off Site Reliability Links"/>
    <s v="516252  Water Services (Outside Greenbelt)"/>
    <n v="124"/>
    <n v="126"/>
    <n v="128"/>
    <n v="130"/>
    <n v="0"/>
    <n v="0"/>
    <n v="0"/>
    <n v="0"/>
    <n v="0"/>
    <n v="0"/>
    <n v="508"/>
    <n v="516252"/>
    <n v="508"/>
    <s v="CW"/>
    <n v="2020"/>
    <s v="Water Services"/>
    <n v="909071"/>
    <s v="Raccordements de sûreté hors chantiers 2018"/>
    <s v="909071 Raccordements de sûreté hors chantiers 2018"/>
    <s v="Comité Protection de l'environnement et du climat, services financés par les redevances"/>
    <s v="Services de gestion de l’eau potable"/>
    <s v="Croissance"/>
    <s v="Redevances d’aménagement"/>
  </r>
  <r>
    <n v="909071"/>
    <x v="120"/>
    <s v="DC"/>
    <s v="Development Charges "/>
    <s v="Post Period Capacity Water"/>
    <x v="1"/>
    <s v="DC"/>
    <s v="Rate"/>
    <s v="Water"/>
    <s v="Authority"/>
    <s v="Individual"/>
    <x v="1"/>
    <s v="Environment and Climate Protection Committee-Rate"/>
    <x v="1"/>
    <s v="Planning Services"/>
    <s v="Drinking Water Services"/>
    <s v="909071  2018 Off Site Reliability Links"/>
    <s v="516391  Post Period Capacity Water"/>
    <n v="14"/>
    <n v="14"/>
    <n v="14"/>
    <n v="14"/>
    <n v="0"/>
    <n v="0"/>
    <n v="0"/>
    <n v="0"/>
    <n v="0"/>
    <n v="0"/>
    <n v="56"/>
    <n v="516391"/>
    <n v="56"/>
    <s v="CW"/>
    <n v="2020"/>
    <s v="Water Services"/>
    <n v="909071"/>
    <s v="Raccordements de sûreté hors chantiers 2018"/>
    <s v="909071 Raccordements de sûreté hors chantiers 2018"/>
    <s v="Comité Protection de l'environnement et du climat, services financés par les redevances"/>
    <s v="Services de gestion de l’eau potable"/>
    <s v="Croissance"/>
    <s v="Redevances d’aménagement"/>
  </r>
  <r>
    <n v="909132"/>
    <x v="121"/>
    <s v="Res"/>
    <s v="Capital Reserve Fund "/>
    <s v="Water Capital"/>
    <x v="4"/>
    <s v="Rate"/>
    <s v="Rate"/>
    <s v="Water"/>
    <s v="Authority"/>
    <s v="Individual"/>
    <x v="1"/>
    <s v="Environment and Climate Protection Committee-Rate"/>
    <x v="1"/>
    <s v="Infrastructure Services"/>
    <s v="Drinking Water Services"/>
    <s v="909132  2018 Rural Servicing Strategy"/>
    <s v="516110  Water Capital"/>
    <n v="102"/>
    <n v="105"/>
    <n v="106"/>
    <n v="108"/>
    <n v="0"/>
    <n v="0"/>
    <n v="0"/>
    <n v="0"/>
    <n v="0"/>
    <n v="0"/>
    <n v="421"/>
    <n v="516110"/>
    <n v="421"/>
    <s v="CW"/>
    <n v="2020"/>
    <s v="Water Capital"/>
    <n v="909132"/>
    <s v="Stratégie de viabilisation des terrains ruraux 2018"/>
    <s v="909132 Stratégie de viabilisation des terrains ruraux 2018"/>
    <s v="Comité Protection de l'environnement et du climat, services financés par les redevances"/>
    <s v="Services de gestion de l’eau potable"/>
    <s v="Croissance"/>
    <s v="Fonds de réserve financé par les deniers publics"/>
  </r>
  <r>
    <n v="909132"/>
    <x v="121"/>
    <s v="DC"/>
    <s v="Development Charges "/>
    <s v="Studies2021Rural"/>
    <x v="1"/>
    <s v="DC"/>
    <s v="Rate"/>
    <s v="Water"/>
    <s v="Authority"/>
    <s v="Individual"/>
    <x v="1"/>
    <s v="Environment and Climate Protection Committee-Rate"/>
    <x v="1"/>
    <s v="Infrastructure Services"/>
    <s v="Drinking Water Services"/>
    <s v="909132  2018 Rural Servicing Strategy"/>
    <s v="516282  D/C Studies2021Rural"/>
    <n v="103"/>
    <n v="104"/>
    <n v="106"/>
    <n v="108"/>
    <n v="0"/>
    <n v="0"/>
    <n v="0"/>
    <n v="0"/>
    <n v="0"/>
    <n v="0"/>
    <n v="421"/>
    <n v="516282"/>
    <n v="421"/>
    <s v="CW"/>
    <n v="2020"/>
    <s v="Studies"/>
    <n v="909132"/>
    <s v="Stratégie de viabilisation des terrains ruraux 2018"/>
    <s v="909132 Stratégie de viabilisation des terrains ruraux 2018"/>
    <s v="Comité Protection de l'environnement et du climat, services financés par les redevances"/>
    <s v="Services de gestion de l’eau potable"/>
    <s v="Croissance"/>
    <s v="Redevances d’aménagement"/>
  </r>
  <r>
    <n v="909133"/>
    <x v="122"/>
    <s v="Res"/>
    <s v="Capital Reserve Fund "/>
    <s v="Water Capital"/>
    <x v="4"/>
    <s v="Rate"/>
    <s v="Rate"/>
    <s v="Water"/>
    <s v="Authority"/>
    <s v="Individual"/>
    <x v="1"/>
    <s v="Environment and Climate Protection Committee-Rate"/>
    <x v="1"/>
    <s v="Infrastructure Services"/>
    <s v="Drinking Water Services"/>
    <s v="909133  2018 Water &amp; Wastewater EA Studies"/>
    <s v="516110  Water Capital"/>
    <n v="51"/>
    <n v="52"/>
    <n v="53"/>
    <n v="54"/>
    <n v="0"/>
    <n v="0"/>
    <n v="0"/>
    <n v="0"/>
    <n v="0"/>
    <n v="0"/>
    <n v="210"/>
    <n v="516110"/>
    <n v="210"/>
    <s v="CW"/>
    <n v="2020"/>
    <s v="Water Capital"/>
    <n v="909133"/>
    <s v="Études d’ÉE - eau et eaux usées 2018"/>
    <s v="909133 Études d’ÉE - eau et eaux usées 2018"/>
    <s v="Comité Protection de l'environnement et du climat, services financés par les redevances"/>
    <s v="Services de gestion de l’eau potable"/>
    <s v="Croissance"/>
    <s v="Fonds de réserve financé par les deniers publics"/>
  </r>
  <r>
    <n v="909133"/>
    <x v="122"/>
    <s v="DC"/>
    <s v="Development Charges "/>
    <s v="Studies-2021-CW"/>
    <x v="1"/>
    <s v="DC"/>
    <s v="Rate"/>
    <s v="Water"/>
    <s v="Authority"/>
    <s v="Individual"/>
    <x v="1"/>
    <s v="Environment and Climate Protection Committee-Rate"/>
    <x v="1"/>
    <s v="Infrastructure Services"/>
    <s v="Drinking Water Services"/>
    <s v="909133  2018 Water &amp; Wastewater EA Studies"/>
    <s v="516279  D/C Studies-2021-CW"/>
    <n v="204"/>
    <n v="208"/>
    <n v="211"/>
    <n v="215"/>
    <n v="0"/>
    <n v="0"/>
    <n v="0"/>
    <n v="0"/>
    <n v="0"/>
    <n v="0"/>
    <n v="838"/>
    <n v="516279"/>
    <n v="838"/>
    <s v="CW"/>
    <n v="2020"/>
    <s v="Studies"/>
    <n v="909133"/>
    <s v="Études d’ÉE - eau et eaux usées 2018"/>
    <s v="909133 Études d’ÉE - eau et eaux usées 2018"/>
    <s v="Comité Protection de l'environnement et du climat, services financés par les redevances"/>
    <s v="Services de gestion de l’eau potable"/>
    <s v="Croissance"/>
    <s v="Redevances d’aménagement"/>
  </r>
  <r>
    <n v="909134"/>
    <x v="123"/>
    <s v="Res"/>
    <s v="Capital Reserve Fund "/>
    <s v="Water Capital"/>
    <x v="4"/>
    <s v="Rate"/>
    <s v="Rate"/>
    <s v="Water"/>
    <s v="Authority"/>
    <s v="Individual"/>
    <x v="1"/>
    <s v="Environment and Climate Protection Committee-Rate"/>
    <x v="1"/>
    <s v="Infrastructure Services"/>
    <s v="Drinking Water Services"/>
    <s v="909134  2018 Infrastructure Master Plan (Water)"/>
    <s v="516110  Water Capital"/>
    <n v="134"/>
    <n v="232"/>
    <n v="236"/>
    <n v="0"/>
    <n v="0"/>
    <n v="0"/>
    <n v="0"/>
    <n v="0"/>
    <n v="0"/>
    <n v="0"/>
    <n v="602"/>
    <n v="516110"/>
    <n v="602"/>
    <s v="CW"/>
    <n v="2020"/>
    <s v="Water Capital"/>
    <n v="909134"/>
    <s v="Plan directeur de l’infrastructure 2018 (eau)"/>
    <s v="909134 Plan directeur de l’infrastructure 2018 (eau)"/>
    <s v="Comité Protection de l'environnement et du climat, services financés par les redevances"/>
    <s v="Services de gestion de l’eau potable"/>
    <s v="Croissance"/>
    <s v="Fonds de réserve financé par les deniers publics"/>
  </r>
  <r>
    <n v="909134"/>
    <x v="123"/>
    <s v="DC"/>
    <s v="Development Charges "/>
    <s v="Studies-2021-CW"/>
    <x v="1"/>
    <s v="DC"/>
    <s v="Rate"/>
    <s v="Water"/>
    <s v="Authority"/>
    <s v="Individual"/>
    <x v="1"/>
    <s v="Environment and Climate Protection Committee-Rate"/>
    <x v="1"/>
    <s v="Infrastructure Services"/>
    <s v="Drinking Water Services"/>
    <s v="909134  2018 Infrastructure Master Plan (Water)"/>
    <s v="516279  D/C Studies-2021-CW"/>
    <n v="16"/>
    <n v="28"/>
    <n v="28"/>
    <n v="0"/>
    <n v="0"/>
    <n v="0"/>
    <n v="0"/>
    <n v="0"/>
    <n v="0"/>
    <n v="0"/>
    <n v="72"/>
    <n v="516279"/>
    <n v="72"/>
    <s v="CW"/>
    <n v="2020"/>
    <s v="Studies"/>
    <n v="909134"/>
    <s v="Plan directeur de l’infrastructure 2018 (eau)"/>
    <s v="909134 Plan directeur de l’infrastructure 2018 (eau)"/>
    <s v="Comité Protection de l'environnement et du climat, services financés par les redevances"/>
    <s v="Services de gestion de l’eau potable"/>
    <s v="Croissance"/>
    <s v="Redevances d’aménagement"/>
  </r>
  <r>
    <n v="909135"/>
    <x v="124"/>
    <s v="Res"/>
    <s v="Capital Reserve Fund "/>
    <s v="Water Capital"/>
    <x v="4"/>
    <s v="Rate"/>
    <s v="Rate"/>
    <s v="Water"/>
    <s v="Authority"/>
    <s v="Individual"/>
    <x v="1"/>
    <s v="Environment and Climate Protection Committee-Rate"/>
    <x v="1"/>
    <s v="Infrastructure Services"/>
    <s v="Drinking Water Services"/>
    <s v="909135  2018 Groundwater Studies"/>
    <s v="516110  Water Capital"/>
    <n v="136"/>
    <n v="141"/>
    <n v="143"/>
    <n v="146"/>
    <n v="0"/>
    <n v="0"/>
    <n v="0"/>
    <n v="0"/>
    <n v="0"/>
    <n v="0"/>
    <n v="566"/>
    <n v="516110"/>
    <n v="566"/>
    <s v="CW"/>
    <n v="2020"/>
    <s v="Water Capital"/>
    <n v="909135"/>
    <s v="Études des eaux souterraines 2018"/>
    <s v="909135 Études des eaux souterraines 2018"/>
    <s v="Comité Protection de l'environnement et du climat, services financés par les redevances"/>
    <s v="Services de gestion de l’eau potable"/>
    <s v="Croissance"/>
    <s v="Fonds de réserve financé par les deniers publics"/>
  </r>
  <r>
    <n v="909135"/>
    <x v="124"/>
    <s v="DC"/>
    <s v="Development Charges "/>
    <s v="Water Services (Rural)"/>
    <x v="1"/>
    <s v="DC"/>
    <s v="Rate"/>
    <s v="Water"/>
    <s v="Authority"/>
    <s v="Individual"/>
    <x v="1"/>
    <s v="Environment and Climate Protection Committee-Rate"/>
    <x v="1"/>
    <s v="Infrastructure Services"/>
    <s v="Drinking Water Services"/>
    <s v="909135  2018 Groundwater Studies"/>
    <s v="516324  D/C - Water Services (Rural)"/>
    <n v="17"/>
    <n v="17"/>
    <n v="18"/>
    <n v="18"/>
    <n v="0"/>
    <n v="0"/>
    <n v="0"/>
    <n v="0"/>
    <n v="0"/>
    <n v="0"/>
    <n v="70"/>
    <n v="516324"/>
    <n v="70"/>
    <s v="CW"/>
    <n v="2020"/>
    <s v="Water Services"/>
    <n v="909135"/>
    <s v="Études des eaux souterraines 2018"/>
    <s v="909135 Études des eaux souterraines 2018"/>
    <s v="Comité Protection de l'environnement et du climat, services financés par les redevances"/>
    <s v="Services de gestion de l’eau potable"/>
    <s v="Croissance"/>
    <s v="Redevances d’aménagement"/>
  </r>
  <r>
    <n v="907008"/>
    <x v="125"/>
    <s v="Res"/>
    <s v="Capital Reserve Fund "/>
    <s v="Water Capital"/>
    <x v="4"/>
    <s v="Rate"/>
    <s v="Rate"/>
    <s v="Water"/>
    <s v="Authority"/>
    <s v="Individual"/>
    <x v="1"/>
    <s v="Environment and Climate Protection Committee-Rate"/>
    <x v="4"/>
    <s v="Water Services"/>
    <s v="Drinking Water Services"/>
    <s v="907008  Treatment Plant Process Expansion"/>
    <s v="516110  Water Capital"/>
    <n v="0"/>
    <n v="0"/>
    <n v="5066"/>
    <n v="4432"/>
    <n v="32335"/>
    <n v="25310"/>
    <n v="0"/>
    <n v="0"/>
    <n v="0"/>
    <n v="0"/>
    <n v="67143"/>
    <n v="516110"/>
    <n v="9498"/>
    <s v="CW"/>
    <n v="2022"/>
    <s v="Water Capital"/>
    <n v="907008"/>
    <s v="Croissance des processus d’usines de traitement"/>
    <s v="907008 Croissance des processus d’usines de traitement"/>
    <s v="Comité Protection de l'environnement et du climat, services financés par les redevances"/>
    <s v="Services de gestion de l’eau potable"/>
    <s v="Croissance"/>
    <s v="Fonds de réserve financé par les deniers publics"/>
  </r>
  <r>
    <n v="907008"/>
    <x v="125"/>
    <s v="DC"/>
    <s v="Development Charges "/>
    <s v="Water Services (City Wide)"/>
    <x v="1"/>
    <s v="DC"/>
    <s v="Rate"/>
    <s v="Water"/>
    <s v="Authority"/>
    <s v="Individual"/>
    <x v="1"/>
    <s v="Environment and Climate Protection Committee-Rate"/>
    <x v="4"/>
    <s v="Water Services"/>
    <s v="Drinking Water Services"/>
    <s v="907008  Treatment Plant Process Expansion"/>
    <s v="516250  Water Services (City Wide)"/>
    <n v="0"/>
    <n v="0"/>
    <n v="2334"/>
    <n v="2042"/>
    <n v="0"/>
    <n v="0"/>
    <n v="0"/>
    <n v="0"/>
    <n v="0"/>
    <n v="0"/>
    <n v="4376"/>
    <n v="516250"/>
    <n v="4376"/>
    <s v="CW"/>
    <n v="2022"/>
    <s v="Water Services"/>
    <n v="907008"/>
    <s v="Croissance des processus d’usines de traitement"/>
    <s v="907008 Croissance des processus d’usines de traitement"/>
    <s v="Comité Protection de l'environnement et du climat, services financés par les redevances"/>
    <s v="Services de gestion de l’eau potable"/>
    <s v="Croissance"/>
    <s v="Redevances d’aménagement"/>
  </r>
  <r>
    <n v="907008"/>
    <x v="125"/>
    <s v="DC"/>
    <s v="Development Charges "/>
    <s v="Post Period Capacity Water"/>
    <x v="1"/>
    <s v="DC"/>
    <s v="Rate"/>
    <s v="Water"/>
    <s v="Authority"/>
    <s v="Individual"/>
    <x v="1"/>
    <s v="Environment and Climate Protection Committee-Rate"/>
    <x v="4"/>
    <s v="Water Services"/>
    <s v="Drinking Water Services"/>
    <s v="907008  Treatment Plant Process Expansion"/>
    <s v="516391  Post Period Capacity Water"/>
    <n v="0"/>
    <n v="0"/>
    <n v="12600"/>
    <n v="11023"/>
    <n v="0"/>
    <n v="0"/>
    <n v="0"/>
    <n v="0"/>
    <n v="0"/>
    <n v="0"/>
    <n v="23623"/>
    <n v="516391"/>
    <n v="23623"/>
    <s v="CW"/>
    <n v="2022"/>
    <s v="Water Services"/>
    <n v="907008"/>
    <s v="Croissance des processus d’usines de traitement"/>
    <s v="907008 Croissance des processus d’usines de traitement"/>
    <s v="Comité Protection de l'environnement et du climat, services financés par les redevances"/>
    <s v="Services de gestion de l’eau potable"/>
    <s v="Croissance"/>
    <s v="Redevances d’aménagement"/>
  </r>
  <r>
    <n v="908434"/>
    <x v="126"/>
    <s v="Res"/>
    <s v="Capital Reserve Fund "/>
    <s v="Water Capital"/>
    <x v="4"/>
    <s v="Rate"/>
    <s v="Rate"/>
    <s v="Water"/>
    <s v="Authority"/>
    <s v="Water Systems General-Regulatory"/>
    <x v="3"/>
    <s v="Environment and Climate Protection Committee-Rate"/>
    <x v="4"/>
    <s v="Water Services"/>
    <s v="Drinking Water Services"/>
    <s v="908434  Water Efficiency"/>
    <s v="516110  Water Capital"/>
    <n v="0"/>
    <n v="0"/>
    <n v="400"/>
    <n v="400"/>
    <n v="0"/>
    <n v="0"/>
    <n v="0"/>
    <n v="0"/>
    <n v="0"/>
    <n v="0"/>
    <n v="800"/>
    <n v="516110"/>
    <n v="800"/>
    <s v="CW"/>
    <n v="2020"/>
    <s v="Water Capital"/>
    <n v="908434"/>
    <s v="Valorisation de l’eau"/>
    <s v="908434 Valorisation de l’eau"/>
    <s v="Comité Protection de l'environnement et du climat, services financés par les redevances"/>
    <s v="Services de gestion de l’eau potable"/>
    <s v="Réglementé"/>
    <s v="Fonds de réserve financé par les deniers publics"/>
  </r>
  <r>
    <n v="905421"/>
    <x v="127"/>
    <s v="DC"/>
    <s v="Development Charges "/>
    <s v="Sanitary Wastewater (Outside Gree"/>
    <x v="1"/>
    <s v="DC"/>
    <s v="Rate"/>
    <s v="Sewer"/>
    <s v="Authority"/>
    <s v="Individual"/>
    <x v="0"/>
    <s v="Environment and Climate Protection Committee-Rate"/>
    <x v="1"/>
    <s v="Planning Services"/>
    <s v="Wastewater Services"/>
    <s v="905421  DCA-O/S Orleans S Business Park SanSewer"/>
    <s v="516233  Sanitary Wastewater (Outside Gree"/>
    <n v="193"/>
    <n v="0"/>
    <n v="0"/>
    <n v="0"/>
    <n v="0"/>
    <n v="0"/>
    <n v="0"/>
    <n v="0"/>
    <n v="0"/>
    <n v="0"/>
    <n v="193"/>
    <n v="516233"/>
    <n v="193"/>
    <s v="1,2"/>
    <n v="2020"/>
    <s v="Sanitary Wastewater"/>
    <n v="905421"/>
    <s v="Entente relative aux redevances d’aménagement – Surdimensionnement de l’égout sanitaire du parc d’affaires d’Orléans-Sud"/>
    <s v="905421 Entente relative aux redevances d’aménagement – Surdimensionnement de l’égout sanitaire du parc d’affaires d’Orléans-Sud"/>
    <s v="Comité Protection de l'environnement et du climat, services financés par les redevances"/>
    <s v="Services des eaux usées"/>
    <s v="Renouvellement des immobilisations"/>
    <s v="Redevances d’aménagement"/>
  </r>
  <r>
    <n v="908250"/>
    <x v="128"/>
    <s v="Res"/>
    <s v="Capital Reserve Fund "/>
    <s v="Sewer Capital"/>
    <x v="4"/>
    <s v="Rate"/>
    <s v="Rate"/>
    <s v="Sewer"/>
    <s v="Authority"/>
    <s v="Individual"/>
    <x v="0"/>
    <s v="Environment and Climate Protection Committee-Rate"/>
    <x v="1"/>
    <s v="Infrastructure Services"/>
    <s v="Wastewater Services"/>
    <s v="908250  Infrastructure Planning Information Mgmt"/>
    <s v="516112  Sewer Capital"/>
    <n v="445"/>
    <n v="453"/>
    <n v="0"/>
    <n v="0"/>
    <n v="0"/>
    <n v="0"/>
    <n v="0"/>
    <n v="0"/>
    <n v="0"/>
    <n v="0"/>
    <n v="898"/>
    <n v="516112"/>
    <n v="898"/>
    <s v="CW"/>
    <n v="2018"/>
    <s v="Sewer Capital "/>
    <n v="908250"/>
    <s v="Gestion de l'information sur la planification des infrastructures"/>
    <s v="908250 Gestion de l'information sur la planification des infrastructures"/>
    <s v="Comité Protection de l'environnement et du climat, services financés par les redevances"/>
    <s v="Services des eaux usées"/>
    <s v="Renouvellement des immobilisations"/>
    <s v="Fonds de réserve financé par les deniers publics"/>
  </r>
  <r>
    <n v="908731"/>
    <x v="129"/>
    <s v="Res"/>
    <s v="Capital Reserve Fund "/>
    <s v="Sewer Capital"/>
    <x v="4"/>
    <s v="Rate"/>
    <s v="Rate"/>
    <s v="Sewer"/>
    <s v="Authority"/>
    <s v="Wet Weather Program "/>
    <x v="0"/>
    <s v="Environment and Climate Protection Committee-Rate"/>
    <x v="1"/>
    <s v="Infrastructure Services"/>
    <s v="Wastewater Services"/>
    <s v="908731  CWWF Flood Protection - Bridlewood North"/>
    <s v="516112  Sewer Capital"/>
    <n v="1500"/>
    <n v="0"/>
    <n v="0"/>
    <n v="0"/>
    <n v="0"/>
    <n v="0"/>
    <n v="0"/>
    <n v="0"/>
    <n v="0"/>
    <n v="0"/>
    <n v="1500"/>
    <n v="516112"/>
    <n v="1500"/>
    <n v="23"/>
    <n v="2019"/>
    <s v="Sewer Capital "/>
    <n v="908731"/>
    <s v="FEPTEU - protection contre les inondations - Bridlewood Nord"/>
    <s v="908731 FEPTEU - protection contre les inondations - Bridlewood Nord"/>
    <s v="Comité Protection de l'environnement et du climat, services financés par les redevances"/>
    <s v="Services des eaux usées"/>
    <s v="Renouvellement des immobilisations"/>
    <s v="Fonds de réserve financé par les deniers publics"/>
  </r>
  <r>
    <n v="908983"/>
    <x v="130"/>
    <s v="Res"/>
    <s v="Capital Reserve Fund "/>
    <s v="Sewer Capital"/>
    <x v="4"/>
    <s v="Rate"/>
    <s v="Rate"/>
    <s v="Sewer"/>
    <s v="Authority"/>
    <s v="Wet Weather Program "/>
    <x v="0"/>
    <s v="Environment and Climate Protection Committee-Rate"/>
    <x v="1"/>
    <s v="Infrastructure Services"/>
    <s v="Wastewater Services"/>
    <s v="908983  2018 ORAP Wet Weather IMP - Flow Reducti"/>
    <s v="516112  Sewer Capital"/>
    <n v="435"/>
    <n v="1740"/>
    <n v="1740"/>
    <n v="1740"/>
    <n v="0"/>
    <n v="0"/>
    <n v="0"/>
    <n v="0"/>
    <n v="0"/>
    <n v="0"/>
    <n v="5655"/>
    <n v="516112"/>
    <n v="5655"/>
    <s v="CW"/>
    <s v="2020"/>
    <s v="Sewer Capital "/>
    <n v="908983"/>
    <s v="Améliorations aux infrastructures en période de précipitation (PARO) – Réduction du débit 2018"/>
    <s v="908983 Améliorations aux infrastructures en période de précipitation (PARO) – Réduction du débit 2018"/>
    <s v="Comité Protection de l'environnement et du climat, services financés par les redevances"/>
    <s v="Services des eaux usées"/>
    <s v="Renouvellement des immobilisations"/>
    <s v="Fonds de réserve financé par les deniers publics"/>
  </r>
  <r>
    <n v="908983"/>
    <x v="130"/>
    <s v="DC"/>
    <s v="Development Charges "/>
    <s v="Sanitary Wastewater (City Wide)"/>
    <x v="1"/>
    <s v="DC"/>
    <s v="Rate"/>
    <s v="Sewer"/>
    <s v="Authority"/>
    <s v="Wet Weather Program "/>
    <x v="0"/>
    <s v="Environment and Climate Protection Committee-Rate"/>
    <x v="1"/>
    <s v="Infrastructure Services"/>
    <s v="Wastewater Services"/>
    <s v="908983  2018 ORAP Wet Weather IMP - Flow Reducti"/>
    <s v="516231  Sanitary Wastewater (City Wide)"/>
    <n v="65"/>
    <n v="260"/>
    <n v="260"/>
    <n v="260"/>
    <n v="0"/>
    <n v="0"/>
    <n v="0"/>
    <n v="0"/>
    <n v="0"/>
    <n v="0"/>
    <n v="845"/>
    <n v="516231"/>
    <n v="845"/>
    <s v="CW"/>
    <s v="2020"/>
    <s v="Sanitary Wastewater"/>
    <n v="908983"/>
    <s v="Améliorations aux infrastructures en période de précipitation (PARO) – Réduction du débit 2018"/>
    <s v="908983 Améliorations aux infrastructures en période de précipitation (PARO) – Réduction du débit 2018"/>
    <s v="Comité Protection de l'environnement et du climat, services financés par les redevances"/>
    <s v="Services des eaux usées"/>
    <s v="Renouvellement des immobilisations"/>
    <s v="Redevances d’aménagement"/>
  </r>
  <r>
    <n v="909156"/>
    <x v="131"/>
    <s v="Debt"/>
    <s v="Debt Funding "/>
    <s v="Sewer Funded Debt"/>
    <x v="6"/>
    <s v="Rate"/>
    <s v="Rate"/>
    <s v="Sewer"/>
    <s v="Authority"/>
    <s v="Individual"/>
    <x v="0"/>
    <s v="Transportation Committee"/>
    <x v="1"/>
    <s v="Infrastructure Services"/>
    <s v="Integrated Roads, Water &amp; Wastewater"/>
    <s v="909156  Wastewater LRFP V Recovery"/>
    <s v="518007  Sewer Funded Debt"/>
    <n v="0"/>
    <n v="-14700"/>
    <n v="0"/>
    <n v="0"/>
    <n v="0"/>
    <n v="0"/>
    <n v="0"/>
    <n v="0"/>
    <n v="0"/>
    <n v="0"/>
    <n v="-14700"/>
    <n v="518007"/>
    <n v="-14700"/>
    <s v="CW"/>
    <n v="2021"/>
    <s v="Sewer Funded Debt"/>
    <n v="909156"/>
    <s v="Recouvrement des services d'eaux usées - PFLT V"/>
    <s v="909156 Recouvrement des services d'eaux usées - PFLT V"/>
    <s v="Comité Protection de l'environnement et du climat, services financés par les redevances"/>
    <s v="Réfection intégrée des routes, des réseaux d’aqueduc et d’égouts "/>
    <s v="Renouvellement des immobilisations"/>
    <s v="Dette financée par les deniers publics"/>
  </r>
  <r>
    <n v="907675"/>
    <x v="132"/>
    <s v="Res"/>
    <s v="Capital Reserve Fund "/>
    <s v="Sewer Capital"/>
    <x v="4"/>
    <s v="Rate"/>
    <s v="Rate"/>
    <s v="Sewer"/>
    <s v="Authority"/>
    <s v="Individual"/>
    <x v="0"/>
    <s v="Environment and Climate Protection Committee-Rate"/>
    <x v="4"/>
    <s v="Water Services"/>
    <s v="Wastewater Services"/>
    <s v="907675  New Vehicles Waste Water"/>
    <s v="516112  Sewer Capital"/>
    <n v="0"/>
    <n v="100"/>
    <n v="100"/>
    <n v="100"/>
    <n v="100"/>
    <n v="100"/>
    <n v="100"/>
    <n v="100"/>
    <n v="0"/>
    <n v="0"/>
    <n v="700"/>
    <n v="516112"/>
    <n v="300"/>
    <s v="CW"/>
    <n v="2020"/>
    <s v="Sewer Capital "/>
    <n v="907675"/>
    <s v="Nouveaux véhicules pour les services de gestion des eaux usées"/>
    <s v="907675 Nouveaux véhicules pour les services de gestion des eaux usées"/>
    <s v="Comité Protection de l'environnement et du climat, services financés par les redevances"/>
    <s v="Services des eaux usées"/>
    <s v="Renouvellement des immobilisations"/>
    <s v="Fonds de réserve financé par les deniers publics"/>
  </r>
  <r>
    <n v="908445"/>
    <x v="133"/>
    <s v="Res"/>
    <s v="Capital Reserve Fund "/>
    <s v="Sewer Capital"/>
    <x v="4"/>
    <s v="Rate"/>
    <s v="Rate"/>
    <s v="Sewer"/>
    <s v="Authority"/>
    <s v="Individual"/>
    <x v="0"/>
    <s v="Environment and Climate Protection Committee-Rate"/>
    <x v="4"/>
    <s v="Water Services"/>
    <s v="Wastewater Services"/>
    <s v="908445  Wastewater Drainage Roofing"/>
    <s v="516112  Sewer Capital"/>
    <n v="0"/>
    <n v="180"/>
    <n v="110"/>
    <n v="80"/>
    <n v="0"/>
    <n v="0"/>
    <n v="0"/>
    <n v="0"/>
    <n v="0"/>
    <n v="0"/>
    <n v="370"/>
    <n v="516112"/>
    <n v="370"/>
    <s v="CW"/>
    <n v="2019"/>
    <s v="Sewer Capital "/>
    <n v="908445"/>
    <s v="Toiture des installations du drainage et des eaux usées"/>
    <s v="908445 Toiture des installations du drainage et des eaux usées"/>
    <s v="Comité Protection de l'environnement et du climat, services financés par les redevances"/>
    <s v="Services des eaux usées"/>
    <s v="Renouvellement des immobilisations"/>
    <s v="Fonds de réserve financé par les deniers publics"/>
  </r>
  <r>
    <n v="907623"/>
    <x v="134"/>
    <s v="Res"/>
    <s v="Capital Reserve Fund "/>
    <s v="Sewer Capital"/>
    <x v="4"/>
    <s v="Rate"/>
    <s v="Rate"/>
    <s v="Sewer"/>
    <s v="Authority"/>
    <s v="Wastewater &amp; Stormwater Collection"/>
    <x v="0"/>
    <s v="Environment and Climate Protection Committee-Rate"/>
    <x v="4"/>
    <s v="Water Services"/>
    <s v="Wastewater Services"/>
    <s v="907623  West End Remote Facility Corrosion/Odour"/>
    <s v="516112  Sewer Capital"/>
    <n v="0"/>
    <n v="2500"/>
    <n v="0"/>
    <n v="0"/>
    <n v="0"/>
    <n v="0"/>
    <n v="0"/>
    <n v="0"/>
    <n v="0"/>
    <n v="0"/>
    <n v="2500"/>
    <n v="516112"/>
    <n v="2500"/>
    <s v="CW"/>
    <n v="2019"/>
    <s v="Sewer Capital "/>
    <n v="907623"/>
    <s v="Corrosion/odeur à l’installation périphérique à l'ouest d’Ottawa"/>
    <s v="907623 Corrosion/odeur à l’installation périphérique à l'ouest d’Ottawa"/>
    <s v="Comité Protection de l'environnement et du climat, services financés par les redevances"/>
    <s v="Services des eaux usées"/>
    <s v="Renouvellement des immobilisations"/>
    <s v="Fonds de réserve financé par les deniers publics"/>
  </r>
  <r>
    <n v="908092"/>
    <x v="135"/>
    <s v="Res"/>
    <s v="Capital Reserve Fund "/>
    <s v="Sewer Capital"/>
    <x v="4"/>
    <s v="Rate"/>
    <s v="Rate"/>
    <s v="Sewer"/>
    <s v="Authority"/>
    <s v="Individual"/>
    <x v="0"/>
    <s v="Environment and Climate Protection Committee-Rate"/>
    <x v="4"/>
    <s v="Water Services"/>
    <s v="Wastewater Services"/>
    <s v="908092  Flow Monitoring System Rehab."/>
    <s v="516112  Sewer Capital"/>
    <n v="0"/>
    <n v="200"/>
    <n v="200"/>
    <n v="200"/>
    <n v="350"/>
    <n v="350"/>
    <n v="350"/>
    <n v="350"/>
    <n v="0"/>
    <n v="0"/>
    <n v="2000"/>
    <n v="516112"/>
    <n v="600"/>
    <s v="CW"/>
    <n v="2019"/>
    <s v="Sewer Capital "/>
    <n v="908092"/>
    <s v="Réfection du réseau de surveillance du débit –"/>
    <s v="908092 Réfection du réseau de surveillance du débit –"/>
    <s v="Comité Protection de l'environnement et du climat, services financés par les redevances"/>
    <s v="Services des eaux usées"/>
    <s v="Renouvellement des immobilisations"/>
    <s v="Fonds de réserve financé par les deniers publics"/>
  </r>
  <r>
    <n v="908446"/>
    <x v="136"/>
    <s v="Res"/>
    <s v="Capital Reserve Fund "/>
    <s v="Sewer Capital"/>
    <x v="4"/>
    <s v="Rate"/>
    <s v="Rate"/>
    <s v="Sewer"/>
    <s v="Authority"/>
    <s v="Wastewater &amp; Stormwater Collection"/>
    <x v="0"/>
    <s v="Environment and Climate Protection Committee-Rate"/>
    <x v="4"/>
    <s v="Water Services"/>
    <s v="Wastewater Services"/>
    <s v="908446  Collection System Condition Assess."/>
    <s v="516112  Sewer Capital"/>
    <n v="0"/>
    <n v="0"/>
    <n v="1160"/>
    <n v="1160"/>
    <n v="0"/>
    <n v="0"/>
    <n v="0"/>
    <n v="0"/>
    <n v="0"/>
    <n v="0"/>
    <n v="2320"/>
    <n v="516112"/>
    <n v="2320"/>
    <s v="CW"/>
    <n v="2019"/>
    <s v="Sewer Capital "/>
    <n v="908446"/>
    <s v="Évaluation de l’état du réseau de collecte "/>
    <s v="908446 Évaluation de l’état du réseau de collecte "/>
    <s v="Comité Protection de l'environnement et du climat, services financés par les redevances"/>
    <s v="Services des eaux usées"/>
    <s v="Renouvellement des immobilisations"/>
    <s v="Fonds de réserve financé par les deniers publics"/>
  </r>
  <r>
    <n v="908447"/>
    <x v="137"/>
    <s v="Res"/>
    <s v="Capital Reserve Fund "/>
    <s v="Sewer Capital"/>
    <x v="4"/>
    <s v="Rate"/>
    <s v="Rate"/>
    <s v="Sewer"/>
    <s v="Authority"/>
    <s v="Wastewater &amp; Stormwater Collection"/>
    <x v="0"/>
    <s v="Environment and Climate Protection Committee-Rate"/>
    <x v="4"/>
    <s v="Water Services"/>
    <s v="Wastewater Services"/>
    <s v="908447  Linear Sewage System Improve. Prog."/>
    <s v="516112  Sewer Capital"/>
    <n v="0"/>
    <n v="2000"/>
    <n v="2000"/>
    <n v="2000"/>
    <n v="0"/>
    <n v="0"/>
    <n v="0"/>
    <n v="0"/>
    <n v="0"/>
    <n v="0"/>
    <n v="6000"/>
    <n v="516112"/>
    <n v="6000"/>
    <s v="CW"/>
    <n v="2019"/>
    <s v="Sewer Capital "/>
    <n v="908447"/>
    <s v="Programme d’amélioration du réseau d’égouts linéaires "/>
    <s v="908447 Programme d’amélioration du réseau d’égouts linéaires "/>
    <s v="Comité Protection de l'environnement et du climat, services financés par les redevances"/>
    <s v="Services des eaux usées"/>
    <s v="Renouvellement des immobilisations"/>
    <s v="Fonds de réserve financé par les deniers publics"/>
  </r>
  <r>
    <n v="908449"/>
    <x v="138"/>
    <s v="Res"/>
    <s v="Capital Reserve Fund "/>
    <s v="Sewer Capital"/>
    <x v="4"/>
    <s v="Rate"/>
    <s v="Rate"/>
    <s v="Sewer"/>
    <s v="Authority"/>
    <s v="Wastewater &amp; Stormwater Collection"/>
    <x v="0"/>
    <s v="Environment and Climate Protection Committee-Rate"/>
    <x v="4"/>
    <s v="Water Services"/>
    <s v="Wastewater Services"/>
    <s v="908449  Sewer Lateral Repairs 2018"/>
    <s v="516112  Sewer Capital"/>
    <n v="100"/>
    <n v="500"/>
    <n v="500"/>
    <n v="1575"/>
    <n v="0"/>
    <n v="0"/>
    <n v="0"/>
    <n v="0"/>
    <n v="0"/>
    <n v="0"/>
    <n v="2675"/>
    <n v="516112"/>
    <n v="2675"/>
    <s v="CW"/>
    <n v="2019"/>
    <s v="Sewer Capital "/>
    <n v="908449"/>
    <s v="Réparations aux conduites d’égout latérales – 2018"/>
    <s v="908449 Réparations aux conduites d’égout latérales – 2018"/>
    <s v="Comité Protection de l'environnement et du climat, services financés par les redevances"/>
    <s v="Services des eaux usées"/>
    <s v="Renouvellement des immobilisations"/>
    <s v="Fonds de réserve financé par les deniers publics"/>
  </r>
  <r>
    <n v="908449"/>
    <x v="138"/>
    <s v="Debt"/>
    <s v="Debt Funding "/>
    <s v="Sewer Funded Debt"/>
    <x v="6"/>
    <s v="Rate"/>
    <s v="Rate"/>
    <s v="Sewer"/>
    <s v="Authority"/>
    <s v="Wastewater &amp; Stormwater Collection"/>
    <x v="0"/>
    <s v="Environment and Climate Protection Committee-Rate"/>
    <x v="4"/>
    <s v="Water Services"/>
    <s v="Wastewater Services"/>
    <s v="908449  Sewer Lateral Repairs 2018"/>
    <s v="518007  Sewer Funded Debt"/>
    <n v="3900"/>
    <n v="5000"/>
    <n v="5000"/>
    <n v="4000"/>
    <n v="0"/>
    <n v="0"/>
    <n v="0"/>
    <n v="0"/>
    <n v="0"/>
    <n v="0"/>
    <n v="17900"/>
    <n v="518007"/>
    <n v="17900"/>
    <s v="CW"/>
    <n v="2019"/>
    <s v="Sewer Funded Debt"/>
    <n v="908449"/>
    <s v="Réparations aux conduites d’égout latérales – 2018"/>
    <s v="908449 Réparations aux conduites d’égout latérales – 2018"/>
    <s v="Comité Protection de l'environnement et du climat, services financés par les redevances"/>
    <s v="Services des eaux usées"/>
    <s v="Renouvellement des immobilisations"/>
    <s v="Dette financée par les deniers publics"/>
  </r>
  <r>
    <n v="909030"/>
    <x v="139"/>
    <s v="Res"/>
    <s v="Capital Reserve Fund "/>
    <s v="Sewer Capital"/>
    <x v="4"/>
    <s v="Rate"/>
    <s v="Rate"/>
    <s v="Sewer"/>
    <s v="Authority"/>
    <s v="Wastewater &amp; Stormwater Collection"/>
    <x v="0"/>
    <s v="Environment and Climate Protection Committee-Rate"/>
    <x v="4"/>
    <s v="Water Services"/>
    <s v="Wastewater Services"/>
    <s v="909030  SCADA Rehab &amp; Upgrades-Remote Sewer 2018"/>
    <s v="516112  Sewer Capital"/>
    <n v="1500"/>
    <n v="1838"/>
    <n v="1838"/>
    <n v="1559"/>
    <n v="0"/>
    <n v="0"/>
    <n v="0"/>
    <n v="0"/>
    <n v="0"/>
    <n v="0"/>
    <n v="6735"/>
    <n v="516112"/>
    <n v="6735"/>
    <s v="CW"/>
    <n v="2019"/>
    <s v="Sewer Capital "/>
    <n v="909030"/>
    <s v="Réfection et mises à jour du système SCADA – installations d’égouts satellites – 2018"/>
    <s v="909030 Réfection et mises à jour du système SCADA – installations d’égouts satellites – 2018"/>
    <s v="Comité Protection de l'environnement et du climat, services financés par les redevances"/>
    <s v="Services des eaux usées"/>
    <s v="Renouvellement des immobilisations"/>
    <s v="Fonds de réserve financé par les deniers publics"/>
  </r>
  <r>
    <n v="908029"/>
    <x v="140"/>
    <s v="Res"/>
    <s v="Capital Reserve Fund "/>
    <s v="Sewer Capital"/>
    <x v="4"/>
    <s v="Rate"/>
    <s v="Rate"/>
    <s v="Sewer"/>
    <s v="Authority"/>
    <s v="Wastewater Collection Pump Stn"/>
    <x v="0"/>
    <s v="Environment and Climate Protection Committee-Rate"/>
    <x v="4"/>
    <s v="Water Services"/>
    <s v="Wastewater Services"/>
    <s v="908029  South End Remote Facil. Corrosion/Odour"/>
    <s v="516112  Sewer Capital"/>
    <n v="400"/>
    <n v="2500"/>
    <n v="0"/>
    <n v="0"/>
    <n v="0"/>
    <n v="0"/>
    <n v="0"/>
    <n v="0"/>
    <n v="0"/>
    <n v="0"/>
    <n v="2900"/>
    <n v="516112"/>
    <n v="2900"/>
    <n v="18"/>
    <n v="2020"/>
    <s v="Sewer Capital "/>
    <n v="908029"/>
    <s v="Installation périphérique à l'ouest d’Ottawa Corrosion/odeur"/>
    <s v="908029 Installation périphérique à l'ouest d’Ottawa Corrosion/odeur"/>
    <s v="Comité Protection de l'environnement et du climat, services financés par les redevances"/>
    <s v="Services des eaux usées"/>
    <s v="Renouvellement des immobilisations"/>
    <s v="Fonds de réserve financé par les deniers publics"/>
  </r>
  <r>
    <n v="908368"/>
    <x v="141"/>
    <s v="Res"/>
    <s v="Capital Reserve Fund "/>
    <s v="Sewer Capital"/>
    <x v="4"/>
    <s v="Rate"/>
    <s v="Rate"/>
    <s v="Sewer"/>
    <s v="Authority"/>
    <s v="Wastewater Collection Pump Stn"/>
    <x v="0"/>
    <s v="Environment and Climate Protection Committee-Rate"/>
    <x v="4"/>
    <s v="Water Services"/>
    <s v="Wastewater Services"/>
    <s v="908368  WWC PS Gas Monitoring Rehab &amp; Upgrade"/>
    <s v="516112  Sewer Capital"/>
    <n v="500"/>
    <n v="0"/>
    <n v="0"/>
    <n v="0"/>
    <n v="0"/>
    <n v="0"/>
    <n v="0"/>
    <n v="0"/>
    <n v="0"/>
    <n v="0"/>
    <n v="500"/>
    <n v="516112"/>
    <n v="500"/>
    <s v="CW"/>
    <n v="2018"/>
    <s v="Sewer Capital "/>
    <n v="908368"/>
    <s v="Réhabilitation du système de surveillance des gaz de la branche de collection des eaux usées"/>
    <s v="908368 Réhabilitation du système de surveillance des gaz de la branche de collection des eaux usées"/>
    <s v="Comité Protection de l'environnement et du climat, services financés par les redevances"/>
    <s v="Services des eaux usées"/>
    <s v="Renouvellement des immobilisations"/>
    <s v="Fonds de réserve financé par les deniers publics"/>
  </r>
  <r>
    <n v="909031"/>
    <x v="142"/>
    <s v="Res"/>
    <s v="Capital Reserve Fund "/>
    <s v="Sewer Capital"/>
    <x v="4"/>
    <s v="Rate"/>
    <s v="Rate"/>
    <s v="Sewer"/>
    <s v="Authority"/>
    <s v="Wastewater Collection Pump Stn"/>
    <x v="0"/>
    <s v="Environment and Climate Protection Committee-Rate"/>
    <x v="4"/>
    <s v="Water Services"/>
    <s v="Wastewater Services"/>
    <s v="909031  Sewage Pumping Station Rehab Prog 2018"/>
    <s v="516112  Sewer Capital"/>
    <n v="11000"/>
    <n v="7560"/>
    <n v="9135"/>
    <n v="9135"/>
    <n v="0"/>
    <n v="0"/>
    <n v="0"/>
    <n v="0"/>
    <n v="0"/>
    <n v="0"/>
    <n v="36830"/>
    <n v="516112"/>
    <n v="36830"/>
    <s v="CW"/>
    <n v="2019"/>
    <s v="Sewer Capital "/>
    <n v="909031"/>
    <s v="Programme de réfection des stations de pompage d’égouts – 2018"/>
    <s v="909031 Programme de réfection des stations de pompage d’égouts – 2018"/>
    <s v="Comité Protection de l'environnement et du climat, services financés par les redevances"/>
    <s v="Services des eaux usées"/>
    <s v="Renouvellement des immobilisations"/>
    <s v="Fonds de réserve financé par les deniers publics"/>
  </r>
  <r>
    <n v="906647"/>
    <x v="143"/>
    <s v="Res"/>
    <s v="Capital Reserve Fund "/>
    <s v="Sewer Capital"/>
    <x v="4"/>
    <s v="Rate"/>
    <s v="Rate"/>
    <s v="Sewer"/>
    <s v="Authority"/>
    <s v="Wastewater Treatment-Renewal"/>
    <x v="0"/>
    <s v="Environment and Climate Protection Committee-Rate"/>
    <x v="4"/>
    <s v="Water Services"/>
    <s v="Wastewater Services"/>
    <s v="906647  ROPEC Primary Clarifier Rehab Phase 2"/>
    <s v="516112  Sewer Capital"/>
    <n v="100"/>
    <n v="0"/>
    <n v="0"/>
    <n v="0"/>
    <n v="0"/>
    <n v="0"/>
    <n v="0"/>
    <n v="0"/>
    <n v="0"/>
    <n v="0"/>
    <n v="100"/>
    <n v="516112"/>
    <n v="100"/>
    <s v="CW"/>
    <n v="2018"/>
    <s v="Sewer Capital "/>
    <n v="906647"/>
    <s v="CEROP – Remplacement de l’installation de séparation des chapeaux de boue"/>
    <s v="906647 CEROP – Remplacement de l’installation de séparation des chapeaux de boue"/>
    <s v="Comité Protection de l'environnement et du climat, services financés par les redevances"/>
    <s v="Services des eaux usées"/>
    <s v="Renouvellement des immobilisations"/>
    <s v="Fonds de réserve financé par les deniers publics"/>
  </r>
  <r>
    <n v="906647"/>
    <x v="143"/>
    <s v="Debt"/>
    <s v="Debt Funding "/>
    <s v="Sewer Funded Debt"/>
    <x v="6"/>
    <s v="Rate"/>
    <s v="Rate"/>
    <s v="Sewer"/>
    <s v="Authority"/>
    <s v="Wastewater Treatment-Renewal"/>
    <x v="0"/>
    <s v="Environment and Climate Protection Committee-Rate"/>
    <x v="4"/>
    <s v="Water Services"/>
    <s v="Wastewater Services"/>
    <s v="906647  ROPEC Primary Clarifier Rehab Phase 2"/>
    <s v="518007  Sewer Funded Debt"/>
    <n v="12500"/>
    <n v="0"/>
    <n v="0"/>
    <n v="0"/>
    <n v="0"/>
    <n v="0"/>
    <n v="0"/>
    <n v="0"/>
    <n v="0"/>
    <n v="0"/>
    <n v="12500"/>
    <n v="518007"/>
    <n v="12500"/>
    <s v="CW"/>
    <n v="2018"/>
    <s v="Sewer Funded Debt"/>
    <n v="906647"/>
    <s v="CEROP – Remplacement de l’installation de séparation des chapeaux de boue"/>
    <s v="906647 CEROP – Remplacement de l’installation de séparation des chapeaux de boue"/>
    <s v="Comité Protection de l'environnement et du climat, services financés par les redevances"/>
    <s v="Services des eaux usées"/>
    <s v="Renouvellement des immobilisations"/>
    <s v="Dette financée par les deniers publics"/>
  </r>
  <r>
    <n v="906648"/>
    <x v="144"/>
    <s v="Res"/>
    <s v="Capital Reserve Fund "/>
    <s v="Sewer Capital"/>
    <x v="4"/>
    <s v="Rate"/>
    <s v="Rate"/>
    <s v="Sewer"/>
    <s v="Authority"/>
    <s v="Individual"/>
    <x v="0"/>
    <s v="Environment and Climate Protection Committee-Rate"/>
    <x v="4"/>
    <s v="Water Services"/>
    <s v="Wastewater Services"/>
    <s v="906648  ROPEC - Digester Gas Utilization"/>
    <s v="516112  Sewer Capital"/>
    <n v="0"/>
    <n v="412"/>
    <n v="0"/>
    <n v="0"/>
    <n v="0"/>
    <n v="0"/>
    <n v="0"/>
    <n v="0"/>
    <n v="0"/>
    <n v="0"/>
    <n v="412"/>
    <n v="516112"/>
    <n v="412"/>
    <s v="CW"/>
    <n v="2018"/>
    <s v="Sewer Capital "/>
    <n v="906648"/>
    <s v="CEROP – Utilisation des gaz du digesteur"/>
    <s v="906648 CEROP – Utilisation des gaz du digesteur"/>
    <s v="Comité Protection de l'environnement et du climat, services financés par les redevances"/>
    <s v="Services des eaux usées"/>
    <s v="Renouvellement des immobilisations"/>
    <s v="Fonds de réserve financé par les deniers publics"/>
  </r>
  <r>
    <n v="906648"/>
    <x v="144"/>
    <s v="Debt"/>
    <s v="Debt Funding "/>
    <s v="Sewer Funded Debt"/>
    <x v="6"/>
    <s v="Rate"/>
    <s v="Rate"/>
    <s v="Sewer"/>
    <s v="Authority"/>
    <s v="Individual"/>
    <x v="0"/>
    <s v="Environment and Climate Protection Committee-Rate"/>
    <x v="4"/>
    <s v="Water Services"/>
    <s v="Wastewater Services"/>
    <s v="906648  ROPEC - Digester Gas Utilization"/>
    <s v="518007  Sewer Funded Debt"/>
    <n v="0"/>
    <n v="7000"/>
    <n v="0"/>
    <n v="0"/>
    <n v="0"/>
    <n v="0"/>
    <n v="0"/>
    <n v="0"/>
    <n v="0"/>
    <n v="0"/>
    <n v="7000"/>
    <n v="518007"/>
    <n v="7000"/>
    <s v="CW"/>
    <n v="2018"/>
    <s v="Sewer Funded Debt"/>
    <n v="906648"/>
    <s v="CEROP – Utilisation des gaz du digesteur"/>
    <s v="906648 CEROP – Utilisation des gaz du digesteur"/>
    <s v="Comité Protection de l'environnement et du climat, services financés par les redevances"/>
    <s v="Services des eaux usées"/>
    <s v="Renouvellement des immobilisations"/>
    <s v="Dette financée par les deniers publics"/>
  </r>
  <r>
    <n v="907060"/>
    <x v="145"/>
    <s v="Res"/>
    <s v="Capital Reserve Fund "/>
    <s v="Sewer Capital"/>
    <x v="4"/>
    <s v="Rate"/>
    <s v="Rate"/>
    <s v="Sewer"/>
    <s v="Authority"/>
    <s v="Individual"/>
    <x v="0"/>
    <s v="Environment and Climate Protection Committee-Rate"/>
    <x v="4"/>
    <s v="Water Services"/>
    <s v="Wastewater Services"/>
    <s v="907060  ROPEC Secondary Clarifier Upgrades"/>
    <s v="516112  Sewer Capital"/>
    <n v="0"/>
    <n v="0"/>
    <n v="569"/>
    <n v="2054"/>
    <n v="0"/>
    <n v="0"/>
    <n v="0"/>
    <n v="0"/>
    <n v="0"/>
    <n v="0"/>
    <n v="2623"/>
    <n v="516112"/>
    <n v="2623"/>
    <s v="CW"/>
    <n v="2019"/>
    <s v="Sewer Capital "/>
    <n v="907060"/>
    <s v="CEROP – Modernisation du décanteur secondaire"/>
    <s v="907060 CEROP – Modernisation du décanteur secondaire"/>
    <s v="Comité Protection de l'environnement et du climat, services financés par les redevances"/>
    <s v="Services des eaux usées"/>
    <s v="Renouvellement des immobilisations"/>
    <s v="Fonds de réserve financé par les deniers publics"/>
  </r>
  <r>
    <n v="907060"/>
    <x v="145"/>
    <s v="Debt"/>
    <s v="Debt Funding "/>
    <s v="Sewer Funded Debt"/>
    <x v="6"/>
    <s v="Rate"/>
    <s v="Rate"/>
    <s v="Sewer"/>
    <s v="Authority"/>
    <s v="Individual"/>
    <x v="0"/>
    <s v="Environment and Climate Protection Committee-Rate"/>
    <x v="4"/>
    <s v="Water Services"/>
    <s v="Wastewater Services"/>
    <s v="907060  ROPEC Secondary Clarifier Upgrades"/>
    <s v="518007  Sewer Funded Debt"/>
    <n v="0"/>
    <n v="0"/>
    <n v="3000"/>
    <n v="2000"/>
    <n v="0"/>
    <n v="0"/>
    <n v="0"/>
    <n v="0"/>
    <n v="0"/>
    <n v="0"/>
    <n v="5000"/>
    <n v="518007"/>
    <n v="5000"/>
    <s v="CW"/>
    <n v="2019"/>
    <s v="Sewer Funded Debt"/>
    <n v="907060"/>
    <s v="CEROP – Modernisation du décanteur secondaire"/>
    <s v="907060 CEROP – Modernisation du décanteur secondaire"/>
    <s v="Comité Protection de l'environnement et du climat, services financés par les redevances"/>
    <s v="Services des eaux usées"/>
    <s v="Renouvellement des immobilisations"/>
    <s v="Dette financée par les deniers publics"/>
  </r>
  <r>
    <n v="907382"/>
    <x v="146"/>
    <s v="Res"/>
    <s v="Capital Reserve Fund "/>
    <s v="Sewer Capital"/>
    <x v="4"/>
    <s v="Rate"/>
    <s v="Rate"/>
    <s v="Sewer"/>
    <s v="Authority"/>
    <s v="Wastewater Treatment-Growth"/>
    <x v="0"/>
    <s v="Environment and Climate Protection Committee-Rate"/>
    <x v="4"/>
    <s v="Water Services"/>
    <s v="Wastewater Services"/>
    <s v="907382  ROPEC Aeration Blower Expansion"/>
    <s v="516112  Sewer Capital"/>
    <n v="0"/>
    <n v="0"/>
    <n v="17"/>
    <n v="111"/>
    <n v="0"/>
    <n v="0"/>
    <n v="0"/>
    <n v="0"/>
    <n v="0"/>
    <n v="0"/>
    <n v="128"/>
    <n v="516112"/>
    <n v="128"/>
    <s v="CW"/>
    <n v="2018"/>
    <s v="Sewer Capital "/>
    <n v="907382"/>
    <s v="CEROP – Amélioration du ventilateur d’aération"/>
    <s v="907382 CEROP – Amélioration du ventilateur d’aération"/>
    <s v="Comité Protection de l'environnement et du climat, services financés par les redevances"/>
    <s v="Services des eaux usées"/>
    <s v="Renouvellement des immobilisations"/>
    <s v="Fonds de réserve financé par les deniers publics"/>
  </r>
  <r>
    <n v="907382"/>
    <x v="146"/>
    <s v="DC"/>
    <s v="Development Charges "/>
    <s v="Sanitary Wastewater (City Wide)"/>
    <x v="1"/>
    <s v="DC"/>
    <s v="Rate"/>
    <s v="Sewer"/>
    <s v="Authority"/>
    <s v="Wastewater Treatment-Growth"/>
    <x v="0"/>
    <s v="Environment and Climate Protection Committee-Rate"/>
    <x v="4"/>
    <s v="Water Services"/>
    <s v="Wastewater Services"/>
    <s v="907382  ROPEC Aeration Blower Expansion"/>
    <s v="516231  Sanitary Wastewater (City Wide)"/>
    <n v="0"/>
    <n v="0"/>
    <n v="1233"/>
    <n v="2766"/>
    <n v="0"/>
    <n v="0"/>
    <n v="0"/>
    <n v="0"/>
    <n v="0"/>
    <n v="0"/>
    <n v="3999"/>
    <n v="516231"/>
    <n v="3999"/>
    <s v="CW"/>
    <n v="2018"/>
    <s v="Sanitary Wastewater"/>
    <n v="907382"/>
    <s v="CEROP – Amélioration du ventilateur d’aération"/>
    <s v="907382 CEROP – Amélioration du ventilateur d’aération"/>
    <s v="Comité Protection de l'environnement et du climat, services financés par les redevances"/>
    <s v="Services des eaux usées"/>
    <s v="Renouvellement des immobilisations"/>
    <s v="Redevances d’aménagement"/>
  </r>
  <r>
    <n v="907382"/>
    <x v="146"/>
    <s v="Debt"/>
    <s v="Debt Funding "/>
    <s v="Sewer Funded Debt"/>
    <x v="6"/>
    <s v="Rate"/>
    <s v="Rate"/>
    <s v="Sewer"/>
    <s v="Authority"/>
    <s v="Wastewater Treatment-Growth"/>
    <x v="0"/>
    <s v="Environment and Climate Protection Committee-Rate"/>
    <x v="4"/>
    <s v="Water Services"/>
    <s v="Wastewater Services"/>
    <s v="907382  ROPEC Aeration Blower Expansion"/>
    <s v="518007  Sewer Funded Debt"/>
    <n v="0"/>
    <n v="0"/>
    <n v="50"/>
    <n v="200"/>
    <n v="0"/>
    <n v="0"/>
    <n v="0"/>
    <n v="0"/>
    <n v="0"/>
    <n v="0"/>
    <n v="250"/>
    <n v="518007"/>
    <n v="250"/>
    <s v="CW"/>
    <n v="2018"/>
    <s v="Sewer Funded Debt"/>
    <n v="907382"/>
    <s v="CEROP – Amélioration du ventilateur d’aération"/>
    <s v="907382 CEROP – Amélioration du ventilateur d’aération"/>
    <s v="Comité Protection de l'environnement et du climat, services financés par les redevances"/>
    <s v="Services des eaux usées"/>
    <s v="Renouvellement des immobilisations"/>
    <s v="Dette financée par les deniers publics"/>
  </r>
  <r>
    <n v="907382"/>
    <x v="146"/>
    <s v="DC Debt"/>
    <s v="Debt Funding "/>
    <s v="San Sewer DC Debt TBA"/>
    <x v="3"/>
    <s v="DC"/>
    <s v="Rate"/>
    <s v="Sewer"/>
    <s v="Authority"/>
    <s v="Wastewater Treatment-Growth"/>
    <x v="0"/>
    <s v="Environment and Climate Protection Committee-Rate"/>
    <x v="4"/>
    <s v="Water Services"/>
    <s v="Wastewater Services"/>
    <s v="907382  ROPEC Aeration Blower Expansion"/>
    <s v="518039  Sanitary Sewer DC Debt TBA"/>
    <n v="0"/>
    <n v="0"/>
    <n v="0"/>
    <n v="2923"/>
    <n v="0"/>
    <n v="0"/>
    <n v="0"/>
    <n v="0"/>
    <n v="0"/>
    <n v="0"/>
    <n v="2923"/>
    <n v="518039"/>
    <n v="2923"/>
    <s v="CW"/>
    <n v="2018"/>
    <s v="Sanitary Sewer DC Debt"/>
    <n v="907382"/>
    <s v="CEROP – Amélioration du ventilateur d’aération"/>
    <s v="907382 CEROP – Amélioration du ventilateur d’aération"/>
    <s v="Comité Protection de l'environnement et du climat, services financés par les redevances"/>
    <s v="Services des eaux usées"/>
    <s v="Renouvellement des immobilisations"/>
    <s v="Dette financée par les deniers publics"/>
  </r>
  <r>
    <n v="907383"/>
    <x v="147"/>
    <s v="Res"/>
    <s v="Capital Reserve Fund "/>
    <s v="Sewer Capital"/>
    <x v="4"/>
    <s v="Rate"/>
    <s v="Rate"/>
    <s v="Sewer"/>
    <s v="Authority"/>
    <s v="Wastewater Treatment-Renewal"/>
    <x v="0"/>
    <s v="Environment and Climate Protection Committee-Rate"/>
    <x v="4"/>
    <s v="Water Services"/>
    <s v="Wastewater Services"/>
    <s v="907383  ROPEC Digester Flare Expansion"/>
    <s v="516112  Sewer Capital"/>
    <n v="162"/>
    <n v="6"/>
    <n v="0"/>
    <n v="0"/>
    <n v="0"/>
    <n v="0"/>
    <n v="0"/>
    <n v="0"/>
    <n v="0"/>
    <n v="0"/>
    <n v="168"/>
    <n v="516112"/>
    <n v="168"/>
    <s v="CW"/>
    <n v="2018"/>
    <s v="Sewer Capital "/>
    <n v="907383"/>
    <s v="CEROP – Amélioration de la torche du digesteur"/>
    <s v="907383 CEROP – Amélioration de la torche du digesteur"/>
    <s v="Comité Protection de l'environnement et du climat, services financés par les redevances"/>
    <s v="Services des eaux usées"/>
    <s v="Renouvellement des immobilisations"/>
    <s v="Fonds de réserve financé par les deniers publics"/>
  </r>
  <r>
    <n v="907383"/>
    <x v="147"/>
    <s v="DC"/>
    <s v="Development Charges "/>
    <s v="Sanitary Wastewater (City Wide)"/>
    <x v="1"/>
    <s v="DC"/>
    <s v="Rate"/>
    <s v="Sewer"/>
    <s v="Authority"/>
    <s v="Wastewater Treatment-Renewal"/>
    <x v="0"/>
    <s v="Environment and Climate Protection Committee-Rate"/>
    <x v="4"/>
    <s v="Water Services"/>
    <s v="Wastewater Services"/>
    <s v="907383  ROPEC Digester Flare Expansion"/>
    <s v="516231  Sanitary Wastewater (City Wide)"/>
    <n v="262"/>
    <n v="56"/>
    <n v="0"/>
    <n v="0"/>
    <n v="0"/>
    <n v="0"/>
    <n v="0"/>
    <n v="0"/>
    <n v="0"/>
    <n v="0"/>
    <n v="318"/>
    <n v="516231"/>
    <n v="318"/>
    <s v="CW"/>
    <n v="2018"/>
    <s v="Sanitary Wastewater"/>
    <n v="907383"/>
    <s v="CEROP – Amélioration de la torche du digesteur"/>
    <s v="907383 CEROP – Amélioration de la torche du digesteur"/>
    <s v="Comité Protection de l'environnement et du climat, services financés par les redevances"/>
    <s v="Services des eaux usées"/>
    <s v="Renouvellement des immobilisations"/>
    <s v="Redevances d’aménagement"/>
  </r>
  <r>
    <n v="907383"/>
    <x v="147"/>
    <s v="Debt"/>
    <s v="Debt Funding "/>
    <s v="Sewer Funded Debt"/>
    <x v="6"/>
    <s v="Rate"/>
    <s v="Rate"/>
    <s v="Sewer"/>
    <s v="Authority"/>
    <s v="Wastewater Treatment-Renewal"/>
    <x v="0"/>
    <s v="Environment and Climate Protection Committee-Rate"/>
    <x v="4"/>
    <s v="Water Services"/>
    <s v="Wastewater Services"/>
    <s v="907383  ROPEC Digester Flare Expansion"/>
    <s v="518007  Sewer Funded Debt"/>
    <n v="100"/>
    <n v="50"/>
    <n v="0"/>
    <n v="0"/>
    <n v="0"/>
    <n v="0"/>
    <n v="0"/>
    <n v="0"/>
    <n v="0"/>
    <n v="0"/>
    <n v="150"/>
    <n v="518007"/>
    <n v="150"/>
    <s v="CW"/>
    <n v="2018"/>
    <s v="Sewer Funded Debt"/>
    <n v="907383"/>
    <s v="CEROP – Amélioration de la torche du digesteur"/>
    <s v="907383 CEROP – Amélioration de la torche du digesteur"/>
    <s v="Comité Protection de l'environnement et du climat, services financés par les redevances"/>
    <s v="Services des eaux usées"/>
    <s v="Renouvellement des immobilisations"/>
    <s v="Dette financée par les deniers publics"/>
  </r>
  <r>
    <n v="907387"/>
    <x v="148"/>
    <s v="Res"/>
    <s v="Capital Reserve Fund "/>
    <s v="Sewer Capital"/>
    <x v="4"/>
    <s v="Rate"/>
    <s v="Rate"/>
    <s v="Sewer"/>
    <s v="Authority"/>
    <s v="Individual"/>
    <x v="0"/>
    <s v="Environment and Climate Protection Committee-Rate"/>
    <x v="4"/>
    <s v="Water Services"/>
    <s v="Wastewater Services"/>
    <s v="907387  ROPEC Raw Sewage Pumping Station Expan."/>
    <s v="516112  Sewer Capital"/>
    <n v="0"/>
    <n v="0"/>
    <n v="0"/>
    <n v="168"/>
    <n v="0"/>
    <n v="0"/>
    <n v="0"/>
    <n v="0"/>
    <n v="0"/>
    <n v="0"/>
    <n v="168"/>
    <n v="516112"/>
    <n v="168"/>
    <n v="18"/>
    <n v="2026"/>
    <s v="Sewer Capital "/>
    <n v="907387"/>
    <s v="CEROP – Agrandissement de la station de pompage des eaux d’égout"/>
    <s v="907387 CEROP – Agrandissement de la station de pompage des eaux d’égout"/>
    <s v="Comité Protection de l'environnement et du climat, services financés par les redevances"/>
    <s v="Services des eaux usées"/>
    <s v="Renouvellement des immobilisations"/>
    <s v="Fonds de réserve financé par les deniers publics"/>
  </r>
  <r>
    <n v="907387"/>
    <x v="148"/>
    <s v="DC"/>
    <s v="Development Charges "/>
    <s v="Sanitary Wastewater (City Wide)"/>
    <x v="1"/>
    <s v="DC"/>
    <s v="Rate"/>
    <s v="Sewer"/>
    <s v="Authority"/>
    <s v="Individual"/>
    <x v="0"/>
    <s v="Environment and Climate Protection Committee-Rate"/>
    <x v="4"/>
    <s v="Water Services"/>
    <s v="Wastewater Services"/>
    <s v="907387  ROPEC Raw Sewage Pumping Station Expan."/>
    <s v="516231  Sanitary Wastewater (City Wide)"/>
    <n v="0"/>
    <n v="0"/>
    <n v="0"/>
    <n v="732"/>
    <n v="0"/>
    <n v="0"/>
    <n v="0"/>
    <n v="0"/>
    <n v="0"/>
    <n v="0"/>
    <n v="732"/>
    <n v="516231"/>
    <n v="732"/>
    <n v="18"/>
    <n v="2026"/>
    <s v="Sanitary Wastewater"/>
    <n v="907387"/>
    <s v="CEROP – Agrandissement de la station de pompage des eaux d’égout"/>
    <s v="907387 CEROP – Agrandissement de la station de pompage des eaux d’égout"/>
    <s v="Comité Protection de l'environnement et du climat, services financés par les redevances"/>
    <s v="Services des eaux usées"/>
    <s v="Renouvellement des immobilisations"/>
    <s v="Redevances d’aménagement"/>
  </r>
  <r>
    <n v="907387"/>
    <x v="148"/>
    <s v="Debt"/>
    <s v="Debt Funding "/>
    <s v="Sewer Funded Debt"/>
    <x v="6"/>
    <s v="Rate"/>
    <s v="Rate"/>
    <s v="Sewer"/>
    <s v="Authority"/>
    <s v="Individual"/>
    <x v="0"/>
    <s v="Environment and Climate Protection Committee-Rate"/>
    <x v="4"/>
    <s v="Water Services"/>
    <s v="Wastewater Services"/>
    <s v="907387  ROPEC Raw Sewage Pumping Station Expan."/>
    <s v="518007  Sewer Funded Debt"/>
    <n v="0"/>
    <n v="0"/>
    <n v="0"/>
    <n v="100"/>
    <n v="0"/>
    <n v="0"/>
    <n v="0"/>
    <n v="0"/>
    <n v="0"/>
    <n v="0"/>
    <n v="100"/>
    <n v="518007"/>
    <n v="100"/>
    <n v="18"/>
    <n v="2026"/>
    <s v="Sewer Funded Debt"/>
    <n v="907387"/>
    <s v="CEROP – Agrandissement de la station de pompage des eaux d’égout"/>
    <s v="907387 CEROP – Agrandissement de la station de pompage des eaux d’égout"/>
    <s v="Comité Protection de l'environnement et du climat, services financés par les redevances"/>
    <s v="Services des eaux usées"/>
    <s v="Renouvellement des immobilisations"/>
    <s v="Dette financée par les deniers publics"/>
  </r>
  <r>
    <n v="908097"/>
    <x v="149"/>
    <s v="Res"/>
    <s v="Capital Reserve Fund "/>
    <s v="Sewer Capital"/>
    <x v="4"/>
    <s v="Rate"/>
    <s v="Rate"/>
    <s v="Sewer"/>
    <s v="Authority"/>
    <s v="Individual"/>
    <x v="0"/>
    <s v="Environment and Climate Protection Committee-Rate"/>
    <x v="4"/>
    <s v="Water Services"/>
    <s v="Wastewater Services"/>
    <s v="908097  ROPEC - Concrete Rehab &amp; Repairs"/>
    <s v="516112  Sewer Capital"/>
    <n v="0"/>
    <n v="200"/>
    <n v="200"/>
    <n v="200"/>
    <n v="200"/>
    <n v="200"/>
    <n v="200"/>
    <n v="200"/>
    <n v="0"/>
    <n v="0"/>
    <n v="1400"/>
    <n v="516112"/>
    <n v="600"/>
    <s v="CW"/>
    <n v="2019"/>
    <s v="Sewer Capital "/>
    <n v="908097"/>
    <s v="CEROP – réfection et réparations du béton"/>
    <s v="908097 CEROP – réfection et réparations du béton"/>
    <s v="Comité Protection de l'environnement et du climat, services financés par les redevances"/>
    <s v="Services des eaux usées"/>
    <s v="Renouvellement des immobilisations"/>
    <s v="Fonds de réserve financé par les deniers publics"/>
  </r>
  <r>
    <n v="908097"/>
    <x v="149"/>
    <s v="Debt"/>
    <s v="Debt Funding "/>
    <s v="Sewer Funded Debt"/>
    <x v="6"/>
    <s v="Rate"/>
    <s v="Rate"/>
    <s v="Sewer"/>
    <s v="Authority"/>
    <s v="Individual"/>
    <x v="0"/>
    <s v="Environment and Climate Protection Committee-Rate"/>
    <x v="4"/>
    <s v="Water Services"/>
    <s v="Wastewater Services"/>
    <s v="908097  ROPEC - Concrete Rehab &amp; Repairs"/>
    <s v="518007  Sewer Funded Debt"/>
    <n v="0"/>
    <n v="800"/>
    <n v="800"/>
    <n v="800"/>
    <n v="800"/>
    <n v="800"/>
    <n v="800"/>
    <n v="800"/>
    <n v="0"/>
    <n v="0"/>
    <n v="5600"/>
    <n v="518007"/>
    <n v="2400"/>
    <s v="CW"/>
    <n v="2019"/>
    <s v="Sewer Funded Debt"/>
    <n v="908097"/>
    <s v="CEROP – réfection et réparations du béton"/>
    <s v="908097 CEROP – réfection et réparations du béton"/>
    <s v="Comité Protection de l'environnement et du climat, services financés par les redevances"/>
    <s v="Services des eaux usées"/>
    <s v="Renouvellement des immobilisations"/>
    <s v="Dette financée par les deniers publics"/>
  </r>
  <r>
    <n v="908102"/>
    <x v="150"/>
    <s v="Res"/>
    <s v="Capital Reserve Fund "/>
    <s v="Sewer Capital"/>
    <x v="4"/>
    <s v="Rate"/>
    <s v="Rate"/>
    <s v="Sewer"/>
    <s v="Authority"/>
    <s v="Individual"/>
    <x v="0"/>
    <s v="Environment and Climate Protection Committee-Rate"/>
    <x v="4"/>
    <s v="Water Services"/>
    <s v="Wastewater Services"/>
    <s v="908102  Wastewater Facilities Upgrade"/>
    <s v="516112  Sewer Capital"/>
    <n v="0"/>
    <n v="0"/>
    <n v="505"/>
    <n v="510"/>
    <n v="510"/>
    <n v="510"/>
    <n v="515"/>
    <n v="515"/>
    <n v="0"/>
    <n v="0"/>
    <n v="3065"/>
    <n v="516112"/>
    <n v="1015"/>
    <n v="18"/>
    <n v="2021"/>
    <s v="Sewer Capital "/>
    <n v="908102"/>
    <s v="Modernisation des installations de traitement des eaux usées"/>
    <s v="908102 Modernisation des installations de traitement des eaux usées"/>
    <s v="Comité Protection de l'environnement et du climat, services financés par les redevances"/>
    <s v="Services des eaux usées"/>
    <s v="Renouvellement des immobilisations"/>
    <s v="Fonds de réserve financé par les deniers publics"/>
  </r>
  <r>
    <n v="908451"/>
    <x v="151"/>
    <s v="Res"/>
    <s v="Capital Reserve Fund "/>
    <s v="Sewer Capital"/>
    <x v="4"/>
    <s v="Rate"/>
    <s v="Rate"/>
    <s v="Sewer"/>
    <s v="Authority"/>
    <s v="Wastewater Treatment-Renewal"/>
    <x v="0"/>
    <s v="Environment and Climate Protection Committee-Rate"/>
    <x v="4"/>
    <s v="Water Services"/>
    <s v="Wastewater Services"/>
    <s v="908451  Lab Equipment Purchase/Replacement 2018"/>
    <s v="516112  Sewer Capital"/>
    <n v="300"/>
    <n v="325"/>
    <n v="325"/>
    <n v="325"/>
    <n v="0"/>
    <n v="0"/>
    <n v="0"/>
    <n v="0"/>
    <n v="0"/>
    <n v="0"/>
    <n v="1275"/>
    <n v="516112"/>
    <n v="1275"/>
    <n v="11"/>
    <n v="2019"/>
    <s v="Sewer Capital "/>
    <n v="908451"/>
    <s v="Achat et remplacement de l’équipement de laboratoire – 2018"/>
    <s v="908451 Achat et remplacement de l’équipement de laboratoire – 2018"/>
    <s v="Comité Protection de l'environnement et du climat, services financés par les redevances"/>
    <s v="Services des eaux usées"/>
    <s v="Renouvellement des immobilisations"/>
    <s v="Fonds de réserve financé par les deniers publics"/>
  </r>
  <r>
    <n v="908454"/>
    <x v="152"/>
    <s v="Res"/>
    <s v="Capital Reserve Fund "/>
    <s v="Sewer Capital"/>
    <x v="4"/>
    <s v="Rate"/>
    <s v="Rate"/>
    <s v="Sewer"/>
    <s v="Authority"/>
    <s v="Individual"/>
    <x v="0"/>
    <s v="Environment and Climate Protection Committee-Rate"/>
    <x v="4"/>
    <s v="Water Services"/>
    <s v="Wastewater Services"/>
    <s v="908454  ROPEC Ops &amp; Technical Bldg Space Upgrade"/>
    <s v="516112  Sewer Capital"/>
    <n v="0"/>
    <n v="0"/>
    <n v="0"/>
    <n v="8089"/>
    <n v="0"/>
    <n v="0"/>
    <n v="0"/>
    <n v="0"/>
    <n v="0"/>
    <n v="0"/>
    <n v="8089"/>
    <n v="516112"/>
    <n v="8089"/>
    <n v="11"/>
    <n v="2019"/>
    <s v="Sewer Capital "/>
    <n v="908454"/>
    <s v="Mise à niveau des espaces dans les édifices techniques et opérationnels du CEROP – 2017"/>
    <s v="908454 Mise à niveau des espaces dans les édifices techniques et opérationnels du CEROP – 2017"/>
    <s v="Comité Protection de l'environnement et du climat, services financés par les redevances"/>
    <s v="Services des eaux usées"/>
    <s v="Renouvellement des immobilisations"/>
    <s v="Fonds de réserve financé par les deniers publics"/>
  </r>
  <r>
    <n v="908455"/>
    <x v="153"/>
    <s v="Res"/>
    <s v="Capital Reserve Fund "/>
    <s v="Sewer Capital"/>
    <x v="4"/>
    <s v="Rate"/>
    <s v="Rate"/>
    <s v="Sewer"/>
    <s v="Authority"/>
    <s v="Wastewater Treatment-Renewal"/>
    <x v="0"/>
    <s v="Environment and Climate Protection Committee-Rate"/>
    <x v="4"/>
    <s v="Water Services"/>
    <s v="Wastewater Services"/>
    <s v="908455  ROPEC Process Facil - Enviro Sys Upgrade"/>
    <s v="516112  Sewer Capital"/>
    <n v="100"/>
    <n v="4000"/>
    <n v="0"/>
    <n v="0"/>
    <n v="0"/>
    <n v="0"/>
    <n v="0"/>
    <n v="0"/>
    <n v="0"/>
    <n v="0"/>
    <n v="4100"/>
    <n v="516112"/>
    <n v="4100"/>
    <n v="11"/>
    <n v="2019"/>
    <s v="Sewer Capital "/>
    <n v="908455"/>
    <s v="Installation de traitement du CEROP – Mise à niveau des systèmes environnementaux – 2018"/>
    <s v="908455 Installation de traitement du CEROP – Mise à niveau des systèmes environnementaux – 2018"/>
    <s v="Comité Protection de l'environnement et du climat, services financés par les redevances"/>
    <s v="Services des eaux usées"/>
    <s v="Renouvellement des immobilisations"/>
    <s v="Fonds de réserve financé par les deniers publics"/>
  </r>
  <r>
    <n v="908455"/>
    <x v="153"/>
    <s v="Debt"/>
    <s v="Debt Funding "/>
    <s v="Sewer Funded Debt"/>
    <x v="6"/>
    <s v="Rate"/>
    <s v="Rate"/>
    <s v="Sewer"/>
    <s v="Authority"/>
    <s v="Wastewater Treatment-Renewal"/>
    <x v="0"/>
    <s v="Environment and Climate Protection Committee-Rate"/>
    <x v="4"/>
    <s v="Water Services"/>
    <s v="Wastewater Services"/>
    <s v="908455  ROPEC Process Facil - Enviro Sys Upgrade"/>
    <s v="518007  Sewer Funded Debt"/>
    <n v="400"/>
    <n v="2000"/>
    <n v="0"/>
    <n v="0"/>
    <n v="0"/>
    <n v="0"/>
    <n v="0"/>
    <n v="0"/>
    <n v="0"/>
    <n v="0"/>
    <n v="2400"/>
    <n v="518007"/>
    <n v="2400"/>
    <n v="11"/>
    <n v="2019"/>
    <s v="Sewer Funded Debt"/>
    <n v="908455"/>
    <s v="Installation de traitement du CEROP – Mise à niveau des systèmes environnementaux – 2018"/>
    <s v="908455 Installation de traitement du CEROP – Mise à niveau des systèmes environnementaux – 2018"/>
    <s v="Comité Protection de l'environnement et du climat, services financés par les redevances"/>
    <s v="Services des eaux usées"/>
    <s v="Renouvellement des immobilisations"/>
    <s v="Dette financée par les deniers publics"/>
  </r>
  <r>
    <n v="908683"/>
    <x v="154"/>
    <s v="Res"/>
    <s v="Capital Reserve Fund "/>
    <s v="Sewer Capital"/>
    <x v="4"/>
    <s v="Rate"/>
    <s v="Rate"/>
    <s v="Sewer"/>
    <s v="Authority"/>
    <s v="Individual"/>
    <x v="0"/>
    <s v="Environment and Climate Protection Committee-Rate"/>
    <x v="4"/>
    <s v="Water Services"/>
    <s v="Wastewater Services"/>
    <s v="908683  Old Digester Decommissioning"/>
    <s v="516112  Sewer Capital"/>
    <n v="0"/>
    <n v="4200"/>
    <n v="0"/>
    <n v="0"/>
    <n v="0"/>
    <n v="0"/>
    <n v="0"/>
    <n v="0"/>
    <n v="0"/>
    <n v="0"/>
    <n v="4200"/>
    <n v="516112"/>
    <n v="4200"/>
    <s v="18"/>
    <n v="2021"/>
    <s v="Sewer Capital "/>
    <n v="908683"/>
    <s v="Mise hors service de l'ancien digesteur"/>
    <s v="908683 Mise hors service de l'ancien digesteur"/>
    <s v="Comité Protection de l'environnement et du climat, services financés par les redevances"/>
    <s v="Services des eaux usées"/>
    <s v="Renouvellement des immobilisations"/>
    <s v="Fonds de réserve financé par les deniers publics"/>
  </r>
  <r>
    <n v="909032"/>
    <x v="155"/>
    <s v="Res"/>
    <s v="Capital Reserve Fund "/>
    <s v="Sewer Capital"/>
    <x v="4"/>
    <s v="Rate"/>
    <s v="Rate"/>
    <s v="Sewer"/>
    <s v="Authority"/>
    <s v="Wastewater Treatment-Renewal"/>
    <x v="0"/>
    <s v="Environment and Climate Protection Committee-Rate"/>
    <x v="4"/>
    <s v="Water Services"/>
    <s v="Wastewater Services"/>
    <s v="909032  ROPEC - SCADA Rehab. &amp; Upgrades 2018"/>
    <s v="516112  Sewer Capital"/>
    <n v="2100"/>
    <n v="2100"/>
    <n v="2100"/>
    <n v="2100"/>
    <n v="0"/>
    <n v="0"/>
    <n v="0"/>
    <n v="0"/>
    <n v="0"/>
    <n v="0"/>
    <n v="8400"/>
    <n v="516112"/>
    <n v="8400"/>
    <s v="CW"/>
    <n v="2019"/>
    <s v="Sewer Capital "/>
    <n v="909032"/>
    <s v="CEROP – réfection et mises à niveau du système SCADA 2018"/>
    <s v="909032 CEROP – réfection et mises à niveau du système SCADA 2018"/>
    <s v="Comité Protection de l'environnement et du climat, services financés par les redevances"/>
    <s v="Services des eaux usées"/>
    <s v="Renouvellement des immobilisations"/>
    <s v="Fonds de réserve financé par les deniers publics"/>
  </r>
  <r>
    <n v="909033"/>
    <x v="156"/>
    <s v="Res"/>
    <s v="Capital Reserve Fund "/>
    <s v="Sewer Capital"/>
    <x v="4"/>
    <s v="Rate"/>
    <s v="Rate"/>
    <s v="Sewer"/>
    <s v="Authority"/>
    <s v="Wastewater Treatment-Renewal"/>
    <x v="0"/>
    <s v="Environment and Climate Protection Committee-Rate"/>
    <x v="4"/>
    <s v="Water Services"/>
    <s v="Wastewater Services"/>
    <s v="909033  ROPEC - Sewage Treatment Rehab Prog 2018"/>
    <s v="516112  Sewer Capital"/>
    <n v="1750"/>
    <n v="9445"/>
    <n v="6235"/>
    <n v="6235"/>
    <n v="0"/>
    <n v="0"/>
    <n v="0"/>
    <n v="0"/>
    <n v="0"/>
    <n v="0"/>
    <n v="23665"/>
    <n v="516112"/>
    <n v="23665"/>
    <n v="11"/>
    <n v="2019"/>
    <s v="Sewer Capital "/>
    <n v="909033"/>
    <s v="CEROP – Programme de modernisation des installations du traitement des eaux usées 2018"/>
    <s v="909033 CEROP – Programme de modernisation des installations du traitement des eaux usées 2018"/>
    <s v="Comité Protection de l'environnement et du climat, services financés par les redevances"/>
    <s v="Services des eaux usées"/>
    <s v="Renouvellement des immobilisations"/>
    <s v="Fonds de réserve financé par les deniers publics"/>
  </r>
  <r>
    <n v="909033"/>
    <x v="156"/>
    <s v="Debt"/>
    <s v="Debt Funding "/>
    <s v="Sewer Funded Debt"/>
    <x v="6"/>
    <s v="Rate"/>
    <s v="Rate"/>
    <s v="Sewer"/>
    <s v="Authority"/>
    <s v="Wastewater Treatment-Renewal"/>
    <x v="0"/>
    <s v="Environment and Climate Protection Committee-Rate"/>
    <x v="4"/>
    <s v="Water Services"/>
    <s v="Wastewater Services"/>
    <s v="909033  ROPEC - Sewage Treatment Rehab Prog 2018"/>
    <s v="518007  Sewer Funded Debt"/>
    <n v="5000"/>
    <n v="5000"/>
    <n v="5000"/>
    <n v="5000"/>
    <n v="0"/>
    <n v="0"/>
    <n v="0"/>
    <n v="0"/>
    <n v="0"/>
    <n v="0"/>
    <n v="20000"/>
    <n v="518007"/>
    <n v="20000"/>
    <n v="11"/>
    <n v="2019"/>
    <s v="Sewer Funded Debt"/>
    <n v="909033"/>
    <s v="CEROP – Programme de modernisation des installations du traitement des eaux usées 2018"/>
    <s v="909033 CEROP – Programme de modernisation des installations du traitement des eaux usées 2018"/>
    <s v="Comité Protection de l'environnement et du climat, services financés par les redevances"/>
    <s v="Services des eaux usées"/>
    <s v="Renouvellement des immobilisations"/>
    <s v="Dette financée par les deniers publics"/>
  </r>
  <r>
    <n v="906100"/>
    <x v="157"/>
    <s v="Res"/>
    <s v="Capital Reserve Fund "/>
    <s v="Sewer Capital"/>
    <x v="4"/>
    <s v="Rate"/>
    <s v="Rate"/>
    <s v="Sewer"/>
    <s v="Authority"/>
    <s v="Sanitary Sewer Rehabilitation "/>
    <x v="0"/>
    <s v="Environment and Climate Protection Committee-Rate"/>
    <x v="1"/>
    <s v="Infrastructure Services"/>
    <s v="Wastewater Services"/>
    <s v="906100  2018 Sanitary Sewer Improvements"/>
    <s v="516112  Sewer Capital"/>
    <n v="130"/>
    <n v="900"/>
    <n v="0"/>
    <n v="500"/>
    <n v="0"/>
    <n v="0"/>
    <n v="0"/>
    <n v="0"/>
    <n v="0"/>
    <n v="0"/>
    <n v="1530"/>
    <n v="516112"/>
    <n v="1530"/>
    <s v="CW"/>
    <n v="2021"/>
    <s v="Sewer Capital "/>
    <n v="906100"/>
    <s v="Améliorations aux égouts sanitaires 2018"/>
    <s v="906100 Améliorations aux égouts sanitaires 2018"/>
    <s v="Comité Protection de l'environnement et du climat, services financés par les redevances"/>
    <s v="Services des eaux usées"/>
    <s v="Renouvellement des immobilisations"/>
    <s v="Fonds de réserve financé par les deniers publics"/>
  </r>
  <r>
    <n v="906100"/>
    <x v="157"/>
    <s v="Debt"/>
    <s v="Debt Funding "/>
    <s v="Sewer Funded Debt"/>
    <x v="6"/>
    <s v="Rate"/>
    <s v="Rate"/>
    <s v="Sewer"/>
    <s v="Authority"/>
    <s v="Sanitary Sewer Rehabilitation "/>
    <x v="0"/>
    <s v="Environment and Climate Protection Committee-Rate"/>
    <x v="1"/>
    <s v="Infrastructure Services"/>
    <s v="Wastewater Services"/>
    <s v="906100  2018 Sanitary Sewer Improvements"/>
    <s v="518007  Sewer Funded Debt"/>
    <n v="800"/>
    <n v="4000"/>
    <n v="0"/>
    <n v="8000"/>
    <n v="0"/>
    <n v="0"/>
    <n v="0"/>
    <n v="0"/>
    <n v="0"/>
    <n v="0"/>
    <n v="12800"/>
    <n v="518007"/>
    <n v="12800"/>
    <s v="CW"/>
    <n v="2021"/>
    <s v="Sewer Funded Debt"/>
    <n v="906100"/>
    <s v="Améliorations aux égouts sanitaires 2018"/>
    <s v="906100 Améliorations aux égouts sanitaires 2018"/>
    <s v="Comité Protection de l'environnement et du climat, services financés par les redevances"/>
    <s v="Services des eaux usées"/>
    <s v="Renouvellement des immobilisations"/>
    <s v="Dette financée par les deniers publics"/>
  </r>
  <r>
    <n v="904755"/>
    <x v="158"/>
    <s v="Res"/>
    <s v="Capital Reserve Fund "/>
    <s v="Sewer Capital"/>
    <x v="4"/>
    <s v="Rate"/>
    <s v="Rate"/>
    <s v="Sewer"/>
    <s v="Authority"/>
    <s v="Individual"/>
    <x v="1"/>
    <s v="Environment and Climate Protection Committee-Rate"/>
    <x v="1"/>
    <s v="Infrastructure Services"/>
    <s v="Wastewater Services"/>
    <s v="904755  2018 Infrastructure Master Plan (Sewer)"/>
    <s v="516112  Sewer Capital"/>
    <n v="263"/>
    <n v="105"/>
    <n v="0"/>
    <n v="0"/>
    <n v="0"/>
    <n v="0"/>
    <n v="0"/>
    <n v="0"/>
    <n v="0"/>
    <n v="0"/>
    <n v="368"/>
    <n v="516112"/>
    <n v="368"/>
    <s v="CW"/>
    <n v="2020"/>
    <s v="Sewer Capital "/>
    <n v="904755"/>
    <s v="Plan directeur de l’infrastructure 2018 (égout)"/>
    <s v="904755 Plan directeur de l’infrastructure 2018 (égout)"/>
    <s v="Comité Protection de l'environnement et du climat, services financés par les redevances"/>
    <s v="Services des eaux usées"/>
    <s v="Croissance"/>
    <s v="Fonds de réserve financé par les deniers publics"/>
  </r>
  <r>
    <n v="904755"/>
    <x v="158"/>
    <s v="DC"/>
    <s v="Development Charges "/>
    <s v="Studies-2021-CW"/>
    <x v="1"/>
    <s v="DC"/>
    <s v="Rate"/>
    <s v="Sewer"/>
    <s v="Authority"/>
    <s v="Individual"/>
    <x v="1"/>
    <s v="Environment and Climate Protection Committee-Rate"/>
    <x v="1"/>
    <s v="Infrastructure Services"/>
    <s v="Wastewater Services"/>
    <s v="904755  2018 Infrastructure Master Plan (Sewer)"/>
    <s v="516279  D/C Studies-2021-CW"/>
    <n v="177"/>
    <n v="0"/>
    <n v="0"/>
    <n v="0"/>
    <n v="0"/>
    <n v="0"/>
    <n v="0"/>
    <n v="0"/>
    <n v="0"/>
    <n v="0"/>
    <n v="177"/>
    <n v="516279"/>
    <n v="177"/>
    <s v="CW"/>
    <n v="2020"/>
    <s v="Studies"/>
    <n v="904755"/>
    <s v="Plan directeur de l’infrastructure 2018 (égout)"/>
    <s v="904755 Plan directeur de l’infrastructure 2018 (égout)"/>
    <s v="Comité Protection de l'environnement et du climat, services financés par les redevances"/>
    <s v="Services des eaux usées"/>
    <s v="Croissance"/>
    <s v="Redevances d’aménagement"/>
  </r>
  <r>
    <n v="904755"/>
    <x v="158"/>
    <s v="DC"/>
    <s v="Development Charges "/>
    <s v="Future DC Funding"/>
    <x v="1"/>
    <s v="DC"/>
    <s v="Rate"/>
    <s v="Sewer"/>
    <s v="Authority"/>
    <s v="Individual"/>
    <x v="1"/>
    <s v="Environment and Climate Protection Committee-Rate"/>
    <x v="1"/>
    <s v="Infrastructure Services"/>
    <s v="Wastewater Services"/>
    <s v="904755  2018 Infrastructure Master Plan (Sewer)"/>
    <s v="516298  Future DC Funding"/>
    <n v="85"/>
    <n v="104"/>
    <n v="0"/>
    <n v="0"/>
    <n v="0"/>
    <n v="0"/>
    <n v="0"/>
    <n v="0"/>
    <n v="0"/>
    <n v="0"/>
    <n v="189"/>
    <n v="516298"/>
    <n v="189"/>
    <s v="CW"/>
    <n v="2020"/>
    <s v="Check "/>
    <n v="904755"/>
    <s v="Plan directeur de l’infrastructure 2018 (égout)"/>
    <s v="904755 Plan directeur de l’infrastructure 2018 (égout)"/>
    <s v="Comité Protection de l'environnement et du climat, services financés par les redevances"/>
    <s v="Services des eaux usées"/>
    <s v="Croissance"/>
    <s v="Redevances d’aménagement"/>
  </r>
  <r>
    <n v="904985"/>
    <x v="159"/>
    <s v="Res"/>
    <s v="Capital Reserve Fund "/>
    <s v="Sewer Capital"/>
    <x v="4"/>
    <s v="Rate"/>
    <s v="Rate"/>
    <s v="Sewer"/>
    <s v="Authority"/>
    <s v="Individual"/>
    <x v="1"/>
    <s v="Environment and Climate Protection Committee-Rate"/>
    <x v="1"/>
    <s v="Infrastructure Services"/>
    <s v="Wastewater Services"/>
    <s v="904985  North Kanata Sewer Ph 2"/>
    <s v="516112  Sewer Capital"/>
    <n v="100"/>
    <n v="0"/>
    <n v="0"/>
    <n v="0"/>
    <n v="0"/>
    <n v="0"/>
    <n v="0"/>
    <n v="0"/>
    <n v="0"/>
    <n v="0"/>
    <n v="100"/>
    <n v="516112"/>
    <n v="100"/>
    <s v="4,7"/>
    <n v="2017"/>
    <s v="Sewer Capital "/>
    <n v="904985"/>
    <s v="Phase 2 des travaux sur les égouts de Kanata-Nord"/>
    <s v="904985 Phase 2 des travaux sur les égouts de Kanata-Nord"/>
    <s v="Comité Protection de l'environnement et du climat, services financés par les redevances"/>
    <s v="Services des eaux usées"/>
    <s v="Croissance"/>
    <s v="Fonds de réserve financé par les deniers publics"/>
  </r>
  <r>
    <n v="904985"/>
    <x v="159"/>
    <s v="Debt"/>
    <s v="Debt Funding "/>
    <s v="Sewer Funded Debt"/>
    <x v="6"/>
    <s v="Rate"/>
    <s v="Rate"/>
    <s v="Sewer"/>
    <s v="Authority"/>
    <s v="Individual"/>
    <x v="1"/>
    <s v="Environment and Climate Protection Committee-Rate"/>
    <x v="1"/>
    <s v="Infrastructure Services"/>
    <s v="Wastewater Services"/>
    <s v="904985  North Kanata Sewer Ph 2"/>
    <s v="518007  Sewer Funded Debt"/>
    <n v="3100"/>
    <n v="0"/>
    <n v="0"/>
    <n v="0"/>
    <n v="0"/>
    <n v="0"/>
    <n v="0"/>
    <n v="0"/>
    <n v="0"/>
    <n v="0"/>
    <n v="3100"/>
    <n v="518007"/>
    <n v="3100"/>
    <s v="4,7"/>
    <n v="2017"/>
    <s v="Sewer Funded Debt"/>
    <n v="904985"/>
    <s v="Phase 2 des travaux sur les égouts de Kanata-Nord"/>
    <s v="904985 Phase 2 des travaux sur les égouts de Kanata-Nord"/>
    <s v="Comité Protection de l'environnement et du climat, services financés par les redevances"/>
    <s v="Services des eaux usées"/>
    <s v="Croissance"/>
    <s v="Dette financée par les deniers publics"/>
  </r>
  <r>
    <n v="904986"/>
    <x v="160"/>
    <s v="Res"/>
    <s v="Capital Reserve Fund "/>
    <s v="Sewer Capital"/>
    <x v="4"/>
    <s v="Rate"/>
    <s v="Rate"/>
    <s v="Sewer"/>
    <s v="Authority"/>
    <s v="Individual"/>
    <x v="1"/>
    <s v="Environment and Climate Protection Committee-Rate"/>
    <x v="1"/>
    <s v="Infrastructure Services"/>
    <s v="Wastewater Services"/>
    <s v="904986  Tri-Township/March Ridge Replacement"/>
    <s v="516112  Sewer Capital"/>
    <n v="0"/>
    <n v="4009"/>
    <n v="0"/>
    <n v="0"/>
    <n v="0"/>
    <n v="0"/>
    <n v="0"/>
    <n v="0"/>
    <n v="0"/>
    <n v="0"/>
    <n v="4009"/>
    <n v="516112"/>
    <n v="4009"/>
    <n v="7"/>
    <n v="2019"/>
    <s v="Sewer Capital "/>
    <n v="904986"/>
    <s v="Remplacement du collecteur Trois cantons / March Ridge"/>
    <s v="904986 Remplacement du collecteur Trois cantons / March Ridge"/>
    <s v="Comité Protection de l'environnement et du climat, services financés par les redevances"/>
    <s v="Services des eaux usées"/>
    <s v="Croissance"/>
    <s v="Fonds de réserve financé par les deniers publics"/>
  </r>
  <r>
    <n v="904986"/>
    <x v="160"/>
    <s v="DC"/>
    <s v="Development Charges "/>
    <s v="Sanitary Wastewater (Outside Gree"/>
    <x v="1"/>
    <s v="DC"/>
    <s v="Rate"/>
    <s v="Sewer"/>
    <s v="Authority"/>
    <s v="Individual"/>
    <x v="1"/>
    <s v="Environment and Climate Protection Committee-Rate"/>
    <x v="1"/>
    <s v="Infrastructure Services"/>
    <s v="Wastewater Services"/>
    <s v="904986  Tri-Township/March Ridge Replacement"/>
    <s v="516233  Sanitary Wastewater (Outside Gree"/>
    <n v="0"/>
    <n v="1303"/>
    <n v="0"/>
    <n v="0"/>
    <n v="0"/>
    <n v="0"/>
    <n v="0"/>
    <n v="0"/>
    <n v="0"/>
    <n v="0"/>
    <n v="1303"/>
    <n v="516233"/>
    <n v="1303"/>
    <n v="7"/>
    <n v="2019"/>
    <s v="Sanitary Wastewater"/>
    <n v="904986"/>
    <s v="Remplacement du collecteur Trois cantons / March Ridge"/>
    <s v="904986 Remplacement du collecteur Trois cantons / March Ridge"/>
    <s v="Comité Protection de l'environnement et du climat, services financés par les redevances"/>
    <s v="Services des eaux usées"/>
    <s v="Croissance"/>
    <s v="Redevances d’aménagement"/>
  </r>
  <r>
    <n v="904986"/>
    <x v="160"/>
    <s v="Debt"/>
    <s v="Debt Funding "/>
    <s v="Sewer Funded Debt"/>
    <x v="6"/>
    <s v="Rate"/>
    <s v="Rate"/>
    <s v="Sewer"/>
    <s v="Authority"/>
    <s v="Individual"/>
    <x v="1"/>
    <s v="Environment and Climate Protection Committee-Rate"/>
    <x v="1"/>
    <s v="Infrastructure Services"/>
    <s v="Wastewater Services"/>
    <s v="904986  Tri-Township/March Ridge Replacement"/>
    <s v="518007  Sewer Funded Debt"/>
    <n v="0"/>
    <n v="5000"/>
    <n v="0"/>
    <n v="0"/>
    <n v="0"/>
    <n v="0"/>
    <n v="0"/>
    <n v="0"/>
    <n v="0"/>
    <n v="0"/>
    <n v="5000"/>
    <n v="518007"/>
    <n v="5000"/>
    <n v="7"/>
    <n v="2019"/>
    <s v="Sewer Funded Debt"/>
    <n v="904986"/>
    <s v="Remplacement du collecteur Trois cantons / March Ridge"/>
    <s v="904986 Remplacement du collecteur Trois cantons / March Ridge"/>
    <s v="Comité Protection de l'environnement et du climat, services financés par les redevances"/>
    <s v="Services des eaux usées"/>
    <s v="Croissance"/>
    <s v="Dette financée par les deniers publics"/>
  </r>
  <r>
    <n v="904986"/>
    <x v="160"/>
    <s v="DC Debt"/>
    <s v="Debt Funding "/>
    <s v="San Sewer DC Debt TBA"/>
    <x v="3"/>
    <s v="DC"/>
    <s v="Rate"/>
    <s v="Sewer"/>
    <s v="Authority"/>
    <s v="Individual"/>
    <x v="1"/>
    <s v="Environment and Climate Protection Committee-Rate"/>
    <x v="1"/>
    <s v="Infrastructure Services"/>
    <s v="Wastewater Services"/>
    <s v="904986  Tri-Township/March Ridge Replacement"/>
    <s v="518039  Sanitary Sewer DC Debt TBA"/>
    <n v="0"/>
    <n v="4958"/>
    <n v="0"/>
    <n v="0"/>
    <n v="0"/>
    <n v="0"/>
    <n v="0"/>
    <n v="0"/>
    <n v="0"/>
    <n v="0"/>
    <n v="4958"/>
    <n v="518039"/>
    <n v="4958"/>
    <n v="7"/>
    <n v="2019"/>
    <s v="Sanitary Sewer DC Debt"/>
    <n v="904986"/>
    <s v="Remplacement du collecteur Trois cantons / March Ridge"/>
    <s v="904986 Remplacement du collecteur Trois cantons / March Ridge"/>
    <s v="Comité Protection de l'environnement et du climat, services financés par les redevances"/>
    <s v="Services des eaux usées"/>
    <s v="Croissance"/>
    <s v="Dette financée par les deniers publics"/>
  </r>
  <r>
    <n v="904987"/>
    <x v="161"/>
    <s v="DC"/>
    <s v="Development Charges "/>
    <s v="Sanitary Wastewater (Outside Gree"/>
    <x v="1"/>
    <s v="DC"/>
    <s v="Rate"/>
    <s v="Sewer"/>
    <s v="Authority"/>
    <s v="Individual"/>
    <x v="1"/>
    <s v="Environment and Climate Protection Committee-Rate"/>
    <x v="1"/>
    <s v="Planning Services"/>
    <s v="Wastewater Services"/>
    <s v="904987  Fernbank Collector Sewer &amp; Oversizing"/>
    <s v="516233  Sanitary Wastewater (Outside Gree"/>
    <n v="0"/>
    <n v="886"/>
    <n v="0"/>
    <n v="0"/>
    <n v="0"/>
    <n v="0"/>
    <n v="0"/>
    <n v="0"/>
    <n v="0"/>
    <n v="0"/>
    <n v="886"/>
    <n v="516233"/>
    <n v="886"/>
    <n v="23"/>
    <n v="2020"/>
    <s v="Sanitary Wastewater"/>
    <n v="904987"/>
    <s v="Égout collecteur de Fernbank et surdimensionnement"/>
    <s v="904987 Égout collecteur de Fernbank et surdimensionnement"/>
    <s v="Comité Protection de l'environnement et du climat, services financés par les redevances"/>
    <s v="Services des eaux usées"/>
    <s v="Croissance"/>
    <s v="Redevances d’aménagement"/>
  </r>
  <r>
    <n v="904987"/>
    <x v="161"/>
    <s v="DC Debt"/>
    <s v="Debt Funding "/>
    <s v="San Sewer DC Debt TBA"/>
    <x v="3"/>
    <s v="DC"/>
    <s v="Rate"/>
    <s v="Sewer"/>
    <s v="Authority"/>
    <s v="Individual"/>
    <x v="1"/>
    <s v="Environment and Climate Protection Committee-Rate"/>
    <x v="1"/>
    <s v="Planning Services"/>
    <s v="Wastewater Services"/>
    <s v="904987  Fernbank Collector Sewer &amp; Oversizing"/>
    <s v="518039  Sanitary Sewer DC Debt TBA"/>
    <n v="0"/>
    <n v="132"/>
    <n v="0"/>
    <n v="0"/>
    <n v="0"/>
    <n v="0"/>
    <n v="0"/>
    <n v="0"/>
    <n v="0"/>
    <n v="0"/>
    <n v="132"/>
    <n v="518039"/>
    <n v="132"/>
    <n v="23"/>
    <n v="2020"/>
    <s v="Sanitary Sewer DC Debt"/>
    <n v="904987"/>
    <s v="Égout collecteur de Fernbank et surdimensionnement"/>
    <s v="904987 Égout collecteur de Fernbank et surdimensionnement"/>
    <s v="Comité Protection de l'environnement et du climat, services financés par les redevances"/>
    <s v="Services des eaux usées"/>
    <s v="Croissance"/>
    <s v="Dette financée par les deniers publics"/>
  </r>
  <r>
    <n v="904988"/>
    <x v="162"/>
    <s v="Res"/>
    <s v="Capital Reserve Fund "/>
    <s v="Sewer Capital"/>
    <x v="4"/>
    <s v="Rate"/>
    <s v="Rate"/>
    <s v="Sewer"/>
    <s v="Authority"/>
    <s v="Individual"/>
    <x v="1"/>
    <s v="Environment and Climate Protection Committee-Rate"/>
    <x v="1"/>
    <s v="Infrastructure Services"/>
    <s v="Wastewater Services"/>
    <s v="904988  March PS Conversion"/>
    <s v="516112  Sewer Capital"/>
    <n v="0"/>
    <n v="1074"/>
    <n v="0"/>
    <n v="0"/>
    <n v="0"/>
    <n v="0"/>
    <n v="0"/>
    <n v="0"/>
    <n v="0"/>
    <n v="0"/>
    <n v="1074"/>
    <n v="516112"/>
    <n v="1074"/>
    <n v="4"/>
    <n v="2021"/>
    <s v="Sewer Capital "/>
    <n v="904988"/>
    <s v="Conversion de la station de pompage du chemin March"/>
    <s v="904988 Conversion de la station de pompage du chemin March"/>
    <s v="Comité Protection de l'environnement et du climat, services financés par les redevances"/>
    <s v="Services des eaux usées"/>
    <s v="Croissance"/>
    <s v="Fonds de réserve financé par les deniers publics"/>
  </r>
  <r>
    <n v="904988"/>
    <x v="162"/>
    <s v="DC"/>
    <s v="Development Charges "/>
    <s v="Sanitary Wastewater (Outside Gree"/>
    <x v="1"/>
    <s v="DC"/>
    <s v="Rate"/>
    <s v="Sewer"/>
    <s v="Authority"/>
    <s v="Individual"/>
    <x v="1"/>
    <s v="Environment and Climate Protection Committee-Rate"/>
    <x v="1"/>
    <s v="Infrastructure Services"/>
    <s v="Wastewater Services"/>
    <s v="904988  March PS Conversion"/>
    <s v="516233  Sanitary Wastewater (Outside Gree"/>
    <n v="0"/>
    <n v="2247"/>
    <n v="0"/>
    <n v="0"/>
    <n v="0"/>
    <n v="0"/>
    <n v="0"/>
    <n v="0"/>
    <n v="0"/>
    <n v="0"/>
    <n v="2247"/>
    <n v="516233"/>
    <n v="2247"/>
    <n v="4"/>
    <n v="2021"/>
    <s v="Sanitary Wastewater"/>
    <n v="904988"/>
    <s v="Conversion de la station de pompage du chemin March"/>
    <s v="904988 Conversion de la station de pompage du chemin March"/>
    <s v="Comité Protection de l'environnement et du climat, services financés par les redevances"/>
    <s v="Services des eaux usées"/>
    <s v="Croissance"/>
    <s v="Redevances d’aménagement"/>
  </r>
  <r>
    <n v="904988"/>
    <x v="162"/>
    <s v="Debt"/>
    <s v="Debt Funding "/>
    <s v="Sewer Funded Debt"/>
    <x v="6"/>
    <s v="Rate"/>
    <s v="Rate"/>
    <s v="Sewer"/>
    <s v="Authority"/>
    <s v="Individual"/>
    <x v="1"/>
    <s v="Environment and Climate Protection Committee-Rate"/>
    <x v="1"/>
    <s v="Infrastructure Services"/>
    <s v="Wastewater Services"/>
    <s v="904988  March PS Conversion"/>
    <s v="518007  Sewer Funded Debt"/>
    <n v="0"/>
    <n v="3000"/>
    <n v="0"/>
    <n v="0"/>
    <n v="0"/>
    <n v="0"/>
    <n v="0"/>
    <n v="0"/>
    <n v="0"/>
    <n v="0"/>
    <n v="3000"/>
    <n v="518007"/>
    <n v="3000"/>
    <n v="4"/>
    <n v="2021"/>
    <s v="Sewer Funded Debt"/>
    <n v="904988"/>
    <s v="Conversion de la station de pompage du chemin March"/>
    <s v="904988 Conversion de la station de pompage du chemin March"/>
    <s v="Comité Protection de l'environnement et du climat, services financés par les redevances"/>
    <s v="Services des eaux usées"/>
    <s v="Croissance"/>
    <s v="Dette financée par les deniers publics"/>
  </r>
  <r>
    <n v="904988"/>
    <x v="162"/>
    <s v="DC Debt"/>
    <s v="Debt Funding "/>
    <s v="San Sewer DC Debt TBA"/>
    <x v="3"/>
    <s v="DC"/>
    <s v="Rate"/>
    <s v="Sewer"/>
    <s v="Authority"/>
    <s v="Individual"/>
    <x v="1"/>
    <s v="Environment and Climate Protection Committee-Rate"/>
    <x v="1"/>
    <s v="Infrastructure Services"/>
    <s v="Wastewater Services"/>
    <s v="904988  March PS Conversion"/>
    <s v="518039  Sanitary Sewer DC Debt TBA"/>
    <n v="0"/>
    <n v="1365"/>
    <n v="0"/>
    <n v="0"/>
    <n v="0"/>
    <n v="0"/>
    <n v="0"/>
    <n v="0"/>
    <n v="0"/>
    <n v="0"/>
    <n v="1365"/>
    <n v="518039"/>
    <n v="1365"/>
    <n v="4"/>
    <n v="2021"/>
    <s v="Sanitary Sewer DC Debt"/>
    <n v="904988"/>
    <s v="Conversion de la station de pompage du chemin March"/>
    <s v="904988 Conversion de la station de pompage du chemin March"/>
    <s v="Comité Protection de l'environnement et du climat, services financés par les redevances"/>
    <s v="Services des eaux usées"/>
    <s v="Croissance"/>
    <s v="Dette financée par les deniers publics"/>
  </r>
  <r>
    <n v="905416"/>
    <x v="163"/>
    <s v="DC"/>
    <s v="Development Charges "/>
    <s v="Sanitary Wastewater (Outside Gree"/>
    <x v="1"/>
    <s v="DC"/>
    <s v="Rate"/>
    <s v="Sewer"/>
    <s v="Authority"/>
    <s v="Individual"/>
    <x v="1"/>
    <s v="Environment and Climate Protection Committee-Rate"/>
    <x v="1"/>
    <s v="Infrastructure Services"/>
    <s v="Wastewater Services"/>
    <s v="905416  South Nepean Collector Ph 3"/>
    <s v="516233  Sanitary Wastewater (Outside Gree"/>
    <n v="0"/>
    <n v="1069"/>
    <n v="6423"/>
    <n v="0"/>
    <n v="0"/>
    <n v="0"/>
    <n v="0"/>
    <n v="0"/>
    <n v="0"/>
    <n v="0"/>
    <n v="7492"/>
    <n v="516233"/>
    <n v="7492"/>
    <n v="3"/>
    <n v="2017"/>
    <s v="Sanitary Wastewater"/>
    <n v="905416"/>
    <s v="Phase 3 du prolongement du collecteur de Nepean-Sud"/>
    <s v="905416 Phase 3 du prolongement du collecteur de Nepean-Sud"/>
    <s v="Comité Protection de l'environnement et du climat, services financés par les redevances"/>
    <s v="Services des eaux usées"/>
    <s v="Croissance"/>
    <s v="Redevances d’aménagement"/>
  </r>
  <r>
    <n v="907107"/>
    <x v="164"/>
    <s v="DC"/>
    <s v="Development Charges "/>
    <s v="Sanitary Wastewater (Outside Gree"/>
    <x v="1"/>
    <s v="DC"/>
    <s v="Rate"/>
    <s v="Sewer"/>
    <s v="Authority"/>
    <s v="Individual"/>
    <x v="1"/>
    <s v="Environment and Climate Protection Committee-Rate"/>
    <x v="1"/>
    <s v="Infrastructure Services"/>
    <s v="Wastewater Services"/>
    <s v="907107  Acres Road PS Upgrade"/>
    <s v="516233  Sanitary Wastewater (Outside Gree"/>
    <n v="0"/>
    <n v="662"/>
    <n v="3047"/>
    <n v="0"/>
    <n v="0"/>
    <n v="0"/>
    <n v="0"/>
    <n v="0"/>
    <n v="0"/>
    <n v="0"/>
    <n v="3709"/>
    <n v="516233"/>
    <n v="3709"/>
    <n v="7"/>
    <n v="2021"/>
    <s v="Sanitary Wastewater"/>
    <n v="907107"/>
    <s v="Modernisation de la station de pompage du chemin Acres"/>
    <s v="907107 Modernisation de la station de pompage du chemin Acres"/>
    <s v="Comité Protection de l'environnement et du climat, services financés par les redevances"/>
    <s v="Services des eaux usées"/>
    <s v="Croissance"/>
    <s v="Redevances d’aménagement"/>
  </r>
  <r>
    <n v="907462"/>
    <x v="165"/>
    <s v="DC"/>
    <s v="Development Charges "/>
    <s v="Sanitary Wastewater (Outside Gree"/>
    <x v="1"/>
    <s v="DC"/>
    <s v="Rate"/>
    <s v="Sewer"/>
    <s v="Authority"/>
    <s v="Individual"/>
    <x v="1"/>
    <s v="Environment and Climate Protection Committee-Rate"/>
    <x v="1"/>
    <s v="Infrastructure Services"/>
    <s v="Wastewater Services"/>
    <s v="907462  Pump Stations Capacity Increase"/>
    <s v="516233  Sanitary Wastewater (Outside Gree"/>
    <n v="0"/>
    <n v="326"/>
    <n v="445"/>
    <n v="464"/>
    <n v="0"/>
    <n v="0"/>
    <n v="0"/>
    <n v="0"/>
    <n v="0"/>
    <n v="0"/>
    <n v="1235"/>
    <n v="516233"/>
    <n v="1235"/>
    <s v="2,4,19,21"/>
    <n v="2026"/>
    <s v="Sanitary Wastewater"/>
    <n v="907462"/>
    <s v="Augmentation de la capacité des stations de pompage"/>
    <s v="907462 Augmentation de la capacité des stations de pompage"/>
    <s v="Comité Protection de l'environnement et du climat, services financés par les redevances"/>
    <s v="Services des eaux usées"/>
    <s v="Croissance"/>
    <s v="Redevances d’aménagement"/>
  </r>
  <r>
    <n v="907463"/>
    <x v="166"/>
    <s v="Res"/>
    <s v="Capital Reserve Fund "/>
    <s v="Sewer Capital"/>
    <x v="4"/>
    <s v="Rate"/>
    <s v="Rate"/>
    <s v="Sewer"/>
    <s v="Authority"/>
    <s v="Individual"/>
    <x v="1"/>
    <s v="Environment and Climate Protection Committee-Rate"/>
    <x v="1"/>
    <s v="Infrastructure Services"/>
    <s v="Wastewater Services"/>
    <s v="907463  Stittsville PS Gravity Connect"/>
    <s v="516112  Sewer Capital"/>
    <n v="0"/>
    <n v="0"/>
    <n v="160"/>
    <n v="945"/>
    <n v="0"/>
    <n v="0"/>
    <n v="0"/>
    <n v="0"/>
    <n v="0"/>
    <n v="0"/>
    <n v="1105"/>
    <n v="516112"/>
    <n v="1105"/>
    <s v="6,23"/>
    <n v="2022"/>
    <s v="Sewer Capital "/>
    <n v="907463"/>
    <s v="Conduite à écoulement libre de la station de pompage de Stittsville"/>
    <s v="907463 Conduite à écoulement libre de la station de pompage de Stittsville"/>
    <s v="Comité Protection de l'environnement et du climat, services financés par les redevances"/>
    <s v="Services des eaux usées"/>
    <s v="Croissance"/>
    <s v="Fonds de réserve financé par les deniers publics"/>
  </r>
  <r>
    <n v="907463"/>
    <x v="166"/>
    <s v="DC"/>
    <s v="Development Charges "/>
    <s v="Sanitary Wastewater (City Wide)"/>
    <x v="1"/>
    <s v="DC"/>
    <s v="Rate"/>
    <s v="Sewer"/>
    <s v="Authority"/>
    <s v="Individual"/>
    <x v="1"/>
    <s v="Environment and Climate Protection Committee-Rate"/>
    <x v="1"/>
    <s v="Infrastructure Services"/>
    <s v="Wastewater Services"/>
    <s v="907463  Stittsville PS Gravity Connect"/>
    <s v="516231  Sanitary Wastewater (City Wide)"/>
    <n v="0"/>
    <n v="0"/>
    <n v="68"/>
    <n v="382"/>
    <n v="0"/>
    <n v="0"/>
    <n v="0"/>
    <n v="0"/>
    <n v="0"/>
    <n v="0"/>
    <n v="450"/>
    <n v="516231"/>
    <n v="450"/>
    <s v="6,23"/>
    <n v="2022"/>
    <s v="Sanitary Wastewater"/>
    <n v="907463"/>
    <s v="Conduite à écoulement libre de la station de pompage de Stittsville"/>
    <s v="907463 Conduite à écoulement libre de la station de pompage de Stittsville"/>
    <s v="Comité Protection de l'environnement et du climat, services financés par les redevances"/>
    <s v="Services des eaux usées"/>
    <s v="Croissance"/>
    <s v="Redevances d’aménagement"/>
  </r>
  <r>
    <n v="907463"/>
    <x v="166"/>
    <s v="DC"/>
    <s v="Development Charges "/>
    <s v="Future DC Funding"/>
    <x v="1"/>
    <s v="DC"/>
    <s v="Rate"/>
    <s v="Sewer"/>
    <s v="Authority"/>
    <s v="Individual"/>
    <x v="1"/>
    <s v="Environment and Climate Protection Committee-Rate"/>
    <x v="1"/>
    <s v="Infrastructure Services"/>
    <s v="Wastewater Services"/>
    <s v="907463  Stittsville PS Gravity Connect"/>
    <s v="516298  Future DC Funding"/>
    <n v="0"/>
    <n v="0"/>
    <n v="0"/>
    <n v="23"/>
    <n v="0"/>
    <n v="0"/>
    <n v="0"/>
    <n v="0"/>
    <n v="0"/>
    <n v="0"/>
    <n v="23"/>
    <n v="516298"/>
    <n v="23"/>
    <s v="6,23"/>
    <n v="2022"/>
    <s v="Check "/>
    <n v="907463"/>
    <s v="Conduite à écoulement libre de la station de pompage de Stittsville"/>
    <s v="907463 Conduite à écoulement libre de la station de pompage de Stittsville"/>
    <s v="Comité Protection de l'environnement et du climat, services financés par les redevances"/>
    <s v="Services des eaux usées"/>
    <s v="Croissance"/>
    <s v="Redevances d’aménagement"/>
  </r>
  <r>
    <n v="907809"/>
    <x v="167"/>
    <s v="Res"/>
    <s v="Capital Reserve Fund "/>
    <s v="Sewer Capital"/>
    <x v="4"/>
    <s v="Rate"/>
    <s v="Rate"/>
    <s v="Sewer"/>
    <s v="Authority"/>
    <s v="Individual"/>
    <x v="1"/>
    <s v="Environment and Climate Protection Committee-Rate"/>
    <x v="1"/>
    <s v="Infrastructure Services"/>
    <s v="Wastewater Services"/>
    <s v="907809  Richmond PS &amp; Forcemain Expansion Phase1"/>
    <s v="516112  Sewer Capital"/>
    <n v="250"/>
    <n v="0"/>
    <n v="0"/>
    <n v="0"/>
    <n v="0"/>
    <n v="0"/>
    <n v="0"/>
    <n v="0"/>
    <n v="0"/>
    <n v="0"/>
    <n v="250"/>
    <n v="516112"/>
    <n v="250"/>
    <n v="21"/>
    <n v="2019"/>
    <s v="Sewer Capital "/>
    <n v="907809"/>
    <s v="Phase 1 de l’agrandissement de la conduite de refoulement de la station de pompage de Richmond"/>
    <s v="907809 Phase 1 de l’agrandissement de la conduite de refoulement de la station de pompage de Richmond"/>
    <s v="Comité Protection de l'environnement et du climat, services financés par les redevances"/>
    <s v="Services des eaux usées"/>
    <s v="Croissance"/>
    <s v="Fonds de réserve financé par les deniers publics"/>
  </r>
  <r>
    <n v="907809"/>
    <x v="167"/>
    <s v="DC"/>
    <s v="Development Charges "/>
    <s v="Future DC Funding"/>
    <x v="1"/>
    <s v="DC"/>
    <s v="Rate"/>
    <s v="Sewer"/>
    <s v="Authority"/>
    <s v="Individual"/>
    <x v="1"/>
    <s v="Environment and Climate Protection Committee-Rate"/>
    <x v="1"/>
    <s v="Infrastructure Services"/>
    <s v="Wastewater Services"/>
    <s v="907809  Richmond PS &amp; Forcemain Expansion Phase1"/>
    <s v="516298  Future DC Funding"/>
    <n v="750"/>
    <n v="0"/>
    <n v="0"/>
    <n v="0"/>
    <n v="0"/>
    <n v="0"/>
    <n v="0"/>
    <n v="0"/>
    <n v="0"/>
    <n v="0"/>
    <n v="750"/>
    <n v="516298"/>
    <n v="750"/>
    <n v="21"/>
    <n v="2019"/>
    <s v="Check "/>
    <n v="907809"/>
    <s v="Phase 1 de l’agrandissement de la conduite de refoulement de la station de pompage de Richmond"/>
    <s v="907809 Phase 1 de l’agrandissement de la conduite de refoulement de la station de pompage de Richmond"/>
    <s v="Comité Protection de l'environnement et du climat, services financés par les redevances"/>
    <s v="Services des eaux usées"/>
    <s v="Croissance"/>
    <s v="Redevances d’aménagement"/>
  </r>
  <r>
    <n v="908247"/>
    <x v="168"/>
    <s v="DC"/>
    <s v="Development Charges "/>
    <s v="Sanitary Waste Water (Rural)"/>
    <x v="1"/>
    <s v="DC"/>
    <s v="Rate"/>
    <s v="Sewer"/>
    <s v="Authority"/>
    <s v="Individual"/>
    <x v="1"/>
    <s v="Environment and Climate Protection Committee-Rate"/>
    <x v="1"/>
    <s v="Infrastructure Services"/>
    <s v="Wastewater Services"/>
    <s v="908247  Richmond PS &amp; Forcemain Expans"/>
    <s v="516236  Sanitary Waste Water (Rural)"/>
    <n v="0"/>
    <n v="1043"/>
    <n v="8599"/>
    <n v="0"/>
    <n v="0"/>
    <n v="0"/>
    <n v="0"/>
    <n v="0"/>
    <n v="0"/>
    <n v="0"/>
    <n v="9642"/>
    <n v="516236"/>
    <n v="9642"/>
    <n v="21"/>
    <n v="2021"/>
    <s v="Sanitary Wastewater"/>
    <n v="908247"/>
    <s v="Agrandissement de la station de pompage et de la conduite de refoulement de Richmond"/>
    <s v="908247 Agrandissement de la station de pompage et de la conduite de refoulement de Richmond"/>
    <s v="Comité Protection de l'environnement et du climat, services financés par les redevances"/>
    <s v="Services des eaux usées"/>
    <s v="Croissance"/>
    <s v="Redevances d’aménagement"/>
  </r>
  <r>
    <n v="908626"/>
    <x v="169"/>
    <s v="DC"/>
    <s v="Development Charges "/>
    <s v="Sanitary Wastewater (Outside Gree"/>
    <x v="1"/>
    <s v="DC"/>
    <s v="Rate"/>
    <s v="Sewer"/>
    <s v="Authority"/>
    <s v="Individual"/>
    <x v="1"/>
    <s v="Environment and Climate Protection Committee-Rate"/>
    <x v="1"/>
    <s v="Infrastructure Services"/>
    <s v="Wastewater Services"/>
    <s v="908626  Signature Ridge PS Expansion -"/>
    <s v="516233  Sanitary Wastewater (Outside Gree"/>
    <n v="0"/>
    <n v="0"/>
    <n v="0"/>
    <n v="580"/>
    <n v="0"/>
    <n v="0"/>
    <n v="0"/>
    <n v="0"/>
    <n v="0"/>
    <n v="0"/>
    <n v="580"/>
    <n v="516233"/>
    <n v="580"/>
    <n v="21"/>
    <n v="2023"/>
    <s v="Sanitary Wastewater"/>
    <n v="908626"/>
    <s v="Agrandissement de la station de pompage Signature Ridge"/>
    <s v="908626 Agrandissement de la station de pompage Signature Ridge"/>
    <s v="Comité Protection de l'environnement et du climat, services financés par les redevances"/>
    <s v="Services des eaux usées"/>
    <s v="Croissance"/>
    <s v="Redevances d’aménagement"/>
  </r>
  <r>
    <n v="909072"/>
    <x v="170"/>
    <s v="DC"/>
    <s v="Development Charges "/>
    <s v="Sanitary Wastewater (Outside Gree"/>
    <x v="1"/>
    <s v="DC"/>
    <s v="Rate"/>
    <s v="Sewer"/>
    <s v="Authority"/>
    <s v="Individual"/>
    <x v="1"/>
    <s v="Environment and Climate Protection Committee-Rate"/>
    <x v="1"/>
    <s v="Planning Services"/>
    <s v="Wastewater Services"/>
    <s v="909072  Leitrim Sanitary Pump Station Expansion"/>
    <s v="516233  Sanitary Wastewater (Outside Gree"/>
    <n v="90"/>
    <n v="92"/>
    <n v="93"/>
    <n v="0"/>
    <n v="0"/>
    <n v="0"/>
    <n v="0"/>
    <n v="0"/>
    <n v="0"/>
    <n v="0"/>
    <n v="275"/>
    <n v="516233"/>
    <n v="275"/>
    <n v="22"/>
    <n v="2022"/>
    <s v="Sanitary Wastewater"/>
    <n v="909072"/>
    <s v="Agrandissement de la station de pompage sanitaire du chemin Leitrim"/>
    <s v="909072 Agrandissement de la station de pompage sanitaire du chemin Leitrim"/>
    <s v="Comité Protection de l'environnement et du climat, services financés par les redevances"/>
    <s v="Services des eaux usées"/>
    <s v="Croissance"/>
    <s v="Redevances d’aménagement"/>
  </r>
  <r>
    <n v="909029"/>
    <x v="171"/>
    <s v="Res"/>
    <s v="Capital Reserve Fund "/>
    <s v="Sewer Capital"/>
    <x v="4"/>
    <s v="Rate"/>
    <s v="Rate"/>
    <s v="Sewer"/>
    <s v="Authority"/>
    <s v="Wastewater Services General"/>
    <x v="2"/>
    <s v="Environment and Climate Protection Committee-Rate"/>
    <x v="4"/>
    <s v="Water Services"/>
    <s v="Wastewater Services"/>
    <s v="909029  Protective Plumbing Program 2018"/>
    <s v="516112  Sewer Capital"/>
    <n v="600"/>
    <n v="1000"/>
    <n v="1000"/>
    <n v="1000"/>
    <n v="0"/>
    <n v="0"/>
    <n v="0"/>
    <n v="0"/>
    <n v="0"/>
    <n v="0"/>
    <n v="3600"/>
    <n v="516112"/>
    <n v="3600"/>
    <s v="CW"/>
    <n v="2019"/>
    <s v="Sewer Capital "/>
    <n v="909029"/>
    <s v="Programme d’installation de dispositifs protecteurs sanitaires – 2018"/>
    <s v="909029 Programme d’installation de dispositifs protecteurs sanitaires – 2018"/>
    <s v="Comité Protection de l'environnement et du climat, services financés par les redevances"/>
    <s v="Services des eaux usées"/>
    <s v="Initiatives stratégiques"/>
    <s v="Fonds de réserve financé par les deniers publics"/>
  </r>
  <r>
    <n v="908090"/>
    <x v="172"/>
    <s v="Res"/>
    <s v="Capital Reserve Fund "/>
    <s v="Sewer Capital"/>
    <x v="4"/>
    <s v="Rate"/>
    <s v="Rate"/>
    <s v="Sewer"/>
    <s v="Authority"/>
    <s v="Wastewater Services General"/>
    <x v="2"/>
    <s v="Environment and Climate Protection Committee-Rate"/>
    <x v="4"/>
    <s v="Water Services"/>
    <s v="Wastewater Services"/>
    <s v="908090  Water Env Protec Short Term Initiatives"/>
    <s v="516112  Sewer Capital"/>
    <n v="150"/>
    <n v="150"/>
    <n v="150"/>
    <n v="150"/>
    <n v="0"/>
    <n v="0"/>
    <n v="0"/>
    <n v="0"/>
    <n v="0"/>
    <n v="0"/>
    <n v="600"/>
    <n v="516112"/>
    <n v="600"/>
    <s v="CW"/>
    <n v="2020"/>
    <s v="Sewer Capital "/>
    <n v="908090"/>
    <s v="Protection de l’environnement l’eau : Initiatives à court terme - 2018"/>
    <s v="908090 Protection de l’environnement l’eau : Initiatives à court terme - 2018"/>
    <s v="Comité Protection de l'environnement et du climat, services financés par les redevances"/>
    <s v="Services des eaux usées"/>
    <s v="Initiatives stratégiques"/>
    <s v="Fonds de réserve financé par les deniers publics"/>
  </r>
  <r>
    <n v="908660"/>
    <x v="173"/>
    <s v="Res"/>
    <s v="Capital Reserve Fund "/>
    <s v="Sewer Capital"/>
    <x v="4"/>
    <s v="Rate"/>
    <s v="Rate"/>
    <s v="Sewer"/>
    <s v="Authority"/>
    <s v="Individual"/>
    <x v="2"/>
    <s v="Environment and Climate Protection Committee-Rate"/>
    <x v="4"/>
    <s v="Water Services"/>
    <s v="Wastewater Services"/>
    <s v="908660  Sewer Use Prog-Short Term Initiatives"/>
    <s v="516112  Sewer Capital"/>
    <n v="0"/>
    <n v="50"/>
    <n v="50"/>
    <n v="50"/>
    <n v="0"/>
    <n v="0"/>
    <n v="0"/>
    <n v="0"/>
    <n v="0"/>
    <n v="0"/>
    <n v="150"/>
    <n v="516112"/>
    <n v="150"/>
    <s v="CW"/>
    <n v="2018"/>
    <s v="Sewer Capital "/>
    <n v="908660"/>
    <s v="Conformité PUE : initiatives à court terme"/>
    <s v="908660 Conformité PUE : initiatives à court terme"/>
    <s v="Comité Protection de l'environnement et du climat, services financés par les redevances"/>
    <s v="Services des eaux usées"/>
    <s v="Initiatives stratégiques"/>
    <s v="Fonds de réserve financé par les deniers publics"/>
  </r>
  <r>
    <n v="903324"/>
    <x v="174"/>
    <s v="Res"/>
    <s v="Capital Reserve Fund "/>
    <s v="Sewer Capital"/>
    <x v="4"/>
    <s v="Rate"/>
    <s v="Rate"/>
    <s v="Sewer"/>
    <s v="Authority"/>
    <s v="Individual"/>
    <x v="0"/>
    <s v="Environment and Climate Protection Committee-Rate"/>
    <x v="1"/>
    <s v="Infrastructure Services"/>
    <s v="Stormwater Services"/>
    <s v="903324  Kennedy Burnett SW Pond"/>
    <s v="516112  Sewer Capital"/>
    <n v="0"/>
    <n v="9464"/>
    <n v="0"/>
    <n v="0"/>
    <n v="0"/>
    <n v="0"/>
    <n v="0"/>
    <n v="0"/>
    <n v="0"/>
    <n v="0"/>
    <n v="9464"/>
    <n v="516112"/>
    <n v="9464"/>
    <n v="3"/>
    <n v="2019"/>
    <s v="Sewer Capital "/>
    <n v="903324"/>
    <s v="Bassin de rétention des eaux pluviales Kennedy-Burnett "/>
    <s v="903324 Bassin de rétention des eaux pluviales Kennedy-Burnett "/>
    <s v="Comité Protection de l'environnement et du climat, services financés par les redevances"/>
    <s v="Services des eaux pluviales"/>
    <s v="Renouvellement des immobilisations"/>
    <s v="Fonds de réserve financé par les deniers publics"/>
  </r>
  <r>
    <n v="903324"/>
    <x v="174"/>
    <s v="Debt"/>
    <s v="Debt Funding "/>
    <s v="Sewer Funded Debt"/>
    <x v="6"/>
    <s v="Rate"/>
    <s v="Rate"/>
    <s v="Sewer"/>
    <s v="Authority"/>
    <s v="Individual"/>
    <x v="0"/>
    <s v="Environment and Climate Protection Committee-Rate"/>
    <x v="1"/>
    <s v="Infrastructure Services"/>
    <s v="Stormwater Services"/>
    <s v="903324  Kennedy Burnett SW Pond"/>
    <s v="518007  Sewer Funded Debt"/>
    <n v="0"/>
    <n v="2752"/>
    <n v="0"/>
    <n v="0"/>
    <n v="0"/>
    <n v="0"/>
    <n v="0"/>
    <n v="0"/>
    <n v="0"/>
    <n v="0"/>
    <n v="2752"/>
    <n v="518007"/>
    <n v="2752"/>
    <n v="3"/>
    <n v="2019"/>
    <s v="Sewer Funded Debt"/>
    <n v="903324"/>
    <s v="Bassin de rétention des eaux pluviales Kennedy-Burnett "/>
    <s v="903324 Bassin de rétention des eaux pluviales Kennedy-Burnett "/>
    <s v="Comité Protection de l'environnement et du climat, services financés par les redevances"/>
    <s v="Services des eaux pluviales"/>
    <s v="Renouvellement des immobilisations"/>
    <s v="Dette financée par les deniers publics"/>
  </r>
  <r>
    <n v="908252"/>
    <x v="175"/>
    <s v="Res"/>
    <s v="Capital Reserve Fund "/>
    <s v="Sewer Capital"/>
    <x v="4"/>
    <s v="Rate"/>
    <s v="Rate"/>
    <s v="Sewer"/>
    <s v="Authority"/>
    <s v="Individual"/>
    <x v="0"/>
    <s v="Environment and Climate Protection Committee-Rate"/>
    <x v="1"/>
    <s v="Infrastructure Services"/>
    <s v="Stormwater Services"/>
    <s v="908252  Stormwater Mgmt Retrofit Master Plan"/>
    <s v="516112  Sewer Capital"/>
    <n v="450"/>
    <n v="0"/>
    <n v="0"/>
    <n v="0"/>
    <n v="0"/>
    <n v="0"/>
    <n v="0"/>
    <n v="0"/>
    <n v="0"/>
    <n v="0"/>
    <n v="450"/>
    <n v="516112"/>
    <n v="450"/>
    <s v="CW"/>
    <n v="2020"/>
    <s v="Sewer Capital "/>
    <n v="908252"/>
    <s v="Plan directeur de modernisation du système de gestion des eaux pluviales"/>
    <s v="908252 Plan directeur de modernisation du système de gestion des eaux pluviales"/>
    <s v="Comité Protection de l'environnement et du climat, services financés par les redevances"/>
    <s v="Services des eaux pluviales"/>
    <s v="Renouvellement des immobilisations"/>
    <s v="Fonds de réserve financé par les deniers publics"/>
  </r>
  <r>
    <n v="909131"/>
    <x v="176"/>
    <s v="Res"/>
    <s v="Capital Reserve Fund "/>
    <s v="Sewer Capital"/>
    <x v="4"/>
    <s v="Rate"/>
    <s v="Rate"/>
    <s v="Sewer"/>
    <s v="Authority"/>
    <s v="Individual"/>
    <x v="0"/>
    <s v="Environment and Climate Protection Committee-Rate"/>
    <x v="1"/>
    <s v="Infrastructure Services"/>
    <s v="Stormwater Services"/>
    <s v="909131  2018 Stormwater Management Retrofit"/>
    <s v="516112  Sewer Capital"/>
    <n v="1500"/>
    <n v="2290"/>
    <n v="3885"/>
    <n v="3956"/>
    <n v="0"/>
    <n v="0"/>
    <n v="0"/>
    <n v="0"/>
    <n v="0"/>
    <n v="0"/>
    <n v="11631"/>
    <n v="516112"/>
    <n v="11631"/>
    <s v="CW"/>
    <n v="2020"/>
    <s v="Sewer Capital "/>
    <n v="909131"/>
    <s v="Modernisation de la gestion des eaux pluviales 2018"/>
    <s v="909131 Modernisation de la gestion des eaux pluviales 2018"/>
    <s v="Comité Protection de l'environnement et du climat, services financés par les redevances"/>
    <s v="Services des eaux pluviales"/>
    <s v="Renouvellement des immobilisations"/>
    <s v="Fonds de réserve financé par les deniers publics"/>
  </r>
  <r>
    <n v="909131"/>
    <x v="176"/>
    <s v="DC"/>
    <s v="Development Charges "/>
    <s v="Stormwater Drainage (City Wide)"/>
    <x v="1"/>
    <s v="DC"/>
    <s v="Rate"/>
    <s v="Sewer"/>
    <s v="Authority"/>
    <s v="Individual"/>
    <x v="0"/>
    <s v="Environment and Climate Protection Committee-Rate"/>
    <x v="1"/>
    <s v="Infrastructure Services"/>
    <s v="Stormwater Services"/>
    <s v="909131  2018 Stormwater Management Retrofit"/>
    <s v="516213  Stormwater Drainage (City Wide)"/>
    <n v="500"/>
    <n v="764"/>
    <n v="283"/>
    <n v="0"/>
    <n v="0"/>
    <n v="0"/>
    <n v="0"/>
    <n v="0"/>
    <n v="0"/>
    <n v="0"/>
    <n v="1547"/>
    <n v="516213"/>
    <n v="1547"/>
    <s v="CW"/>
    <n v="2020"/>
    <s v="Stormwater Management Ponds"/>
    <n v="909131"/>
    <s v="Modernisation de la gestion des eaux pluviales 2018"/>
    <s v="909131 Modernisation de la gestion des eaux pluviales 2018"/>
    <s v="Comité Protection de l'environnement et du climat, services financés par les redevances"/>
    <s v="Services des eaux pluviales"/>
    <s v="Renouvellement des immobilisations"/>
    <s v="Redevances d’aménagement"/>
  </r>
  <r>
    <n v="909131"/>
    <x v="176"/>
    <s v="DC"/>
    <s v="Development Charges "/>
    <s v="Future DC Funding"/>
    <x v="1"/>
    <s v="DC"/>
    <s v="Rate"/>
    <s v="Sewer"/>
    <s v="Authority"/>
    <s v="Individual"/>
    <x v="0"/>
    <s v="Environment and Climate Protection Committee-Rate"/>
    <x v="1"/>
    <s v="Infrastructure Services"/>
    <s v="Stormwater Services"/>
    <s v="909131  2018 Stormwater Management Retrofit"/>
    <s v="516298  Future DC Funding"/>
    <n v="0"/>
    <n v="0"/>
    <n v="1012"/>
    <n v="1319"/>
    <n v="0"/>
    <n v="0"/>
    <n v="0"/>
    <n v="0"/>
    <n v="0"/>
    <n v="0"/>
    <n v="2331"/>
    <n v="516298"/>
    <n v="2331"/>
    <s v="CW"/>
    <n v="2020"/>
    <s v="Check "/>
    <n v="909131"/>
    <s v="Modernisation de la gestion des eaux pluviales 2018"/>
    <s v="909131 Modernisation de la gestion des eaux pluviales 2018"/>
    <s v="Comité Protection de l'environnement et du climat, services financés par les redevances"/>
    <s v="Services des eaux pluviales"/>
    <s v="Renouvellement des immobilisations"/>
    <s v="Redevances d’aménagement"/>
  </r>
  <r>
    <n v="908972"/>
    <x v="177"/>
    <s v="Res"/>
    <s v="Capital Reserve Fund "/>
    <s v="Sewer Capital"/>
    <x v="4"/>
    <s v="Rate"/>
    <s v="Rate"/>
    <s v="Sewer"/>
    <s v="Authority"/>
    <s v="Structures-Stormwater"/>
    <x v="0"/>
    <s v="Environment and Climate Protection Committee-Rate"/>
    <x v="1"/>
    <s v="Infrastructure Services"/>
    <s v="Stormwater Services"/>
    <s v="908972  2018 Scoping Pre/Post Drn Culverts"/>
    <s v="516112  Sewer Capital"/>
    <n v="1200"/>
    <n v="600"/>
    <n v="600"/>
    <n v="600"/>
    <n v="0"/>
    <n v="0"/>
    <n v="0"/>
    <n v="0"/>
    <n v="0"/>
    <n v="0"/>
    <n v="3000"/>
    <n v="516112"/>
    <n v="3000"/>
    <s v="CW"/>
    <n v="2020"/>
    <s v="Sewer Capital "/>
    <n v="908972"/>
    <s v="Établissement de la portée des travaux aux tuyaux de ponceau (avant et après) 2018"/>
    <s v="908972 Établissement de la portée des travaux aux tuyaux de ponceau (avant et après) 2018"/>
    <s v="Comité Protection de l'environnement et du climat, services financés par les redevances"/>
    <s v="Services des eaux pluviales"/>
    <s v="Renouvellement des immobilisations"/>
    <s v="Fonds de réserve financé par les deniers publics"/>
  </r>
  <r>
    <n v="908973"/>
    <x v="178"/>
    <s v="Res"/>
    <s v="Capital Reserve Fund "/>
    <s v="Sewer Capital"/>
    <x v="4"/>
    <s v="Rate"/>
    <s v="Rate"/>
    <s v="Sewer"/>
    <s v="Authority"/>
    <s v="Structures-Stormwater"/>
    <x v="0"/>
    <s v="Environment and Climate Protection Committee-Rate"/>
    <x v="1"/>
    <s v="Infrastructure Services"/>
    <s v="Stormwater Services"/>
    <s v="908973  2018 Drainage Culverts (&lt;=1m)"/>
    <s v="516112  Sewer Capital"/>
    <n v="1500"/>
    <n v="1700"/>
    <n v="1200"/>
    <n v="1450"/>
    <n v="0"/>
    <n v="0"/>
    <n v="0"/>
    <n v="0"/>
    <n v="0"/>
    <n v="0"/>
    <n v="5850"/>
    <n v="516112"/>
    <n v="5850"/>
    <s v="CW"/>
    <n v="2020"/>
    <s v="Sewer Capital "/>
    <n v="908973"/>
    <s v="Travaux aux tuyaux de ponceau (&lt;=1m) 2018"/>
    <s v="908973 Travaux aux tuyaux de ponceau (&lt;=1m) 2018"/>
    <s v="Comité Protection de l'environnement et du climat, services financés par les redevances"/>
    <s v="Services des eaux pluviales"/>
    <s v="Renouvellement des immobilisations"/>
    <s v="Fonds de réserve financé par les deniers publics"/>
  </r>
  <r>
    <n v="908973"/>
    <x v="178"/>
    <s v="Debt"/>
    <s v="Debt Funding "/>
    <s v="Sewer Funded Debt"/>
    <x v="6"/>
    <s v="Rate"/>
    <s v="Rate"/>
    <s v="Sewer"/>
    <s v="Authority"/>
    <s v="Structures-Stormwater"/>
    <x v="0"/>
    <s v="Environment and Climate Protection Committee-Rate"/>
    <x v="1"/>
    <s v="Infrastructure Services"/>
    <s v="Stormwater Services"/>
    <s v="908973  2018 Drainage Culverts (&lt;=1m)"/>
    <s v="518007  Sewer Funded Debt"/>
    <n v="5000"/>
    <n v="3000"/>
    <n v="4000"/>
    <n v="3000"/>
    <n v="0"/>
    <n v="0"/>
    <n v="0"/>
    <n v="0"/>
    <n v="0"/>
    <n v="0"/>
    <n v="15000"/>
    <n v="518007"/>
    <n v="15000"/>
    <s v="CW"/>
    <n v="2020"/>
    <s v="Sewer Funded Debt"/>
    <n v="908973"/>
    <s v="Travaux aux tuyaux de ponceau (&lt;=1m) 2018"/>
    <s v="908973 Travaux aux tuyaux de ponceau (&lt;=1m) 2018"/>
    <s v="Comité Protection de l'environnement et du climat, services financés par les redevances"/>
    <s v="Services des eaux pluviales"/>
    <s v="Renouvellement des immobilisations"/>
    <s v="Dette financée par les deniers publics"/>
  </r>
  <r>
    <n v="908974"/>
    <x v="179"/>
    <s v="Res"/>
    <s v="Capital Reserve Fund "/>
    <s v="Sewer Capital"/>
    <x v="4"/>
    <s v="Rate"/>
    <s v="Rate"/>
    <s v="Sewer"/>
    <s v="Authority"/>
    <s v="Structures-Stormwater"/>
    <x v="0"/>
    <s v="Environment and Climate Protection Committee-Rate"/>
    <x v="1"/>
    <s v="Infrastructure Services"/>
    <s v="Stormwater Services"/>
    <s v="908974  2018 Drainage Culverts (1m-3m)"/>
    <s v="516112  Sewer Capital"/>
    <n v="1500"/>
    <n v="1700"/>
    <n v="1200"/>
    <n v="1450"/>
    <n v="0"/>
    <n v="0"/>
    <n v="0"/>
    <n v="0"/>
    <n v="0"/>
    <n v="0"/>
    <n v="5850"/>
    <n v="516112"/>
    <n v="5850"/>
    <s v="CW"/>
    <n v="2020"/>
    <s v="Sewer Capital "/>
    <n v="908974"/>
    <s v="Travaux aux tuyaux de ponceau (1m-3m) 2018"/>
    <s v="908974 Travaux aux tuyaux de ponceau (1m-3m) 2018"/>
    <s v="Comité Protection de l'environnement et du climat, services financés par les redevances"/>
    <s v="Services des eaux pluviales"/>
    <s v="Renouvellement des immobilisations"/>
    <s v="Fonds de réserve financé par les deniers publics"/>
  </r>
  <r>
    <n v="908974"/>
    <x v="179"/>
    <s v="Debt"/>
    <s v="Debt Funding "/>
    <s v="Sewer Funded Debt"/>
    <x v="6"/>
    <s v="Rate"/>
    <s v="Rate"/>
    <s v="Sewer"/>
    <s v="Authority"/>
    <s v="Structures-Stormwater"/>
    <x v="0"/>
    <s v="Environment and Climate Protection Committee-Rate"/>
    <x v="1"/>
    <s v="Infrastructure Services"/>
    <s v="Stormwater Services"/>
    <s v="908974  2018 Drainage Culverts (1m-3m)"/>
    <s v="518007  Sewer Funded Debt"/>
    <n v="5000"/>
    <n v="3000"/>
    <n v="4000"/>
    <n v="3000"/>
    <n v="0"/>
    <n v="0"/>
    <n v="0"/>
    <n v="0"/>
    <n v="0"/>
    <n v="0"/>
    <n v="15000"/>
    <n v="518007"/>
    <n v="15000"/>
    <s v="CW"/>
    <n v="2020"/>
    <s v="Sewer Funded Debt"/>
    <n v="908974"/>
    <s v="Travaux aux tuyaux de ponceau (1m-3m) 2018"/>
    <s v="908974 Travaux aux tuyaux de ponceau (1m-3m) 2018"/>
    <s v="Comité Protection de l'environnement et du climat, services financés par les redevances"/>
    <s v="Services des eaux pluviales"/>
    <s v="Renouvellement des immobilisations"/>
    <s v="Dette financée par les deniers publics"/>
  </r>
  <r>
    <n v="908975"/>
    <x v="180"/>
    <s v="Res"/>
    <s v="Capital Reserve Fund "/>
    <s v="Sewer Capital"/>
    <x v="4"/>
    <s v="Rate"/>
    <s v="Rate"/>
    <s v="Sewer"/>
    <s v="Authority"/>
    <s v="Structures-Stormwater"/>
    <x v="0"/>
    <s v="Environment and Climate Protection Committee-Rate"/>
    <x v="1"/>
    <s v="Infrastructure Services"/>
    <s v="Stormwater Services"/>
    <s v="908975  2018 Drainage Culverts pre Resurfacing"/>
    <s v="516112  Sewer Capital"/>
    <n v="3000"/>
    <n v="4000"/>
    <n v="3000"/>
    <n v="2000"/>
    <n v="0"/>
    <n v="0"/>
    <n v="0"/>
    <n v="0"/>
    <n v="0"/>
    <n v="0"/>
    <n v="12000"/>
    <n v="516112"/>
    <n v="12000"/>
    <s v="CW"/>
    <n v="2020"/>
    <s v="Sewer Capital "/>
    <n v="908975"/>
    <s v="Travaux aux tuyaux de ponceau avant le réasphaltage 2018"/>
    <s v="908975 Travaux aux tuyaux de ponceau avant le réasphaltage 2018"/>
    <s v="Comité Protection de l'environnement et du climat, services financés par les redevances"/>
    <s v="Services des eaux pluviales"/>
    <s v="Renouvellement des immobilisations"/>
    <s v="Fonds de réserve financé par les deniers publics"/>
  </r>
  <r>
    <n v="908976"/>
    <x v="181"/>
    <s v="Res"/>
    <s v="Capital Reserve Fund "/>
    <s v="Sewer Capital"/>
    <x v="4"/>
    <s v="Rate"/>
    <s v="Rate"/>
    <s v="Sewer"/>
    <s v="Authority"/>
    <s v="Structures-Stormwater"/>
    <x v="0"/>
    <s v="Environment and Climate Protection Committee-Rate"/>
    <x v="1"/>
    <s v="Infrastructure Services"/>
    <s v="Stormwater Services"/>
    <s v="908976  2018 Drainage Culverts - Site-Specific"/>
    <s v="516112  Sewer Capital"/>
    <n v="300"/>
    <n v="300"/>
    <n v="400"/>
    <n v="300"/>
    <n v="0"/>
    <n v="0"/>
    <n v="0"/>
    <n v="0"/>
    <n v="0"/>
    <n v="0"/>
    <n v="1300"/>
    <n v="516112"/>
    <n v="1300"/>
    <s v="CW"/>
    <n v="2020"/>
    <s v="Sewer Capital "/>
    <n v="908976"/>
    <s v="Travaux aux tuyaux de ponceau – Propres aux chantiers 2018"/>
    <s v="908976 Travaux aux tuyaux de ponceau – Propres aux chantiers 2018"/>
    <s v="Comité Protection de l'environnement et du climat, services financés par les redevances"/>
    <s v="Services des eaux pluviales"/>
    <s v="Renouvellement des immobilisations"/>
    <s v="Fonds de réserve financé par les deniers publics"/>
  </r>
  <r>
    <n v="908976"/>
    <x v="181"/>
    <s v="Debt"/>
    <s v="Debt Funding "/>
    <s v="Sewer Funded Debt"/>
    <x v="6"/>
    <s v="Rate"/>
    <s v="Rate"/>
    <s v="Sewer"/>
    <s v="Authority"/>
    <s v="Structures-Stormwater"/>
    <x v="0"/>
    <s v="Environment and Climate Protection Committee-Rate"/>
    <x v="1"/>
    <s v="Infrastructure Services"/>
    <s v="Stormwater Services"/>
    <s v="908976  2018 Drainage Culverts - Site-Specific"/>
    <s v="518007  Sewer Funded Debt"/>
    <n v="500"/>
    <n v="500"/>
    <n v="600"/>
    <n v="500"/>
    <n v="0"/>
    <n v="0"/>
    <n v="0"/>
    <n v="0"/>
    <n v="0"/>
    <n v="0"/>
    <n v="2100"/>
    <n v="518007"/>
    <n v="2100"/>
    <s v="CW"/>
    <n v="2020"/>
    <s v="Sewer Funded Debt"/>
    <n v="908976"/>
    <s v="Travaux aux tuyaux de ponceau – Propres aux chantiers 2018"/>
    <s v="908976 Travaux aux tuyaux de ponceau – Propres aux chantiers 2018"/>
    <s v="Comité Protection de l'environnement et du climat, services financés par les redevances"/>
    <s v="Services des eaux pluviales"/>
    <s v="Renouvellement des immobilisations"/>
    <s v="Dette financée par les deniers publics"/>
  </r>
  <r>
    <n v="909017"/>
    <x v="182"/>
    <s v="Res"/>
    <s v="Capital Reserve Fund "/>
    <s v="Sewer Capital"/>
    <x v="4"/>
    <s v="Rate"/>
    <s v="Rate"/>
    <s v="Sewer"/>
    <s v="Authority"/>
    <s v="Structures-Stormwater"/>
    <x v="0"/>
    <s v="Environment and Climate Protection Committee-Rate"/>
    <x v="1"/>
    <s v="Infrastructure Services"/>
    <s v="Stormwater Services"/>
    <s v="909017  LRT2 C1 Hwy 174 Culverts"/>
    <s v="516112  Sewer Capital"/>
    <n v="97"/>
    <n v="510"/>
    <n v="1019"/>
    <n v="1010"/>
    <n v="0"/>
    <n v="0"/>
    <n v="0"/>
    <n v="0"/>
    <n v="0"/>
    <n v="0"/>
    <n v="2636"/>
    <n v="516112"/>
    <n v="2636"/>
    <s v="CW"/>
    <n v="2021"/>
    <s v="Sewer Capital "/>
    <n v="909017"/>
    <s v="TLR2 Ponceaux de l’autoroute 174 zone C1"/>
    <s v="909017 TLR2 Ponceaux de l’autoroute 174 zone C1"/>
    <s v="Comité Protection de l'environnement et du climat, services financés par les redevances"/>
    <s v="Services des eaux pluviales"/>
    <s v="Renouvellement des immobilisations"/>
    <s v="Fonds de réserve financé par les deniers publics"/>
  </r>
  <r>
    <n v="909017"/>
    <x v="182"/>
    <s v="Debt"/>
    <s v="Debt Funding "/>
    <s v="Sewer Funded Debt"/>
    <x v="6"/>
    <s v="Rate"/>
    <s v="Rate"/>
    <s v="Sewer"/>
    <s v="Authority"/>
    <s v="Structures-Stormwater"/>
    <x v="0"/>
    <s v="Environment and Climate Protection Committee-Rate"/>
    <x v="1"/>
    <s v="Infrastructure Services"/>
    <s v="Stormwater Services"/>
    <s v="909017  LRT2 C1 Hwy 174 Culverts"/>
    <s v="518007  Sewer Funded Debt"/>
    <n v="100"/>
    <n v="1500"/>
    <n v="3000"/>
    <n v="1000"/>
    <n v="0"/>
    <n v="0"/>
    <n v="0"/>
    <n v="0"/>
    <n v="0"/>
    <n v="0"/>
    <n v="5600"/>
    <n v="518007"/>
    <n v="5600"/>
    <s v="CW"/>
    <n v="2021"/>
    <s v="Sewer Funded Debt"/>
    <n v="909017"/>
    <s v="TLR2 Ponceaux de l’autoroute 174 zone C1"/>
    <s v="909017 TLR2 Ponceaux de l’autoroute 174 zone C1"/>
    <s v="Comité Protection de l'environnement et du climat, services financés par les redevances"/>
    <s v="Services des eaux pluviales"/>
    <s v="Renouvellement des immobilisations"/>
    <s v="Dette financée par les deniers publics"/>
  </r>
  <r>
    <n v="908619"/>
    <x v="183"/>
    <s v="Res"/>
    <s v="Capital Reserve Fund "/>
    <s v="Sewer Capital"/>
    <x v="4"/>
    <s v="Rate"/>
    <s v="Rate"/>
    <s v="Sewer"/>
    <s v="Authority"/>
    <s v="Stormwater Collection Rehabilitation"/>
    <x v="0"/>
    <s v="Environment and Climate Protection Committee-Rate"/>
    <x v="1"/>
    <s v="Infrastructure Services"/>
    <s v="Stormwater Services"/>
    <s v="908619  Graham Creek Storm Sewer"/>
    <s v="516112  Sewer Capital"/>
    <n v="14000"/>
    <n v="0"/>
    <n v="0"/>
    <n v="0"/>
    <n v="0"/>
    <n v="0"/>
    <n v="0"/>
    <n v="0"/>
    <n v="0"/>
    <n v="0"/>
    <n v="14000"/>
    <n v="516112"/>
    <n v="14000"/>
    <n v="8"/>
    <n v="2022"/>
    <s v="Sewer Capital "/>
    <n v="908619"/>
    <s v="Égout pluvial du ruisseau Graham"/>
    <s v="908619 Égout pluvial du ruisseau Graham"/>
    <s v="Comité Protection de l'environnement et du climat, services financés par les redevances"/>
    <s v="Services des eaux pluviales"/>
    <s v="Renouvellement des immobilisations"/>
    <s v="Fonds de réserve financé par les deniers publics"/>
  </r>
  <r>
    <n v="908619"/>
    <x v="183"/>
    <s v="Debt"/>
    <s v="Debt Funding "/>
    <s v="Sewer Funded Debt"/>
    <x v="6"/>
    <s v="Rate"/>
    <s v="Rate"/>
    <s v="Sewer"/>
    <s v="Authority"/>
    <s v="Stormwater Collection Rehabilitation"/>
    <x v="0"/>
    <s v="Environment and Climate Protection Committee-Rate"/>
    <x v="1"/>
    <s v="Infrastructure Services"/>
    <s v="Stormwater Services"/>
    <s v="908619  Graham Creek Storm Sewer"/>
    <s v="518007  Sewer Funded Debt"/>
    <n v="1000"/>
    <n v="0"/>
    <n v="0"/>
    <n v="0"/>
    <n v="0"/>
    <n v="0"/>
    <n v="0"/>
    <n v="0"/>
    <n v="0"/>
    <n v="0"/>
    <n v="1000"/>
    <n v="518007"/>
    <n v="1000"/>
    <n v="8"/>
    <n v="2022"/>
    <s v="Sewer Funded Debt"/>
    <n v="908619"/>
    <s v="Égout pluvial du ruisseau Graham"/>
    <s v="908619 Égout pluvial du ruisseau Graham"/>
    <s v="Comité Protection de l'environnement et du climat, services financés par les redevances"/>
    <s v="Services des eaux pluviales"/>
    <s v="Renouvellement des immobilisations"/>
    <s v="Dette financée par les deniers publics"/>
  </r>
  <r>
    <n v="908726"/>
    <x v="184"/>
    <s v="Res"/>
    <s v="Capital Reserve Fund "/>
    <s v="Sewer Capital"/>
    <x v="4"/>
    <s v="Rate"/>
    <s v="Rate"/>
    <s v="Sewer"/>
    <s v="Authority"/>
    <s v="Stormwater Collection Rehabilitation"/>
    <x v="0"/>
    <s v="Environment and Climate Protection Committee-Rate"/>
    <x v="1"/>
    <s v="Infrastructure Services"/>
    <s v="Stormwater Services"/>
    <s v="908726  CWWF Vanier Parkway Storm Sewer Renewal"/>
    <s v="516112  Sewer Capital"/>
    <n v="0"/>
    <n v="3600"/>
    <n v="0"/>
    <n v="0"/>
    <n v="0"/>
    <n v="0"/>
    <n v="0"/>
    <n v="0"/>
    <n v="0"/>
    <n v="0"/>
    <n v="3600"/>
    <n v="516112"/>
    <n v="3600"/>
    <n v="13"/>
    <n v="2019"/>
    <s v="Sewer Capital "/>
    <n v="908726"/>
    <s v="FEPTEU - renouvellement de l'égout pluvial de la promenade Vanier"/>
    <s v="908726 FEPTEU - renouvellement de l'égout pluvial de la promenade Vanier"/>
    <s v="Comité Protection de l'environnement et du climat, services financés par les redevances"/>
    <s v="Services des eaux pluviales"/>
    <s v="Renouvellement des immobilisations"/>
    <s v="Fonds de réserve financé par les deniers publics"/>
  </r>
  <r>
    <n v="908982"/>
    <x v="185"/>
    <s v="Res"/>
    <s v="Capital Reserve Fund "/>
    <s v="Sewer Capital"/>
    <x v="4"/>
    <s v="Rate"/>
    <s v="Rate"/>
    <s v="Sewer"/>
    <s v="Authority"/>
    <s v="Stormwater Collection Rehabilitation"/>
    <x v="0"/>
    <s v="Environment and Climate Protection Committee-Rate"/>
    <x v="1"/>
    <s v="Infrastructure Services"/>
    <s v="Stormwater Services"/>
    <s v="908982  2018 Joint CA/City Renewal Activiti"/>
    <s v="516112  Sewer Capital"/>
    <n v="200"/>
    <n v="0"/>
    <n v="0"/>
    <n v="0"/>
    <n v="0"/>
    <n v="0"/>
    <n v="0"/>
    <n v="0"/>
    <n v="0"/>
    <n v="0"/>
    <n v="200"/>
    <n v="516112"/>
    <n v="200"/>
    <s v="CW"/>
    <s v="2020"/>
    <s v="Sewer Capital "/>
    <n v="908982"/>
    <s v="Activités conjointes de réfection OPN/Ville 2018"/>
    <s v="908982 Activités conjointes de réfection OPN/Ville 2018"/>
    <s v="Comité Protection de l'environnement et du climat, services financés par les redevances"/>
    <s v="Services des eaux pluviales"/>
    <s v="Renouvellement des immobilisations"/>
    <s v="Fonds de réserve financé par les deniers publics"/>
  </r>
  <r>
    <n v="909150"/>
    <x v="186"/>
    <s v="Res"/>
    <s v="Capital Reserve Fund "/>
    <s v="Sewer Capital"/>
    <x v="4"/>
    <s v="Rate"/>
    <s v="Rate"/>
    <s v="Sewer"/>
    <s v="Authority"/>
    <s v="Stormwater Collection Rehabilitation"/>
    <x v="0"/>
    <s v="Environment and Climate Protection Committee-Rate"/>
    <x v="1"/>
    <s v="Infrastructure Services"/>
    <s v="Stormwater Services"/>
    <s v="909150  2018 Stormwater Improvements"/>
    <s v="516112  Sewer Capital"/>
    <n v="0"/>
    <n v="0"/>
    <n v="5100"/>
    <n v="0"/>
    <n v="0"/>
    <n v="0"/>
    <n v="0"/>
    <n v="0"/>
    <n v="0"/>
    <n v="0"/>
    <n v="5100"/>
    <n v="516112"/>
    <n v="5100"/>
    <s v="CW"/>
    <n v="2020"/>
    <s v="Sewer Capital "/>
    <n v="909150"/>
    <s v="Modernisation de l’infrastructure de gestion des eaux pluviales – 2018"/>
    <s v="909150 Modernisation de l’infrastructure de gestion des eaux pluviales – 2018"/>
    <s v="Comité Protection de l'environnement et du climat, services financés par les redevances"/>
    <s v="Services des eaux pluviales"/>
    <s v="Renouvellement des immobilisations"/>
    <s v="Fonds de réserve financé par les deniers publics"/>
  </r>
  <r>
    <n v="909027"/>
    <x v="187"/>
    <s v="Res"/>
    <s v="Capital Reserve Fund "/>
    <s v="Sewer Capital"/>
    <x v="4"/>
    <s v="Rate"/>
    <s v="Rate"/>
    <s v="Sewer"/>
    <s v="Authority"/>
    <s v="Stormwater Management Facilities"/>
    <x v="0"/>
    <s v="Environment and Climate Protection Committee-Rate"/>
    <x v="4"/>
    <s v="Parks, Forestry &amp; Stormwater Services"/>
    <s v="Stormwater Services"/>
    <s v="909027  Stormwater Mgmt: Rehab&amp;Enviro Compliance"/>
    <s v="516112  Sewer Capital"/>
    <n v="2442"/>
    <n v="620"/>
    <n v="1450"/>
    <n v="706"/>
    <n v="0"/>
    <n v="0"/>
    <n v="0"/>
    <n v="0"/>
    <n v="0"/>
    <n v="0"/>
    <n v="5218"/>
    <n v="516112"/>
    <n v="5218"/>
    <s v="CW"/>
    <n v="2019"/>
    <s v="Sewer Capital "/>
    <n v="909027"/>
    <s v="Gestion des eaux pluviales : divers travaux de réfection et de conformité environnementale – 2018"/>
    <s v="909027 Gestion des eaux pluviales : divers travaux de réfection et de conformité environnementale – 2018"/>
    <s v="Comité Protection de l'environnement et du climat, services financés par les redevances"/>
    <s v="Services des eaux pluviales"/>
    <s v="Renouvellement des immobilisations"/>
    <s v="Fonds de réserve financé par les deniers publics"/>
  </r>
  <r>
    <n v="907485"/>
    <x v="188"/>
    <s v="Res"/>
    <s v="Capital Reserve Fund "/>
    <s v="Sewer Capital"/>
    <x v="4"/>
    <s v="Rate"/>
    <s v="Rate"/>
    <s v="Sewer"/>
    <s v="Authority"/>
    <s v="Individual"/>
    <x v="1"/>
    <s v="Environment and Climate Protection Committee-Rate"/>
    <x v="1"/>
    <s v="Infrastructure Services"/>
    <s v="Stormwater Services"/>
    <s v="907485  2018 Stormwater Master Planning"/>
    <s v="516112  Sewer Capital"/>
    <n v="0"/>
    <n v="160"/>
    <n v="189"/>
    <n v="193"/>
    <n v="0"/>
    <n v="0"/>
    <n v="0"/>
    <n v="0"/>
    <n v="0"/>
    <n v="0"/>
    <n v="542"/>
    <n v="516112"/>
    <n v="542"/>
    <s v="CW"/>
    <n v="2020"/>
    <s v="Sewer Capital "/>
    <n v="907485"/>
    <s v="Plan directeur de modernisation de la gestion des eaux pluviales 2017"/>
    <s v="907485 Plan directeur de modernisation de la gestion des eaux pluviales 2017"/>
    <s v="Comité Protection de l'environnement et du climat, services financés par les redevances"/>
    <s v="Services des eaux pluviales"/>
    <s v="Croissance"/>
    <s v="Fonds de réserve financé par les deniers publics"/>
  </r>
  <r>
    <n v="907485"/>
    <x v="188"/>
    <s v="DC"/>
    <s v="Development Charges "/>
    <s v="Studies-2021-CW"/>
    <x v="1"/>
    <s v="DC"/>
    <s v="Rate"/>
    <s v="Sewer"/>
    <s v="Authority"/>
    <s v="Individual"/>
    <x v="1"/>
    <s v="Environment and Climate Protection Committee-Rate"/>
    <x v="1"/>
    <s v="Infrastructure Services"/>
    <s v="Stormwater Services"/>
    <s v="907485  2018 Stormwater Master Planning"/>
    <s v="516279  D/C Studies-2021-CW"/>
    <n v="0"/>
    <n v="161"/>
    <n v="189"/>
    <n v="192"/>
    <n v="0"/>
    <n v="0"/>
    <n v="0"/>
    <n v="0"/>
    <n v="0"/>
    <n v="0"/>
    <n v="542"/>
    <n v="516279"/>
    <n v="542"/>
    <s v="CW"/>
    <n v="2020"/>
    <s v="Studies"/>
    <n v="907485"/>
    <s v="Plan directeur de modernisation de la gestion des eaux pluviales 2017"/>
    <s v="907485 Plan directeur de modernisation de la gestion des eaux pluviales 2017"/>
    <s v="Comité Protection de l'environnement et du climat, services financés par les redevances"/>
    <s v="Services des eaux pluviales"/>
    <s v="Croissance"/>
    <s v="Redevances d’aménagement"/>
  </r>
  <r>
    <n v="909152"/>
    <x v="189"/>
    <s v="DC"/>
    <s v="Development Charges "/>
    <s v="SUC Nepean"/>
    <x v="1"/>
    <s v="DC"/>
    <s v="Rate"/>
    <s v="Sewer"/>
    <s v="Authority"/>
    <s v="Individual"/>
    <x v="1"/>
    <s v="Environment and Climate Protection Committee-Rate"/>
    <x v="1"/>
    <s v="Planning Services"/>
    <s v="Stormwater Services"/>
    <s v="909152  SNDC - Chapman Mills SW Pond"/>
    <s v="516285  SUC Nepean"/>
    <n v="827"/>
    <n v="0"/>
    <n v="0"/>
    <n v="0"/>
    <n v="0"/>
    <n v="0"/>
    <n v="0"/>
    <n v="0"/>
    <n v="0"/>
    <n v="0"/>
    <n v="827"/>
    <n v="516285"/>
    <n v="827"/>
    <n v="22"/>
    <n v="2020"/>
    <s v="Stormwater Management Ponds"/>
    <n v="909152"/>
    <s v="SNDC – Bassin de rétention des EP de Chapman Mills"/>
    <s v="909152 SNDC – Bassin de rétention des EP de Chapman Mills"/>
    <s v="Comité Protection de l'environnement et du climat, services financés par les redevances"/>
    <s v="Services des eaux pluviales"/>
    <s v="Croissance"/>
    <s v="Redevances d’aménagement"/>
  </r>
  <r>
    <n v="909028"/>
    <x v="190"/>
    <s v="Rev"/>
    <s v="Revenues"/>
    <s v="General Revenue"/>
    <x v="2"/>
    <s v="Revenues"/>
    <s v="Rate"/>
    <s v="Sewer"/>
    <s v="Authority"/>
    <s v="Municipal Drains"/>
    <x v="3"/>
    <s v="Environment and Climate Protection Committee-Rate"/>
    <x v="4"/>
    <s v="Parks, Forestry &amp; Stormwater Services"/>
    <s v="Stormwater Services"/>
    <s v="909028  Municipal Drain Improvements - 2018"/>
    <s v="517005  General Revenue"/>
    <n v="825"/>
    <n v="500"/>
    <n v="500"/>
    <n v="500"/>
    <n v="500"/>
    <n v="500"/>
    <n v="500"/>
    <n v="500"/>
    <n v="500"/>
    <n v="500"/>
    <n v="5325"/>
    <n v="517005"/>
    <n v="2325"/>
    <n v="21"/>
    <n v="2021"/>
    <s v="General"/>
    <n v="909028"/>
    <s v="Améliorations de drain municipal"/>
    <s v="909028 Améliorations de drain municipal"/>
    <s v="Comité Protection de l'environnement et du climat, services financés par les redevances"/>
    <s v="Services des eaux pluviales"/>
    <s v="Réglementé"/>
    <s v="Recettes"/>
  </r>
  <r>
    <n v="906632"/>
    <x v="191"/>
    <s v="Res"/>
    <s v="Capital Reserve Fund "/>
    <s v="Sewer Capital"/>
    <x v="4"/>
    <s v="Rate"/>
    <s v="Rate"/>
    <s v="Sewer"/>
    <s v="Authority"/>
    <s v="Individual"/>
    <x v="2"/>
    <s v="Environment and Climate Protection Committee-Rate"/>
    <x v="1"/>
    <s v="Infrastructure Services"/>
    <s v="Stormwater Services"/>
    <s v="906632  Flood Plain Mapping"/>
    <s v="516112  Sewer Capital"/>
    <n v="295"/>
    <n v="301"/>
    <n v="306"/>
    <n v="311"/>
    <n v="0"/>
    <n v="0"/>
    <n v="0"/>
    <n v="0"/>
    <n v="0"/>
    <n v="0"/>
    <n v="1213"/>
    <n v="516112"/>
    <n v="1213"/>
    <s v="CW"/>
    <n v="2018"/>
    <s v="Sewer Capital "/>
    <n v="906632"/>
    <s v="Cartographie des zones inondables"/>
    <s v="906632 Cartographie des zones inondables"/>
    <s v="Comité Protection de l'environnement et du climat, services financés par les redevances"/>
    <s v="Services des eaux pluviales"/>
    <s v="Initiatives stratégiques"/>
    <s v="Fonds de réserve financé par les deniers publics"/>
  </r>
  <r>
    <n v="909026"/>
    <x v="192"/>
    <s v="Res"/>
    <s v="Capital Reserve Fund "/>
    <s v="Sewer Capital"/>
    <x v="4"/>
    <s v="Rate"/>
    <s v="Rate"/>
    <s v="Sewer"/>
    <s v="Authority"/>
    <s v="Ottawa River Fund-Strategic"/>
    <x v="2"/>
    <s v="Environment and Climate Protection Committee-Rate"/>
    <x v="4"/>
    <s v="Parks, Forestry &amp; Stormwater Services"/>
    <s v="Stormwater Services"/>
    <s v="909026  ORAP-Water Environment Strategy (WES)PH2"/>
    <s v="516112  Sewer Capital"/>
    <n v="1000"/>
    <n v="1000"/>
    <n v="1000"/>
    <n v="1000"/>
    <n v="0"/>
    <n v="0"/>
    <n v="0"/>
    <n v="0"/>
    <n v="0"/>
    <n v="0"/>
    <n v="4000"/>
    <n v="516112"/>
    <n v="4000"/>
    <s v="CW"/>
    <n v="2019"/>
    <s v="Sewer Capital "/>
    <n v="909026"/>
    <s v="PARO – Stratégie sur le milieu aquatique (SMA) Phase 2 – 2018"/>
    <s v="909026 PARO – Stratégie sur le milieu aquatique (SMA) Phase 2 – 2018"/>
    <s v="Comité Protection de l'environnement et du climat, services financés par les redevances"/>
    <s v="Services des eaux pluviales"/>
    <s v="Initiatives stratégiques"/>
    <s v="Fonds de réserve financé par les deniers publics"/>
  </r>
  <r>
    <n v="908685"/>
    <x v="193"/>
    <s v="Res"/>
    <s v="Capital Reserve Fund "/>
    <s v="Solid Waste Rate"/>
    <x v="0"/>
    <s v="Tax"/>
    <s v="Tax"/>
    <s v="Tax"/>
    <s v="Authority"/>
    <s v="Solid Waste Fleet"/>
    <x v="0"/>
    <s v="Environment and Climate Protection Committee-Tax "/>
    <x v="4"/>
    <s v="Solid Waste Services"/>
    <s v="Solid Waste"/>
    <s v="908685  Solid Waste Fleet Growth - Landfill"/>
    <s v="516127  Solid Waste Rate"/>
    <n v="1350"/>
    <n v="0"/>
    <n v="0"/>
    <n v="0"/>
    <n v="0"/>
    <n v="0"/>
    <n v="0"/>
    <n v="0"/>
    <n v="0"/>
    <n v="0"/>
    <n v="1350"/>
    <n v="516127"/>
    <n v="1350"/>
    <n v="21"/>
    <n v="2022"/>
    <s v="Solid Waste Rate"/>
    <n v="908685"/>
    <s v="Croissance du parc de vehicules, Dechets solides - Decharge"/>
    <s v="908685 Croissance du parc de vehicules, Dechets solides - Decharge"/>
    <s v="Comité de l'environnement et de la protection du climat-, services financés par les taxes"/>
    <s v="Déchets solides "/>
    <s v="Renouvellement des immobilisations"/>
    <s v="Fonds de réserve financé par les deniers publics"/>
  </r>
  <r>
    <n v="908013"/>
    <x v="194"/>
    <s v="Res"/>
    <s v="Capital Reserve Fund "/>
    <s v="Solid Waste Rate"/>
    <x v="0"/>
    <s v="Tax"/>
    <s v="Tax"/>
    <s v="Tax"/>
    <s v="Authority"/>
    <s v="Solid Waste Facilities "/>
    <x v="0"/>
    <s v="Environment and Climate Protection Committee-Tax "/>
    <x v="4"/>
    <s v="Solid Waste Services"/>
    <s v="Solid Waste"/>
    <s v="908013  Trail Road Scalehouse Rehabilitation"/>
    <s v="516127  Solid Waste Rate"/>
    <n v="300"/>
    <n v="0"/>
    <n v="0"/>
    <n v="0"/>
    <n v="0"/>
    <n v="0"/>
    <n v="0"/>
    <n v="0"/>
    <n v="0"/>
    <n v="0"/>
    <n v="300"/>
    <n v="516127"/>
    <n v="300"/>
    <n v="21"/>
    <n v="2018"/>
    <s v="Solid Waste Rate"/>
    <n v="908013"/>
    <s v="Réhabilitation du poste de pesage du chemin Trail"/>
    <s v="908013 Réhabilitation du poste de pesage du chemin Trail"/>
    <s v="Comité de l'environnement et de la protection du climat-, services financés par les taxes"/>
    <s v="Déchets solides "/>
    <s v="Renouvellement des immobilisations"/>
    <s v="Fonds de réserve financé par les deniers publics"/>
  </r>
  <r>
    <n v="907614"/>
    <x v="195"/>
    <s v="Res"/>
    <s v="Capital Reserve Fund "/>
    <s v="Solid Waste Compensation"/>
    <x v="0"/>
    <s v="Tax"/>
    <s v="Tax"/>
    <s v="Tax"/>
    <s v="Authority"/>
    <s v="Solid Waste Landfill Management"/>
    <x v="0"/>
    <s v="Environment and Climate Protection Committee-Tax "/>
    <x v="4"/>
    <s v="Solid Waste Services"/>
    <s v="Solid Waste"/>
    <s v="907614  Barnsdale Base Preparation"/>
    <s v="516120  Solid Waste Compensation"/>
    <n v="0"/>
    <n v="600"/>
    <n v="600"/>
    <n v="600"/>
    <n v="0"/>
    <n v="0"/>
    <n v="0"/>
    <n v="0"/>
    <n v="0"/>
    <n v="0"/>
    <n v="1800"/>
    <n v="516120"/>
    <n v="1800"/>
    <n v="21"/>
    <n v="2020"/>
    <s v="Solid Waste Compensation"/>
    <n v="907614"/>
    <s v="Préparation de la base du chemin Barnsdale "/>
    <s v="907614 Préparation de la base du chemin Barnsdale "/>
    <s v="Comité de l'environnement et de la protection du climat-, services financés par les taxes"/>
    <s v="Déchets solides "/>
    <s v="Renouvellement des immobilisations"/>
    <s v="Fonds de réserve financé par les deniers publics"/>
  </r>
  <r>
    <n v="906167"/>
    <x v="196"/>
    <s v="Res"/>
    <s v="Capital Reserve Fund "/>
    <s v="Solid Waste Rate"/>
    <x v="0"/>
    <s v="Tax"/>
    <s v="Tax"/>
    <s v="Tax"/>
    <s v="Authority"/>
    <s v="Individual"/>
    <x v="2"/>
    <s v="Environment and Climate Protection Committee-Tax "/>
    <x v="4"/>
    <s v="Solid Waste Services"/>
    <s v="Solid Waste"/>
    <s v="906167  Leachate Treatment Facility"/>
    <s v="516127  Solid Waste Rate"/>
    <n v="0"/>
    <n v="5400"/>
    <n v="0"/>
    <n v="0"/>
    <n v="0"/>
    <n v="0"/>
    <n v="0"/>
    <n v="0"/>
    <n v="0"/>
    <n v="0"/>
    <n v="5400"/>
    <n v="516127"/>
    <n v="5400"/>
    <s v="CW"/>
    <n v="2018"/>
    <s v="Solid Waste Rate"/>
    <n v="906167"/>
    <s v="Installation de traitement du lixiviat"/>
    <s v="906167 Installation de traitement du lixiviat"/>
    <s v="Comité de l'environnement et de la protection du climat-, services financés par les taxes"/>
    <s v="Déchets solides "/>
    <s v="Initiatives stratégiques"/>
    <s v="Fonds de réserve financé par les deniers publics"/>
  </r>
  <r>
    <n v="907043"/>
    <x v="197"/>
    <s v="Res"/>
    <s v="Capital Reserve Fund "/>
    <s v="Solid Waste Rate"/>
    <x v="0"/>
    <s v="Tax"/>
    <s v="Tax"/>
    <s v="Tax"/>
    <s v="Authority"/>
    <s v="Solid Waste Landfill Management"/>
    <x v="3"/>
    <s v="Environment and Climate Protection Committee-Tax "/>
    <x v="4"/>
    <s v="Solid Waste Services"/>
    <s v="Solid Waste"/>
    <s v="907043  Springhill Site Management"/>
    <s v="516127  Solid Waste Rate"/>
    <n v="0"/>
    <n v="0"/>
    <n v="1000"/>
    <n v="0"/>
    <n v="0"/>
    <n v="0"/>
    <n v="0"/>
    <n v="0"/>
    <n v="0"/>
    <n v="0"/>
    <n v="1000"/>
    <n v="516127"/>
    <n v="1000"/>
    <n v="21"/>
    <n v="2022"/>
    <s v="Solid Waste Rate"/>
    <n v="907043"/>
    <s v="Gestion des installations de Springhill"/>
    <s v="907043 Gestion des installations de Springhill"/>
    <s v="Comité de l'environnement et de la protection du climat-, services financés par les taxes"/>
    <s v="Déchets solides "/>
    <s v="Réglementé"/>
    <s v="Fonds de réserve financé par les deniers publics"/>
  </r>
  <r>
    <n v="907659"/>
    <x v="198"/>
    <s v="Res"/>
    <s v="Capital Reserve Fund "/>
    <s v="Solid Waste Rate"/>
    <x v="0"/>
    <s v="Tax"/>
    <s v="Tax"/>
    <s v="Tax"/>
    <s v="Authority"/>
    <s v="Solid Waste Landfill Management"/>
    <x v="3"/>
    <s v="Environment and Climate Protection Committee-Tax "/>
    <x v="4"/>
    <s v="Solid Waste Services"/>
    <s v="Solid Waste"/>
    <s v="907659  Leachate Recirculation"/>
    <s v="516127  Solid Waste Rate"/>
    <n v="0"/>
    <n v="150"/>
    <n v="0"/>
    <n v="0"/>
    <n v="0"/>
    <n v="0"/>
    <n v="0"/>
    <n v="0"/>
    <n v="0"/>
    <n v="0"/>
    <n v="150"/>
    <n v="516127"/>
    <n v="150"/>
    <s v="CW"/>
    <n v="2024"/>
    <s v="Solid Waste Rate"/>
    <n v="907659"/>
    <s v="Recirculation du lixiviat"/>
    <s v="907659 Recirculation du lixiviat"/>
    <s v="Comité de l'environnement et de la protection du climat-, services financés par les taxes"/>
    <s v="Déchets solides "/>
    <s v="Réglementé"/>
    <s v="Fonds de réserve financé par les deniers publics"/>
  </r>
  <r>
    <n v="907816"/>
    <x v="199"/>
    <s v="Res"/>
    <s v="Capital Reserve Fund "/>
    <s v="Solid Waste Rate"/>
    <x v="0"/>
    <s v="Tax"/>
    <s v="Tax"/>
    <s v="Tax"/>
    <s v="Authority"/>
    <s v="Solid Waste Landfill Management"/>
    <x v="3"/>
    <s v="Environment and Climate Protection Committee-Tax "/>
    <x v="4"/>
    <s v="Solid Waste Services"/>
    <s v="Solid Waste"/>
    <s v="907816  Groundwater Management"/>
    <s v="516127  Solid Waste Rate"/>
    <n v="750"/>
    <n v="0"/>
    <n v="0"/>
    <n v="0"/>
    <n v="0"/>
    <n v="0"/>
    <n v="0"/>
    <n v="0"/>
    <n v="0"/>
    <n v="0"/>
    <n v="750"/>
    <n v="516127"/>
    <n v="750"/>
    <s v="CW"/>
    <n v="2017"/>
    <s v="Solid Waste Rate"/>
    <n v="907816"/>
    <s v="Gestion des eaux souterraines  "/>
    <s v="907816 Gestion des eaux souterraines  "/>
    <s v="Comité de l'environnement et de la protection du climat-, services financés par les taxes"/>
    <s v="Déchets solides "/>
    <s v="Réglementé"/>
    <s v="Fonds de réserve financé par les deniers publics"/>
  </r>
  <r>
    <n v="907238"/>
    <x v="200"/>
    <s v="Res"/>
    <s v="Capital Reserve Fund "/>
    <s v="Solid Waste Rate"/>
    <x v="0"/>
    <s v="Tax"/>
    <s v="Tax"/>
    <s v="Tax"/>
    <s v="Authority"/>
    <s v="Solid Waste Landfill Management"/>
    <x v="3"/>
    <s v="Environment and Climate Protection Committee-Tax "/>
    <x v="4"/>
    <s v="Solid Waste Services"/>
    <s v="Solid Waste"/>
    <s v="907238  Landfill Disposal Stage 2 Capping"/>
    <s v="516127  Solid Waste Rate"/>
    <n v="7579"/>
    <n v="7579"/>
    <n v="0"/>
    <n v="0"/>
    <n v="0"/>
    <n v="0"/>
    <n v="0"/>
    <n v="0"/>
    <n v="0"/>
    <n v="0"/>
    <n v="15158"/>
    <n v="516127"/>
    <n v="15158"/>
    <s v="CW"/>
    <n v="2020"/>
    <s v="Solid Waste Rate"/>
    <n v="907238"/>
    <s v="Couche de couverture pour la décharge – Étape 2"/>
    <s v="907238 Couche de couverture pour la décharge – Étape 2"/>
    <s v="Comité de l'environnement et de la protection du climat-, services financés par les taxes"/>
    <s v="Déchets solides "/>
    <s v="Réglementé"/>
    <s v="Fonds de réserve financé par les deniers publics"/>
  </r>
  <r>
    <n v="907353"/>
    <x v="201"/>
    <s v="Res"/>
    <s v="Capital Reserve Fund "/>
    <s v="Solid Waste Rate"/>
    <x v="0"/>
    <s v="Tax"/>
    <s v="Tax"/>
    <s v="Tax"/>
    <s v="Authority"/>
    <s v="Solid Waste Landfill Management"/>
    <x v="3"/>
    <s v="Environment and Climate Protection Committee-Tax "/>
    <x v="4"/>
    <s v="Solid Waste Services"/>
    <s v="Solid Waste"/>
    <s v="907353  Trail Rd Gas Collection System Expansion"/>
    <s v="516127  Solid Waste Rate"/>
    <n v="500"/>
    <n v="500"/>
    <n v="500"/>
    <n v="500"/>
    <n v="0"/>
    <n v="0"/>
    <n v="0"/>
    <n v="0"/>
    <n v="0"/>
    <n v="0"/>
    <n v="2000"/>
    <n v="516127"/>
    <n v="2000"/>
    <n v="21"/>
    <n v="2017"/>
    <s v="Solid Waste Rate"/>
    <n v="907353"/>
    <s v="Expansion du système de captage des gaz du chemin Trail"/>
    <s v="907353 Expansion du système de captage des gaz du chemin Trail"/>
    <s v="Comité de l'environnement et de la protection du climat-, services financés par les taxes"/>
    <s v="Déchets solides "/>
    <s v="Réglementé"/>
    <s v="Fonds de réserve financé par les deniers publics"/>
  </r>
  <r>
    <n v="907799"/>
    <x v="202"/>
    <s v="Res"/>
    <s v="Capital Reserve Fund "/>
    <s v="Solid Waste Rate"/>
    <x v="0"/>
    <s v="Tax"/>
    <s v="Tax"/>
    <s v="Tax"/>
    <s v="Authority"/>
    <s v="Solid Waste Landfill Management"/>
    <x v="3"/>
    <s v="Environment and Climate Protection Committee-Tax "/>
    <x v="4"/>
    <s v="Solid Waste Services"/>
    <s v="Solid Waste"/>
    <s v="907799  Landfill Disposal Stage 5 Development"/>
    <s v="516127  Solid Waste Rate"/>
    <n v="0"/>
    <n v="1011"/>
    <n v="3034"/>
    <n v="16188"/>
    <n v="0"/>
    <n v="0"/>
    <n v="0"/>
    <n v="0"/>
    <n v="0"/>
    <n v="0"/>
    <n v="20233"/>
    <n v="516127"/>
    <n v="20233"/>
    <n v="21"/>
    <n v="2024"/>
    <s v="Solid Waste Rate"/>
    <n v="907799"/>
    <s v="Aménagement du secteur 5 du site d'enfouissement"/>
    <s v="907799 Aménagement du secteur 5 du site d'enfouissement"/>
    <s v="Comité de l'environnement et de la protection du climat-, services financés par les taxes"/>
    <s v="Déchets solides "/>
    <s v="Réglementé"/>
    <s v="Fonds de réserve financé par les deniers publics"/>
  </r>
  <r>
    <n v="907815"/>
    <x v="203"/>
    <s v="Res"/>
    <s v="Capital Reserve Fund "/>
    <s v="Solid Waste Rate"/>
    <x v="0"/>
    <s v="Tax"/>
    <s v="Tax"/>
    <s v="Tax"/>
    <s v="Authority"/>
    <s v="Solid Waste Landfill Management"/>
    <x v="3"/>
    <s v="Environment and Climate Protection Committee-Tax "/>
    <x v="4"/>
    <s v="Solid Waste Services"/>
    <s v="Solid Waste"/>
    <s v="907815  Trail Road Landfill - Exp &amp; Development"/>
    <s v="516127  Solid Waste Rate"/>
    <n v="250"/>
    <n v="250"/>
    <n v="250"/>
    <n v="250"/>
    <n v="0"/>
    <n v="0"/>
    <n v="0"/>
    <n v="0"/>
    <n v="0"/>
    <n v="0"/>
    <n v="1000"/>
    <n v="516127"/>
    <n v="1000"/>
    <n v="21"/>
    <n v="2024"/>
    <s v="Solid Waste Rate"/>
    <n v="907815"/>
    <s v="Décharge du chemin Trail - expérience et développement"/>
    <s v="907815 Décharge du chemin Trail - expérience et développement"/>
    <s v="Comité de l'environnement et de la protection du climat-, services financés par les taxes"/>
    <s v="Déchets solides "/>
    <s v="Réglementé"/>
    <s v="Fonds de réserve financé par les deniers publics"/>
  </r>
  <r>
    <n v="908869"/>
    <x v="204"/>
    <s v="Res"/>
    <s v="Capital Reserve Fund "/>
    <s v="Corporate Fleet"/>
    <x v="0"/>
    <s v="Tax"/>
    <s v="Tax"/>
    <s v="Tax"/>
    <s v="Authority"/>
    <s v="908869 Green Fleet"/>
    <x v="2"/>
    <s v="Environment and Climate Protection Committee-Tax "/>
    <x v="5"/>
    <n v="0"/>
    <s v="Environment"/>
    <s v="908869  Green Fleet"/>
    <s v="516116  Corporate Fleet"/>
    <n v="500"/>
    <n v="0"/>
    <n v="0"/>
    <n v="0"/>
    <n v="0"/>
    <n v="0"/>
    <n v="0"/>
    <n v="0"/>
    <n v="0"/>
    <n v="0"/>
    <n v="500"/>
    <n v="516116"/>
    <n v="500"/>
    <s v="CW"/>
    <n v="2021"/>
    <s v="Corporate Fleet"/>
    <n v="908869"/>
    <s v="Plan Vert du Parc de Vehicules Municipaux"/>
    <s v="908869 Plan Vert du Parc de Vehicules Municipaux"/>
    <s v="Comité de l'environnement et de la protection du climat-, services financés par les taxes"/>
    <s v="Environnement"/>
    <s v="Initiatives stratégiques"/>
    <s v="Fonds de réserve financé par les deniers publics"/>
  </r>
  <r>
    <n v="908894"/>
    <x v="205"/>
    <s v="Res"/>
    <s v="Capital Reserve Fund "/>
    <s v="City Wide Capital"/>
    <x v="0"/>
    <s v="Tax"/>
    <s v="Tax"/>
    <s v="Tax"/>
    <s v="Authority"/>
    <s v="Individual"/>
    <x v="2"/>
    <s v="Environment and Climate Protection Committee-Tax "/>
    <x v="1"/>
    <s v="Economic Development and Long Range Plan"/>
    <s v="Environment"/>
    <s v="908894  2018 Natural Area Acquisitions (Rural)"/>
    <s v="516104  City Wide Capital"/>
    <n v="140"/>
    <n v="110"/>
    <n v="100"/>
    <n v="100"/>
    <n v="0"/>
    <n v="0"/>
    <n v="0"/>
    <n v="0"/>
    <n v="0"/>
    <n v="0"/>
    <n v="450"/>
    <n v="516104"/>
    <n v="450"/>
    <s v="CW"/>
    <n v="2020"/>
    <s v="City Wide Capital"/>
    <n v="908894"/>
    <s v="Acquisitions en régions rurales 2018"/>
    <s v="908894 Acquisitions en régions rurales 2018"/>
    <s v="Comité de l'environnement et de la protection du climat-, services financés par les taxes"/>
    <s v="Environnement"/>
    <s v="Initiatives stratégiques"/>
    <s v="Fonds de réserve financé par les deniers publics"/>
  </r>
  <r>
    <n v="908894"/>
    <x v="205"/>
    <s v="Debt"/>
    <s v="Debt Funding "/>
    <s v="Tax Supported Debt"/>
    <x v="5"/>
    <s v="Tax"/>
    <s v="Tax"/>
    <s v="Tax"/>
    <s v="Authority"/>
    <s v="Individual"/>
    <x v="2"/>
    <s v="Environment and Climate Protection Committee-Tax "/>
    <x v="1"/>
    <s v="Economic Development and Long Range Plan"/>
    <s v="Environment"/>
    <s v="908894  2018 Natural Area Acquisitions (Rural)"/>
    <s v="518004  Tax Supported Debt"/>
    <n v="200"/>
    <n v="400"/>
    <n v="100"/>
    <n v="100"/>
    <n v="0"/>
    <n v="0"/>
    <n v="0"/>
    <n v="0"/>
    <n v="0"/>
    <n v="0"/>
    <n v="800"/>
    <n v="518004"/>
    <n v="800"/>
    <s v="CW"/>
    <n v="2020"/>
    <s v="Tax Supported Debt"/>
    <n v="908894"/>
    <s v="Acquisitions en régions rurales 2018"/>
    <s v="908894 Acquisitions en régions rurales 2018"/>
    <s v="Comité de l'environnement et de la protection du climat-, services financés par les taxes"/>
    <s v="Environnement"/>
    <s v="Initiatives stratégiques"/>
    <s v="Dette financée par les deniers publics"/>
  </r>
  <r>
    <n v="909109"/>
    <x v="206"/>
    <s v="Res"/>
    <s v="Capital Reserve Fund "/>
    <s v="City Wide Capital"/>
    <x v="0"/>
    <s v="Tax"/>
    <s v="Tax"/>
    <s v="Tax"/>
    <s v="Authority"/>
    <s v="Individual"/>
    <x v="2"/>
    <s v="Environment and Climate Protection Committee-Tax "/>
    <x v="1"/>
    <s v="Economic Development and Long Range Plan"/>
    <s v="Environment"/>
    <s v="909109  2018 Natural Area Acquisitions (Urban)"/>
    <s v="516104  City Wide Capital"/>
    <n v="170"/>
    <n v="0"/>
    <n v="0"/>
    <n v="0"/>
    <n v="0"/>
    <n v="0"/>
    <n v="0"/>
    <n v="0"/>
    <n v="0"/>
    <n v="0"/>
    <n v="170"/>
    <n v="516104"/>
    <n v="170"/>
    <s v="CW"/>
    <n v="2020"/>
    <s v="City Wide Capital"/>
    <n v="909109"/>
    <s v="Acquisitions d’espaces naturels (urbains) 2018"/>
    <s v="909109 Acquisitions d’espaces naturels (urbains) 2018"/>
    <s v="Comité de l'environnement et de la protection du climat-, services financés par les taxes"/>
    <s v="Environnement"/>
    <s v="Initiatives stratégiques"/>
    <s v="Fonds de réserve financé par les deniers publics"/>
  </r>
  <r>
    <n v="909115"/>
    <x v="207"/>
    <s v="Res"/>
    <s v="Capital Reserve Fund "/>
    <s v="City Wide Capital"/>
    <x v="0"/>
    <s v="Tax"/>
    <s v="Tax"/>
    <s v="Tax"/>
    <s v="Authority"/>
    <s v="Individual"/>
    <x v="2"/>
    <s v="Environment and Climate Protection Committee-Tax "/>
    <x v="3"/>
    <s v="Parks &amp; Facilities Planning"/>
    <s v="Environment"/>
    <s v="909115  Energy Mgmt &amp; Invest. Strategy  2018"/>
    <s v="516104  City Wide Capital"/>
    <n v="1000"/>
    <n v="0"/>
    <n v="0"/>
    <n v="0"/>
    <n v="0"/>
    <n v="0"/>
    <n v="0"/>
    <n v="0"/>
    <n v="0"/>
    <n v="0"/>
    <n v="1000"/>
    <n v="516104"/>
    <n v="1000"/>
    <s v="CW"/>
    <n v="2020"/>
    <s v="City Wide Capital"/>
    <n v="909115"/>
    <s v="Énergie: gestion et investissement"/>
    <s v="909115 Énergie: gestion et investissement"/>
    <s v="Comité de l'environnement et de la protection du climat-, services financés par les taxes"/>
    <s v="Environnement"/>
    <s v="Initiatives stratégiques"/>
    <s v="Fonds de réserve financé par les deniers publics"/>
  </r>
  <r>
    <n v="909151"/>
    <x v="208"/>
    <s v="Res"/>
    <s v="Capital Reserve Fund "/>
    <s v="City Wide Capital"/>
    <x v="0"/>
    <s v="Tax"/>
    <s v="Tax"/>
    <s v="Tax"/>
    <s v="Authority"/>
    <s v="Individual"/>
    <x v="2"/>
    <s v="Environment and Climate Protection Committee-Tax "/>
    <x v="1"/>
    <s v="Economic Development and Long Range Plan"/>
    <s v="Environment"/>
    <s v="909151  Community Energy Intitiatives"/>
    <s v="516104  City Wide Capital"/>
    <n v="500"/>
    <n v="0"/>
    <n v="0"/>
    <n v="0"/>
    <n v="0"/>
    <n v="0"/>
    <n v="0"/>
    <n v="0"/>
    <n v="0"/>
    <n v="0"/>
    <n v="500"/>
    <n v="516104"/>
    <n v="500"/>
    <s v="CW"/>
    <n v="2020"/>
    <s v="City Wide Capital"/>
    <n v="909151"/>
    <s v="Initiatives éconergétiques communautaires"/>
    <s v="909151 Initiatives éconergétiques communautaires"/>
    <s v="Comité de l'environnement et de la protection du climat-, services financés par les taxes"/>
    <s v="Environnement"/>
    <s v="Initiatives stratégiques"/>
    <s v="Fonds de réserve financé par les deniers publics"/>
  </r>
  <r>
    <n v="909154"/>
    <x v="209"/>
    <s v="Res"/>
    <s v="Capital Reserve Fund "/>
    <s v="City Wide Capital"/>
    <x v="0"/>
    <s v="Tax"/>
    <s v="Tax"/>
    <s v="Tax"/>
    <s v="Authority"/>
    <s v="Individual"/>
    <x v="2"/>
    <s v="Finance &amp; Economic Development Committee"/>
    <x v="5"/>
    <s v="Corporate Real Estate Office"/>
    <s v="Real Estate Partnerships &amp; Development"/>
    <s v="909154  Accommondation Fit-Ups and Renovations"/>
    <s v="516104  City Wide Capital"/>
    <n v="500"/>
    <n v="0"/>
    <n v="0"/>
    <n v="0"/>
    <n v="0"/>
    <n v="0"/>
    <n v="0"/>
    <n v="0"/>
    <n v="0"/>
    <n v="0"/>
    <n v="500"/>
    <n v="516104"/>
    <n v="500"/>
    <s v="CW"/>
    <n v="2020"/>
    <s v="City Wide Capital"/>
    <n v="909154"/>
    <s v="Aménagements et Rénovations pour l'accessibilité"/>
    <s v="909154 Aménagements et Rénovations pour l'accessibilité"/>
    <s v="Comité des finances et du développement économique"/>
    <s v="Partenariats et développement en immobilier"/>
    <s v="Initiatives stratégiques"/>
    <s v="Fonds de réserve financé par les deniers publics"/>
  </r>
  <r>
    <n v="908655"/>
    <x v="210"/>
    <s v="Rev"/>
    <s v="Revenues"/>
    <s v="Building Code Capital"/>
    <x v="2"/>
    <s v="Revenues"/>
    <s v="Tax"/>
    <s v="Tax"/>
    <s v="Authority"/>
    <s v="Individual"/>
    <x v="0"/>
    <s v="Finance &amp; Economic Development Committee"/>
    <x v="5"/>
    <s v="Information Technology Services"/>
    <s v="Information Technology"/>
    <s v="908655  Microsoft Upgrade"/>
    <s v="517993  D/R - Building Code Capital"/>
    <n v="96"/>
    <n v="0"/>
    <n v="0"/>
    <n v="0"/>
    <n v="0"/>
    <n v="0"/>
    <n v="0"/>
    <n v="0"/>
    <n v="0"/>
    <n v="0"/>
    <n v="96"/>
    <n v="517993"/>
    <n v="96"/>
    <s v="CW"/>
    <n v="2020"/>
    <s v="General"/>
    <n v="908655"/>
    <s v="Surclassement Microsoft"/>
    <s v="908655 Surclassement Microsoft"/>
    <s v="Comité des finances et du développement économique"/>
    <s v="Technologie de l’information"/>
    <s v="Renouvellement des immobilisations"/>
    <s v="Recettes"/>
  </r>
  <r>
    <n v="908655"/>
    <x v="210"/>
    <s v="Res"/>
    <s v="Capital Reserve Fund "/>
    <s v="City Wide Capital"/>
    <x v="0"/>
    <s v="Tax"/>
    <s v="Tax"/>
    <s v="Tax"/>
    <s v="Authority"/>
    <s v="Individual"/>
    <x v="0"/>
    <s v="Finance &amp; Economic Development Committee"/>
    <x v="5"/>
    <s v="Information Technology Services"/>
    <s v="Information Technology"/>
    <s v="908655  Microsoft Upgrade"/>
    <s v="516104  City Wide Capital"/>
    <n v="5904"/>
    <n v="0"/>
    <n v="0"/>
    <n v="0"/>
    <n v="0"/>
    <n v="0"/>
    <n v="0"/>
    <n v="0"/>
    <n v="0"/>
    <n v="0"/>
    <n v="5904"/>
    <n v="516104"/>
    <n v="5904"/>
    <s v="CW"/>
    <n v="2020"/>
    <s v="City Wide Capital"/>
    <n v="908655"/>
    <s v="Surclassement Microsoft"/>
    <s v="908655 Surclassement Microsoft"/>
    <s v="Comité des finances et du développement économique"/>
    <s v="Technologie de l’information"/>
    <s v="Renouvellement des immobilisations"/>
    <s v="Fonds de réserve financé par les deniers publics"/>
  </r>
  <r>
    <n v="908655"/>
    <x v="210"/>
    <s v="Res"/>
    <s v="Capital Reserve Fund "/>
    <s v="Water Capital"/>
    <x v="4"/>
    <s v="Rate"/>
    <s v="Tax"/>
    <s v="Tax"/>
    <s v="Authority"/>
    <s v="Individual"/>
    <x v="0"/>
    <s v="Finance &amp; Economic Development Committee"/>
    <x v="5"/>
    <s v="Information Technology Services"/>
    <s v="Information Technology"/>
    <s v="908655  Microsoft Upgrade"/>
    <s v="516110  Water Capital"/>
    <n v="194"/>
    <n v="0"/>
    <n v="0"/>
    <n v="0"/>
    <n v="0"/>
    <n v="0"/>
    <n v="0"/>
    <n v="0"/>
    <n v="0"/>
    <n v="0"/>
    <n v="194"/>
    <n v="516110"/>
    <n v="194"/>
    <s v="CW"/>
    <n v="2020"/>
    <s v="Water Capital"/>
    <n v="908655"/>
    <s v="Surclassement Microsoft"/>
    <s v="908655 Surclassement Microsoft"/>
    <s v="Comité des finances et du développement économique"/>
    <s v="Technologie de l’information"/>
    <s v="Renouvellement des immobilisations"/>
    <s v="Fonds de réserve financé par les deniers publics"/>
  </r>
  <r>
    <n v="908655"/>
    <x v="210"/>
    <s v="Res"/>
    <s v="Capital Reserve Fund "/>
    <s v="Sewer Capital"/>
    <x v="4"/>
    <s v="Rate"/>
    <s v="Tax"/>
    <s v="Tax"/>
    <s v="Authority"/>
    <s v="Individual"/>
    <x v="0"/>
    <s v="Finance &amp; Economic Development Committee"/>
    <x v="5"/>
    <s v="Information Technology Services"/>
    <s v="Information Technology"/>
    <s v="908655  Microsoft Upgrade"/>
    <s v="516112  Sewer Capital"/>
    <n v="174"/>
    <n v="0"/>
    <n v="0"/>
    <n v="0"/>
    <n v="0"/>
    <n v="0"/>
    <n v="0"/>
    <n v="0"/>
    <n v="0"/>
    <n v="0"/>
    <n v="174"/>
    <n v="516112"/>
    <n v="174"/>
    <s v="CW"/>
    <n v="2020"/>
    <s v="Sewer Capital "/>
    <n v="908655"/>
    <s v="Surclassement Microsoft"/>
    <s v="908655 Surclassement Microsoft"/>
    <s v="Comité des finances et du développement économique"/>
    <s v="Technologie de l’information"/>
    <s v="Renouvellement des immobilisations"/>
    <s v="Fonds de réserve financé par les deniers publics"/>
  </r>
  <r>
    <n v="908655"/>
    <x v="210"/>
    <s v="Res"/>
    <s v="Capital Reserve Fund "/>
    <s v="Transit Capital"/>
    <x v="0"/>
    <s v="Tax"/>
    <s v="Tax"/>
    <s v="Tax"/>
    <s v="Authority"/>
    <s v="Individual"/>
    <x v="0"/>
    <s v="Finance &amp; Economic Development Committee"/>
    <x v="5"/>
    <s v="Information Technology Services"/>
    <s v="Information Technology"/>
    <s v="908655  Microsoft Upgrade"/>
    <s v="516115  Transit Capital"/>
    <n v="449"/>
    <n v="0"/>
    <n v="0"/>
    <n v="0"/>
    <n v="0"/>
    <n v="0"/>
    <n v="0"/>
    <n v="0"/>
    <n v="0"/>
    <n v="0"/>
    <n v="449"/>
    <n v="516115"/>
    <n v="449"/>
    <s v="CW"/>
    <n v="2020"/>
    <s v="Transit Capital"/>
    <n v="908655"/>
    <s v="Surclassement Microsoft"/>
    <s v="908655 Surclassement Microsoft"/>
    <s v="Comité des finances et du développement économique"/>
    <s v="Technologie de l’information"/>
    <s v="Renouvellement des immobilisations"/>
    <s v="Fonds de réserve financé par les deniers publics"/>
  </r>
  <r>
    <n v="908655"/>
    <x v="210"/>
    <s v="Res"/>
    <s v="Capital Reserve Fund "/>
    <s v="Ottawa PublicLibrary Capital"/>
    <x v="0"/>
    <s v="Tax"/>
    <s v="Tax"/>
    <s v="Tax"/>
    <s v="Authority"/>
    <s v="Individual"/>
    <x v="0"/>
    <s v="Finance &amp; Economic Development Committee"/>
    <x v="5"/>
    <s v="Information Technology Services"/>
    <s v="Information Technology"/>
    <s v="908655  Microsoft Upgrade"/>
    <s v="516131  Ottawa PublicLibrary Capital"/>
    <n v="369"/>
    <n v="0"/>
    <n v="0"/>
    <n v="0"/>
    <n v="0"/>
    <n v="0"/>
    <n v="0"/>
    <n v="0"/>
    <n v="0"/>
    <n v="0"/>
    <n v="369"/>
    <n v="516131"/>
    <n v="369"/>
    <s v="CW"/>
    <n v="2020"/>
    <s v="Ottawa PublicLibrary Capital"/>
    <n v="908655"/>
    <s v="Surclassement Microsoft"/>
    <s v="908655 Surclassement Microsoft"/>
    <s v="Comité des finances et du développement économique"/>
    <s v="Technologie de l’information"/>
    <s v="Renouvellement des immobilisations"/>
    <s v="Fonds de réserve financé par les deniers publics"/>
  </r>
  <r>
    <n v="908655"/>
    <x v="210"/>
    <s v="Res"/>
    <s v="Capital Reserve Fund "/>
    <s v="Parking"/>
    <x v="0"/>
    <s v="Tax"/>
    <s v="Tax"/>
    <s v="Tax"/>
    <s v="Authority"/>
    <s v="Individual"/>
    <x v="0"/>
    <s v="Finance &amp; Economic Development Committee"/>
    <x v="5"/>
    <s v="Information Technology Services"/>
    <s v="Information Technology"/>
    <s v="908655  Microsoft Upgrade"/>
    <s v="516146  R/F Parking Facilities"/>
    <n v="11"/>
    <n v="0"/>
    <n v="0"/>
    <n v="0"/>
    <n v="0"/>
    <n v="0"/>
    <n v="0"/>
    <n v="0"/>
    <n v="0"/>
    <n v="0"/>
    <n v="11"/>
    <n v="516146"/>
    <n v="11"/>
    <s v="CW"/>
    <n v="2020"/>
    <s v="Parking"/>
    <n v="908655"/>
    <s v="Surclassement Microsoft"/>
    <s v="908655 Surclassement Microsoft"/>
    <s v="Comité des finances et du développement économique"/>
    <s v="Technologie de l’information"/>
    <s v="Renouvellement des immobilisations"/>
    <s v="Fonds de réserve financé par les deniers publics"/>
  </r>
  <r>
    <n v="908875"/>
    <x v="211"/>
    <s v="Res"/>
    <s v="Capital Reserve Fund "/>
    <s v="City Wide Capital"/>
    <x v="0"/>
    <s v="Tax"/>
    <s v="Tax"/>
    <s v="Tax"/>
    <s v="Authority"/>
    <s v="Individual"/>
    <x v="0"/>
    <s v="Finance &amp; Economic Development Committee"/>
    <x v="5"/>
    <n v="0"/>
    <s v="Information Technology"/>
    <s v="908875  Technology Infrastructure - 2018"/>
    <s v="516104  City Wide Capital"/>
    <n v="4725"/>
    <n v="4030"/>
    <n v="4139"/>
    <n v="4214"/>
    <n v="0"/>
    <n v="0"/>
    <n v="0"/>
    <n v="0"/>
    <n v="0"/>
    <n v="0"/>
    <n v="17108"/>
    <n v="516104"/>
    <n v="17108"/>
    <s v="CW"/>
    <n v="2021"/>
    <s v="City Wide Capital"/>
    <n v="908875"/>
    <s v="Infrastructure technologique des TI 2018"/>
    <s v="908875 Infrastructure technologique des TI 2018"/>
    <s v="Comité des finances et du développement économique"/>
    <s v="Technologie de l’information"/>
    <s v="Renouvellement des immobilisations"/>
    <s v="Fonds de réserve financé par les deniers publics"/>
  </r>
  <r>
    <n v="908388"/>
    <x v="212"/>
    <s v="Res"/>
    <s v="Capital Reserve Fund "/>
    <s v="City Wide Capital"/>
    <x v="0"/>
    <s v="Tax"/>
    <s v="Tax"/>
    <s v="Tax"/>
    <s v="Authority"/>
    <s v="Individual"/>
    <x v="2"/>
    <s v="Finance &amp; Economic Development Committee"/>
    <x v="6"/>
    <s v="Service Transformation"/>
    <s v="Service Ottawa"/>
    <s v="908388  Digital Service Strategy &amp;Implementation"/>
    <s v="516104  City Wide Capital"/>
    <n v="1200"/>
    <n v="0"/>
    <n v="0"/>
    <n v="0"/>
    <n v="0"/>
    <n v="0"/>
    <n v="0"/>
    <n v="0"/>
    <n v="0"/>
    <n v="0"/>
    <n v="1200"/>
    <n v="516104"/>
    <n v="1200"/>
    <s v="CW"/>
    <n v="2019"/>
    <s v="City Wide Capital"/>
    <n v="908388"/>
    <s v="Mise en œuvre et stratégie des services numériques"/>
    <s v="908388 Mise en œuvre et stratégie des services numériques"/>
    <s v="Comité des finances et du développement économique"/>
    <s v="Service Ottawa"/>
    <s v="Initiatives stratégiques"/>
    <s v="Fonds de réserve financé par les deniers publics"/>
  </r>
  <r>
    <n v="908924"/>
    <x v="213"/>
    <s v="Res"/>
    <s v="Capital Reserve Fund "/>
    <s v="City Wide Capital"/>
    <x v="0"/>
    <s v="Tax"/>
    <s v="Tax"/>
    <s v="Tax"/>
    <s v="Authority"/>
    <s v="Buildings-General Government"/>
    <x v="0"/>
    <s v="Finance &amp; Economic Development Committee"/>
    <x v="1"/>
    <s v="Infrastructure Services"/>
    <s v="General Government"/>
    <s v="908924  2018 Buildings-General Government"/>
    <s v="516104  City Wide Capital"/>
    <n v="2065"/>
    <n v="1000"/>
    <n v="1000"/>
    <n v="1000"/>
    <n v="0"/>
    <n v="0"/>
    <n v="0"/>
    <n v="0"/>
    <n v="0"/>
    <n v="0"/>
    <n v="5065"/>
    <n v="516104"/>
    <n v="5065"/>
    <s v="CW"/>
    <n v="2020"/>
    <s v="City Wide Capital"/>
    <n v="908924"/>
    <s v="Bâtiments - Administration municipale générale 2018"/>
    <s v="908924 Bâtiments - Administration municipale générale 2018"/>
    <s v="Comité des finances et du développement économique"/>
    <s v="Administration générale"/>
    <s v="Renouvellement des immobilisations"/>
    <s v="Fonds de réserve financé par les deniers publics"/>
  </r>
  <r>
    <n v="908935"/>
    <x v="214"/>
    <s v="Res"/>
    <s v="Capital Reserve Fund "/>
    <s v="City Wide Capital"/>
    <x v="0"/>
    <s v="Tax"/>
    <s v="Tax"/>
    <s v="Tax"/>
    <s v="Authority"/>
    <s v="Accessibility - General Government"/>
    <x v="2"/>
    <s v="Finance &amp; Economic Development Committee"/>
    <x v="1"/>
    <s v="Infrastructure Services"/>
    <s v="General Government"/>
    <s v="908935  2018 Accessibility - General Government"/>
    <s v="516104  City Wide Capital"/>
    <n v="340"/>
    <n v="0"/>
    <n v="0"/>
    <n v="0"/>
    <n v="0"/>
    <n v="0"/>
    <n v="0"/>
    <n v="0"/>
    <n v="0"/>
    <n v="0"/>
    <n v="340"/>
    <n v="516104"/>
    <n v="340"/>
    <s v="CW"/>
    <n v="2020"/>
    <s v="City Wide Capital"/>
    <n v="908935"/>
    <s v="Accessibilité - Administration publique générale 2018"/>
    <s v="908935 Accessibilité - Administration publique générale 2018"/>
    <s v="Comité des finances et du développement économique"/>
    <s v="Administration générale"/>
    <s v="Initiatives stratégiques"/>
    <s v="Fonds de réserve financé par les deniers publics"/>
  </r>
  <r>
    <n v="907926"/>
    <x v="215"/>
    <s v="Rev"/>
    <s v="Revenues"/>
    <s v="Federal Capital Revenue"/>
    <x v="2"/>
    <s v="Revenues"/>
    <s v="Tax"/>
    <s v="Tax"/>
    <s v="Authority"/>
    <s v="Individual"/>
    <x v="1"/>
    <s v="Finance &amp; Economic Development Committee"/>
    <x v="7"/>
    <s v="Light Rail Planning &amp; Imp Office"/>
    <s v="Transit Services"/>
    <s v="907926  Stage 2 LRT-Preliminary Plan-Procurement"/>
    <s v="511005  Federal Capital Revenue"/>
    <n v="20000"/>
    <n v="0"/>
    <n v="0"/>
    <n v="0"/>
    <n v="0"/>
    <n v="0"/>
    <n v="0"/>
    <n v="0"/>
    <n v="0"/>
    <n v="0"/>
    <n v="20000"/>
    <n v="511005"/>
    <n v="20000"/>
    <s v="CW"/>
    <n v="2023"/>
    <s v="Federal"/>
    <n v="907926"/>
    <s v="Phase 2 du train léger – Plan préliminaire et approvisionnement"/>
    <s v="907926 Phase 2 du train léger – Plan préliminaire et approvisionnement"/>
    <s v="Comité des finances et du développement économique"/>
    <s v="Services de transport en commun"/>
    <s v="Croissance"/>
    <s v="Recettes"/>
  </r>
  <r>
    <n v="907926"/>
    <x v="215"/>
    <s v="Rev"/>
    <s v="Revenues"/>
    <s v="Provincial Revenue"/>
    <x v="2"/>
    <s v="Revenues"/>
    <s v="Tax"/>
    <s v="Tax"/>
    <s v="Authority"/>
    <s v="Individual"/>
    <x v="1"/>
    <s v="Finance &amp; Economic Development Committee"/>
    <x v="7"/>
    <s v="Light Rail Planning &amp; Imp Office"/>
    <s v="Transit Services"/>
    <s v="907926  Stage 2 LRT-Preliminary Plan-Procurement"/>
    <s v="512005  Provincial Revenue"/>
    <n v="20000"/>
    <n v="0"/>
    <n v="0"/>
    <n v="0"/>
    <n v="0"/>
    <n v="0"/>
    <n v="0"/>
    <n v="0"/>
    <n v="0"/>
    <n v="0"/>
    <n v="20000"/>
    <n v="512005"/>
    <n v="20000"/>
    <s v="CW"/>
    <n v="2023"/>
    <s v="Provincial"/>
    <n v="907926"/>
    <s v="Phase 2 du train léger – Plan préliminaire et approvisionnement"/>
    <s v="907926 Phase 2 du train léger – Plan préliminaire et approvisionnement"/>
    <s v="Comité des finances et du développement économique"/>
    <s v="Services de transport en commun"/>
    <s v="Croissance"/>
    <s v="Recettes"/>
  </r>
  <r>
    <n v="907926"/>
    <x v="215"/>
    <s v="Res"/>
    <s v="Capital Reserve Fund "/>
    <s v="Transit Capital"/>
    <x v="0"/>
    <s v="Tax"/>
    <s v="Tax"/>
    <s v="Tax"/>
    <s v="Authority"/>
    <s v="Individual"/>
    <x v="1"/>
    <s v="Finance &amp; Economic Development Committee"/>
    <x v="7"/>
    <s v="Light Rail Planning &amp; Imp Office"/>
    <s v="Transit Services"/>
    <s v="907926  Stage 2 LRT-Preliminary Plan-Procurement"/>
    <s v="516115  Transit Capital"/>
    <n v="70"/>
    <n v="0"/>
    <n v="0"/>
    <n v="0"/>
    <n v="0"/>
    <n v="0"/>
    <n v="0"/>
    <n v="0"/>
    <n v="0"/>
    <n v="0"/>
    <n v="70"/>
    <n v="516115"/>
    <n v="70"/>
    <s v="CW"/>
    <n v="2023"/>
    <s v="Transit Capital"/>
    <n v="907926"/>
    <s v="Phase 2 du train léger – Plan préliminaire et approvisionnement"/>
    <s v="907926 Phase 2 du train léger – Plan préliminaire et approvisionnement"/>
    <s v="Comité des finances et du développement économique"/>
    <s v="Services de transport en commun"/>
    <s v="Croissance"/>
    <s v="Fonds de réserve financé par les deniers publics"/>
  </r>
  <r>
    <n v="907926"/>
    <x v="215"/>
    <s v="DC"/>
    <s v="Development Charges "/>
    <s v="Transitway Services (Urban Area)"/>
    <x v="1"/>
    <s v="DC"/>
    <s v="Tax"/>
    <s v="Tax"/>
    <s v="Authority"/>
    <s v="Individual"/>
    <x v="1"/>
    <s v="Finance &amp; Economic Development Committee"/>
    <x v="7"/>
    <s v="Light Rail Planning &amp; Imp Office"/>
    <s v="Transit Services"/>
    <s v="907926  Stage 2 LRT-Preliminary Plan-Procurement"/>
    <s v="516271  Transitway Services (Urban Area)"/>
    <n v="4030"/>
    <n v="0"/>
    <n v="0"/>
    <n v="0"/>
    <n v="0"/>
    <n v="0"/>
    <n v="0"/>
    <n v="0"/>
    <n v="0"/>
    <n v="0"/>
    <n v="4030"/>
    <n v="516271"/>
    <n v="4030"/>
    <s v="CW"/>
    <n v="2023"/>
    <s v="Public Transit"/>
    <n v="907926"/>
    <s v="Phase 2 du train léger – Plan préliminaire et approvisionnement"/>
    <s v="907926 Phase 2 du train léger – Plan préliminaire et approvisionnement"/>
    <s v="Comité des finances et du développement économique"/>
    <s v="Services de transport en commun"/>
    <s v="Croissance"/>
    <s v="Redevances d’aménagement"/>
  </r>
  <r>
    <n v="907926"/>
    <x v="215"/>
    <s v="Debt"/>
    <s v="Debt Funding "/>
    <s v="Transit Debt"/>
    <x v="5"/>
    <s v="Tax"/>
    <s v="Tax"/>
    <s v="Tax"/>
    <s v="Authority"/>
    <s v="Individual"/>
    <x v="1"/>
    <s v="Finance &amp; Economic Development Committee"/>
    <x v="7"/>
    <s v="Light Rail Planning &amp; Imp Office"/>
    <s v="Transit Services"/>
    <s v="907926  Stage 2 LRT-Preliminary Plan-Procurement"/>
    <s v="518013  Transit Debt"/>
    <n v="15900"/>
    <n v="0"/>
    <n v="0"/>
    <n v="0"/>
    <n v="0"/>
    <n v="0"/>
    <n v="0"/>
    <n v="0"/>
    <n v="0"/>
    <n v="0"/>
    <n v="15900"/>
    <n v="518013"/>
    <n v="15900"/>
    <s v="CW"/>
    <n v="2023"/>
    <s v="Transit Debt"/>
    <n v="907926"/>
    <s v="Phase 2 du train léger – Plan préliminaire et approvisionnement"/>
    <s v="907926 Phase 2 du train léger – Plan préliminaire et approvisionnement"/>
    <s v="Comité des finances et du développement économique"/>
    <s v="Services de transport en commun"/>
    <s v="Croissance"/>
    <s v="Dette financée par les deniers publics"/>
  </r>
  <r>
    <n v="907880"/>
    <x v="216"/>
    <s v="DC"/>
    <s v="Development Charges "/>
    <s v="Studies-2021-CW"/>
    <x v="1"/>
    <s v="DC"/>
    <s v="Tax"/>
    <s v="Tax"/>
    <s v="Authority"/>
    <s v="Individual"/>
    <x v="1"/>
    <s v="Planning Committee"/>
    <x v="1"/>
    <s v="Economic Development and Long Range Plan"/>
    <s v="Planning &amp; Development"/>
    <s v="907880  DC By-Law - 2019 Study Update"/>
    <s v="516279  D/C Studies-2021-CW"/>
    <n v="300"/>
    <n v="175"/>
    <n v="150"/>
    <n v="150"/>
    <n v="0"/>
    <n v="0"/>
    <n v="0"/>
    <n v="0"/>
    <n v="0"/>
    <n v="0"/>
    <n v="775"/>
    <n v="516279"/>
    <n v="775"/>
    <s v="CW"/>
    <n v="2022"/>
    <s v="Studies"/>
    <n v="907880"/>
    <s v="Règlement municipal sur les redevances d’aménagement - Mise à jour sur l'étude 2019 "/>
    <s v="907880 Règlement municipal sur les redevances d’aménagement - Mise à jour sur l'étude 2019 "/>
    <s v="Comité de l’urbanisme"/>
    <s v="Planification et élaboration"/>
    <s v="Croissance"/>
    <s v="Redevances d’aménagement"/>
  </r>
  <r>
    <n v="906930"/>
    <x v="217"/>
    <s v="Res"/>
    <s v="Capital Reserve Fund "/>
    <s v="City Wide Capital"/>
    <x v="0"/>
    <s v="Tax"/>
    <s v="Tax"/>
    <s v="Tax"/>
    <s v="Authority"/>
    <s v="Individual"/>
    <x v="2"/>
    <s v="Planning Committee"/>
    <x v="1"/>
    <s v="Planning Services"/>
    <s v="Planning &amp; Development"/>
    <s v="906930  Legacy System Replacement - LMS"/>
    <s v="516104  City Wide Capital"/>
    <n v="1400"/>
    <n v="0"/>
    <n v="0"/>
    <n v="0"/>
    <n v="0"/>
    <n v="0"/>
    <n v="0"/>
    <n v="0"/>
    <n v="0"/>
    <n v="0"/>
    <n v="1400"/>
    <n v="516104"/>
    <n v="1400"/>
    <s v="CW"/>
    <n v="2019"/>
    <s v="City Wide Capital"/>
    <n v="906930"/>
    <s v="Remplacement des anciens systèmes- SGA"/>
    <s v="906930 Remplacement des anciens systèmes- SGA"/>
    <s v="Comité de l’urbanisme"/>
    <s v="Planification et élaboration"/>
    <s v="Initiatives stratégiques"/>
    <s v="Fonds de réserve financé par les deniers publics"/>
  </r>
  <r>
    <n v="906565"/>
    <x v="218"/>
    <s v="Rev"/>
    <s v="Revenues"/>
    <s v="Provincial Revenue"/>
    <x v="2"/>
    <s v="Revenues"/>
    <s v="Tax"/>
    <s v="Tax"/>
    <s v="Authority"/>
    <s v="Individual"/>
    <x v="2"/>
    <s v="Planning Committee"/>
    <x v="2"/>
    <s v="Housing Services"/>
    <s v="Housing"/>
    <s v="906565  IAH Rental Housing"/>
    <s v="512005  Provincial Revenue"/>
    <n v="14400"/>
    <n v="4601"/>
    <n v="0"/>
    <n v="0"/>
    <n v="0"/>
    <n v="0"/>
    <n v="0"/>
    <n v="0"/>
    <n v="0"/>
    <n v="0"/>
    <n v="19001"/>
    <n v="512005"/>
    <n v="19001"/>
    <s v="CW"/>
    <n v="2020"/>
    <s v="Provincial"/>
    <n v="906565"/>
    <s v="Logement locatif dans le cadre d’Investissement dans le logement abordable (IDLA)"/>
    <s v="906565 Logement locatif dans le cadre d’Investissement dans le logement abordable (IDLA)"/>
    <s v="Comité de l’urbanisme"/>
    <s v="Logement"/>
    <s v="Initiatives stratégiques"/>
    <s v="Recettes"/>
  </r>
  <r>
    <n v="906565"/>
    <x v="218"/>
    <s v="Res"/>
    <s v="Capital Reserve Fund "/>
    <s v="Affordable Housing"/>
    <x v="0"/>
    <s v="Tax"/>
    <s v="Tax"/>
    <s v="Tax"/>
    <s v="Authority"/>
    <s v="Individual"/>
    <x v="2"/>
    <s v="Planning Committee"/>
    <x v="2"/>
    <s v="Housing Services"/>
    <s v="Housing"/>
    <s v="906565  IAH Rental Housing"/>
    <s v="516176  R/F Affordable Housing"/>
    <n v="1337"/>
    <n v="0"/>
    <n v="0"/>
    <n v="0"/>
    <n v="0"/>
    <n v="0"/>
    <n v="0"/>
    <n v="0"/>
    <n v="0"/>
    <n v="0"/>
    <n v="1337"/>
    <n v="516176"/>
    <n v="1337"/>
    <s v="CW"/>
    <n v="2020"/>
    <s v="Affordable Housing"/>
    <n v="906565"/>
    <s v="Logement locatif dans le cadre d’Investissement dans le logement abordable (IDLA)"/>
    <s v="906565 Logement locatif dans le cadre d’Investissement dans le logement abordable (IDLA)"/>
    <s v="Comité de l’urbanisme"/>
    <s v="Logement"/>
    <s v="Initiatives stratégiques"/>
    <s v="Fonds de réserve financé par les deniers publics"/>
  </r>
  <r>
    <n v="909096"/>
    <x v="219"/>
    <s v="Res"/>
    <s v="Capital Reserve Fund "/>
    <s v="Transit Capital"/>
    <x v="0"/>
    <s v="Tax"/>
    <s v="Transit"/>
    <s v="Transit"/>
    <s v="Authority"/>
    <s v="Individual"/>
    <x v="0"/>
    <s v="Transit Commission"/>
    <x v="7"/>
    <s v="Transit Commission"/>
    <s v="Transit Services"/>
    <s v="909096  Train &amp; Rail Lifecycle  (Confederation)"/>
    <s v="516115  Transit Capital"/>
    <n v="300"/>
    <n v="313"/>
    <n v="468"/>
    <n v="402"/>
    <n v="0"/>
    <n v="0"/>
    <n v="0"/>
    <n v="0"/>
    <n v="0"/>
    <n v="0"/>
    <n v="1483"/>
    <n v="516115"/>
    <n v="1483"/>
    <s v="CW"/>
    <n v="2021"/>
    <s v="Transit Capital"/>
    <n v="909096"/>
    <s v="Paiement contractuel lié au cycle de vie (Ligne de la Confédération)"/>
    <s v="909096 Paiement contractuel lié au cycle de vie (Ligne de la Confédération)"/>
    <s v="Commission du transport en commun"/>
    <s v="Services de transport en commun"/>
    <s v="Renouvellement des immobilisations"/>
    <s v="Fonds de réserve financé par les deniers publics"/>
  </r>
  <r>
    <n v="909097"/>
    <x v="220"/>
    <s v="Res"/>
    <s v="Capital Reserve Fund "/>
    <s v="Transit Capital"/>
    <x v="0"/>
    <s v="Tax"/>
    <s v="Transit"/>
    <s v="Transit"/>
    <s v="Authority"/>
    <s v="Individual"/>
    <x v="0"/>
    <s v="Transit Commission"/>
    <x v="7"/>
    <s v="Transit Commission"/>
    <s v="Transit Services"/>
    <s v="909097  Train &amp; Rail Lifecycle (Trillium Line)"/>
    <s v="516115  Transit Capital"/>
    <n v="5000"/>
    <n v="1323"/>
    <n v="10153"/>
    <n v="3815"/>
    <n v="0"/>
    <n v="0"/>
    <n v="0"/>
    <n v="0"/>
    <n v="0"/>
    <n v="0"/>
    <n v="20291"/>
    <n v="516115"/>
    <n v="20291"/>
    <s v="CW"/>
    <n v="2021"/>
    <s v="Transit Capital"/>
    <n v="909097"/>
    <s v="Cycle de vie des trains et des rails (Ligne Trillium)"/>
    <s v="909097 Cycle de vie des trains et des rails (Ligne Trillium)"/>
    <s v="Commission du transport en commun"/>
    <s v="Services de transport en commun"/>
    <s v="Renouvellement des immobilisations"/>
    <s v="Fonds de réserve financé par les deniers publics"/>
  </r>
  <r>
    <n v="909098"/>
    <x v="221"/>
    <s v="Res"/>
    <s v="Capital Reserve Fund "/>
    <s v="Transit Capital"/>
    <x v="0"/>
    <s v="Tax"/>
    <s v="Transit"/>
    <s v="Transit"/>
    <s v="Authority"/>
    <s v="Individual"/>
    <x v="0"/>
    <s v="Transit Commission"/>
    <x v="7"/>
    <s v="Transit Commission"/>
    <s v="Transit Services"/>
    <s v="909098  Bus Refurbishment"/>
    <s v="516115  Transit Capital"/>
    <n v="23900"/>
    <n v="22752"/>
    <n v="40067"/>
    <n v="32811"/>
    <n v="0"/>
    <n v="0"/>
    <n v="0"/>
    <n v="0"/>
    <n v="0"/>
    <n v="0"/>
    <n v="119530"/>
    <n v="516115"/>
    <n v="119530"/>
    <s v="CW"/>
    <n v="2021"/>
    <s v="Transit Capital"/>
    <n v="909098"/>
    <s v="Remise en état des autobus"/>
    <s v="909098 Remise en état des autobus"/>
    <s v="Commission du transport en commun"/>
    <s v="Services de transport en commun"/>
    <s v="Renouvellement des immobilisations"/>
    <s v="Fonds de réserve financé par les deniers publics"/>
  </r>
  <r>
    <n v="909099"/>
    <x v="222"/>
    <s v="Res"/>
    <s v="Capital Reserve Fund "/>
    <s v="Transit Capital"/>
    <x v="0"/>
    <s v="Tax"/>
    <s v="Transit"/>
    <s v="Transit"/>
    <s v="Authority"/>
    <s v="Individual"/>
    <x v="0"/>
    <s v="Transit Commission"/>
    <x v="7"/>
    <s v="Transit Commission"/>
    <s v="Transit Services"/>
    <s v="909099  Bus Replacement"/>
    <s v="516115  Transit Capital"/>
    <n v="0"/>
    <n v="12"/>
    <n v="65"/>
    <n v="8"/>
    <n v="0"/>
    <n v="0"/>
    <n v="0"/>
    <n v="0"/>
    <n v="0"/>
    <n v="0"/>
    <n v="85"/>
    <n v="516115"/>
    <n v="85"/>
    <s v="CW"/>
    <n v="2021"/>
    <s v="Transit Capital"/>
    <n v="909099"/>
    <s v="Remplacement d’autobus"/>
    <s v="909099 Remplacement d’autobus"/>
    <s v="Commission du transport en commun"/>
    <s v="Services de transport en commun"/>
    <s v="Renouvellement des immobilisations"/>
    <s v="Fonds de réserve financé par les deniers publics"/>
  </r>
  <r>
    <n v="909099"/>
    <x v="222"/>
    <s v="Res"/>
    <s v="Gas Tax "/>
    <s v="Federal Gas Tax"/>
    <x v="7"/>
    <s v="Gas Tax "/>
    <s v="Transit"/>
    <s v="Transit"/>
    <s v="Authority"/>
    <s v="Individual"/>
    <x v="0"/>
    <s v="Transit Commission"/>
    <x v="7"/>
    <s v="Transit Commission"/>
    <s v="Transit Services"/>
    <s v="909099  Bus Replacement"/>
    <s v="516174  Federal Gas Tax"/>
    <n v="29300"/>
    <n v="25500"/>
    <n v="25000"/>
    <n v="34300"/>
    <n v="0"/>
    <n v="0"/>
    <n v="0"/>
    <n v="0"/>
    <n v="0"/>
    <n v="0"/>
    <n v="114100"/>
    <n v="516174"/>
    <n v="114100"/>
    <s v="CW"/>
    <n v="2021"/>
    <s v="Federal Gas Tax"/>
    <n v="909099"/>
    <s v="Remplacement d’autobus"/>
    <s v="909099 Remplacement d’autobus"/>
    <s v="Commission du transport en commun"/>
    <s v="Services de transport en commun"/>
    <s v="Renouvellement des immobilisations"/>
    <s v="Taxe sur l’essence"/>
  </r>
  <r>
    <n v="909099"/>
    <x v="222"/>
    <s v="Res"/>
    <s v="Gas Tax "/>
    <s v="Provincial Gas Tax"/>
    <x v="7"/>
    <s v="Gas Tax "/>
    <s v="Transit"/>
    <s v="Transit"/>
    <s v="Authority"/>
    <s v="Individual"/>
    <x v="0"/>
    <s v="Transit Commission"/>
    <x v="7"/>
    <s v="Transit Commission"/>
    <s v="Transit Services"/>
    <s v="909099  Bus Replacement"/>
    <s v="516175  Provincial Gas Tax"/>
    <n v="10000"/>
    <n v="3000"/>
    <n v="4500"/>
    <n v="10000"/>
    <n v="0"/>
    <n v="0"/>
    <n v="0"/>
    <n v="0"/>
    <n v="0"/>
    <n v="0"/>
    <n v="27500"/>
    <n v="516175"/>
    <n v="27500"/>
    <s v="CW"/>
    <n v="2021"/>
    <s v="Provincial Gas Tax"/>
    <n v="909099"/>
    <s v="Remplacement d’autobus"/>
    <s v="909099 Remplacement d’autobus"/>
    <s v="Commission du transport en commun"/>
    <s v="Services de transport en commun"/>
    <s v="Renouvellement des immobilisations"/>
    <s v="Taxe sur l’essence"/>
  </r>
  <r>
    <n v="909099"/>
    <x v="222"/>
    <s v="Debt"/>
    <s v="Debt Funding "/>
    <s v="Transit Debt"/>
    <x v="5"/>
    <s v="Tax"/>
    <s v="Transit"/>
    <s v="Transit"/>
    <s v="Authority"/>
    <s v="Individual"/>
    <x v="0"/>
    <s v="Transit Commission"/>
    <x v="7"/>
    <s v="Transit Commission"/>
    <s v="Transit Services"/>
    <s v="909099  Bus Replacement"/>
    <s v="518013  Transit Debt"/>
    <n v="11100"/>
    <n v="19500"/>
    <n v="9400"/>
    <n v="2300"/>
    <n v="0"/>
    <n v="0"/>
    <n v="0"/>
    <n v="0"/>
    <n v="0"/>
    <n v="0"/>
    <n v="42300"/>
    <n v="518013"/>
    <n v="42300"/>
    <s v="CW"/>
    <n v="2021"/>
    <s v="Transit Debt"/>
    <n v="909099"/>
    <s v="Remplacement d’autobus"/>
    <s v="909099 Remplacement d’autobus"/>
    <s v="Commission du transport en commun"/>
    <s v="Services de transport en commun"/>
    <s v="Renouvellement des immobilisations"/>
    <s v="Dette financée par les deniers publics"/>
  </r>
  <r>
    <n v="909101"/>
    <x v="223"/>
    <s v="Res"/>
    <s v="Capital Reserve Fund "/>
    <s v="Transit Capital"/>
    <x v="0"/>
    <s v="Tax"/>
    <s v="Transit"/>
    <s v="Transit"/>
    <s v="Authority"/>
    <s v="Individual"/>
    <x v="0"/>
    <s v="Transit Commission"/>
    <x v="7"/>
    <s v="Transit Commission"/>
    <s v="Transit Services"/>
    <s v="909101  Operations Support Vehicles - Replacemen"/>
    <s v="516115  Transit Capital"/>
    <n v="1600"/>
    <n v="1731"/>
    <n v="1865"/>
    <n v="1899"/>
    <n v="0"/>
    <n v="0"/>
    <n v="0"/>
    <n v="0"/>
    <n v="0"/>
    <n v="0"/>
    <n v="7095"/>
    <n v="516115"/>
    <n v="7095"/>
    <s v="CW"/>
    <n v="2021"/>
    <s v="Transit Capital"/>
    <n v="909101"/>
    <s v="Véhicules de soutien aux opérations – Remplacement"/>
    <s v="909101 Véhicules de soutien aux opérations – Remplacement"/>
    <s v="Commission du transport en commun"/>
    <s v="Services de transport en commun"/>
    <s v="Renouvellement des immobilisations"/>
    <s v="Fonds de réserve financé par les deniers publics"/>
  </r>
  <r>
    <n v="907002"/>
    <x v="224"/>
    <s v="Res"/>
    <s v="Capital Reserve Fund "/>
    <s v="Transit Capital"/>
    <x v="0"/>
    <s v="Tax"/>
    <s v="Transit"/>
    <s v="Transit"/>
    <s v="Authority"/>
    <s v="Individual"/>
    <x v="1"/>
    <s v="Transit Commission"/>
    <x v="7"/>
    <s v="Transit Commission"/>
    <s v="Transit Services"/>
    <s v="907002  Bus Growth"/>
    <s v="516115  Transit Capital"/>
    <n v="0"/>
    <n v="30"/>
    <n v="0"/>
    <n v="0"/>
    <n v="0"/>
    <n v="0"/>
    <n v="0"/>
    <n v="0"/>
    <n v="0"/>
    <n v="0"/>
    <n v="30"/>
    <n v="516115"/>
    <n v="30"/>
    <s v="CW"/>
    <n v="2022"/>
    <s v="Transit Capital"/>
    <n v="907002"/>
    <s v="Expansion du service d’autobus"/>
    <s v="907002 Expansion du service d’autobus"/>
    <s v="Commission du transport en commun"/>
    <s v="Services de transport en commun"/>
    <s v="Croissance"/>
    <s v="Fonds de réserve financé par les deniers publics"/>
  </r>
  <r>
    <n v="907002"/>
    <x v="224"/>
    <s v="Res"/>
    <s v="Gas Tax "/>
    <s v="Federal Gas Tax"/>
    <x v="7"/>
    <s v="Gas Tax "/>
    <s v="Transit"/>
    <s v="Transit"/>
    <s v="Authority"/>
    <s v="Individual"/>
    <x v="1"/>
    <s v="Transit Commission"/>
    <x v="7"/>
    <s v="Transit Commission"/>
    <s v="Transit Services"/>
    <s v="907002  Bus Growth"/>
    <s v="516174  Federal Gas Tax"/>
    <n v="0"/>
    <n v="3000"/>
    <n v="0"/>
    <n v="0"/>
    <n v="0"/>
    <n v="0"/>
    <n v="0"/>
    <n v="0"/>
    <n v="0"/>
    <n v="0"/>
    <n v="3000"/>
    <n v="516174"/>
    <n v="3000"/>
    <s v="CW"/>
    <n v="2022"/>
    <s v="Federal Gas Tax"/>
    <n v="907002"/>
    <s v="Expansion du service d’autobus"/>
    <s v="907002 Expansion du service d’autobus"/>
    <s v="Commission du transport en commun"/>
    <s v="Services de transport en commun"/>
    <s v="Croissance"/>
    <s v="Taxe sur l’essence"/>
  </r>
  <r>
    <n v="907002"/>
    <x v="224"/>
    <s v="Res"/>
    <s v="Gas Tax "/>
    <s v="Provincial Gas Tax"/>
    <x v="7"/>
    <s v="Gas Tax "/>
    <s v="Transit"/>
    <s v="Transit"/>
    <s v="Authority"/>
    <s v="Individual"/>
    <x v="1"/>
    <s v="Transit Commission"/>
    <x v="7"/>
    <s v="Transit Commission"/>
    <s v="Transit Services"/>
    <s v="907002  Bus Growth"/>
    <s v="516175  Provincial Gas Tax"/>
    <n v="0"/>
    <n v="1000"/>
    <n v="0"/>
    <n v="0"/>
    <n v="0"/>
    <n v="0"/>
    <n v="0"/>
    <n v="0"/>
    <n v="0"/>
    <n v="0"/>
    <n v="1000"/>
    <n v="516175"/>
    <n v="1000"/>
    <s v="CW"/>
    <n v="2022"/>
    <s v="Provincial Gas Tax"/>
    <n v="907002"/>
    <s v="Expansion du service d’autobus"/>
    <s v="907002 Expansion du service d’autobus"/>
    <s v="Commission du transport en commun"/>
    <s v="Services de transport en commun"/>
    <s v="Croissance"/>
    <s v="Taxe sur l’essence"/>
  </r>
  <r>
    <n v="907002"/>
    <x v="224"/>
    <s v="Debt"/>
    <s v="Debt Funding "/>
    <s v="Transit Debt"/>
    <x v="5"/>
    <s v="Tax"/>
    <s v="Transit"/>
    <s v="Transit"/>
    <s v="Authority"/>
    <s v="Individual"/>
    <x v="1"/>
    <s v="Transit Commission"/>
    <x v="7"/>
    <s v="Transit Commission"/>
    <s v="Transit Services"/>
    <s v="907002  Bus Growth"/>
    <s v="518013  Transit Debt"/>
    <n v="0"/>
    <n v="3300"/>
    <n v="0"/>
    <n v="0"/>
    <n v="0"/>
    <n v="0"/>
    <n v="0"/>
    <n v="0"/>
    <n v="0"/>
    <n v="0"/>
    <n v="3300"/>
    <n v="518013"/>
    <n v="3300"/>
    <s v="CW"/>
    <n v="2022"/>
    <s v="Transit Debt"/>
    <n v="907002"/>
    <s v="Expansion du service d’autobus"/>
    <s v="907002 Expansion du service d’autobus"/>
    <s v="Commission du transport en commun"/>
    <s v="Services de transport en commun"/>
    <s v="Croissance"/>
    <s v="Dette financée par les deniers publics"/>
  </r>
  <r>
    <n v="907478"/>
    <x v="225"/>
    <s v="Res"/>
    <s v="Capital Reserve Fund "/>
    <s v="Transit Capital"/>
    <x v="0"/>
    <s v="Tax"/>
    <s v="Transit"/>
    <s v="Transit"/>
    <s v="Authority"/>
    <s v="Individual"/>
    <x v="0"/>
    <s v="Transit Commission"/>
    <x v="7"/>
    <s v="Transit Commission"/>
    <s v="Transit Services"/>
    <s v="907478  Tunney's Pasture Bus Staging Area"/>
    <s v="516115  Transit Capital"/>
    <n v="50"/>
    <n v="0"/>
    <n v="0"/>
    <n v="0"/>
    <n v="0"/>
    <n v="0"/>
    <n v="0"/>
    <n v="0"/>
    <n v="0"/>
    <n v="0"/>
    <n v="50"/>
    <n v="516115"/>
    <n v="50"/>
    <s v="CW"/>
    <n v="2019"/>
    <s v="Transit Capital"/>
    <n v="907478"/>
    <s v="Zone de rassemblement des autobus au pré Tunney"/>
    <s v="907478 Zone de rassemblement des autobus au pré Tunney"/>
    <s v="Commission du transport en commun"/>
    <s v="Services de transport en commun"/>
    <s v="Renouvellement des immobilisations"/>
    <s v="Fonds de réserve financé par les deniers publics"/>
  </r>
  <r>
    <n v="907478"/>
    <x v="225"/>
    <s v="Res"/>
    <s v="Gas Tax "/>
    <s v="Federal Gas Tax"/>
    <x v="7"/>
    <s v="Gas Tax "/>
    <s v="Transit"/>
    <s v="Transit"/>
    <s v="Authority"/>
    <s v="Individual"/>
    <x v="0"/>
    <s v="Transit Commission"/>
    <x v="7"/>
    <s v="Transit Commission"/>
    <s v="Transit Services"/>
    <s v="907478  Tunney's Pasture Bus Staging Area"/>
    <s v="516174  Federal Gas Tax"/>
    <n v="700"/>
    <n v="0"/>
    <n v="0"/>
    <n v="0"/>
    <n v="0"/>
    <n v="0"/>
    <n v="0"/>
    <n v="0"/>
    <n v="0"/>
    <n v="0"/>
    <n v="700"/>
    <n v="516174"/>
    <n v="700"/>
    <s v="CW"/>
    <n v="2019"/>
    <s v="Federal Gas Tax"/>
    <n v="907478"/>
    <s v="Zone de rassemblement des autobus au pré Tunney"/>
    <s v="907478 Zone de rassemblement des autobus au pré Tunney"/>
    <s v="Commission du transport en commun"/>
    <s v="Services de transport en commun"/>
    <s v="Renouvellement des immobilisations"/>
    <s v="Taxe sur l’essence"/>
  </r>
  <r>
    <n v="907300"/>
    <x v="226"/>
    <s v="Res"/>
    <s v="Capital Reserve Fund "/>
    <s v="Transit Capital"/>
    <x v="0"/>
    <s v="Tax"/>
    <s v="Transit"/>
    <s v="Transit"/>
    <s v="Authority"/>
    <s v="Transit Rail Structures"/>
    <x v="0"/>
    <s v="Transit Commission"/>
    <x v="1"/>
    <s v="Infrastructure Services"/>
    <s v="Transit Services"/>
    <s v="907300  2018 Trillium Line Structures"/>
    <s v="516115  Transit Capital"/>
    <n v="0"/>
    <n v="0"/>
    <n v="0"/>
    <n v="50"/>
    <n v="0"/>
    <n v="0"/>
    <n v="0"/>
    <n v="0"/>
    <n v="0"/>
    <n v="0"/>
    <n v="50"/>
    <n v="516115"/>
    <n v="50"/>
    <s v="CW"/>
    <n v="2027"/>
    <s v="Transit Capital"/>
    <n v="907300"/>
    <s v="Structures de la ligne Trillium - 2018"/>
    <s v="907300 Structures de la ligne Trillium - 2018"/>
    <s v="Commission du transport en commun"/>
    <s v="Services de transport en commun"/>
    <s v="Renouvellement des immobilisations"/>
    <s v="Fonds de réserve financé par les deniers publics"/>
  </r>
  <r>
    <n v="907300"/>
    <x v="226"/>
    <s v="Debt"/>
    <s v="Debt Funding "/>
    <s v="Transit Debt"/>
    <x v="5"/>
    <s v="Tax"/>
    <s v="Transit"/>
    <s v="Transit"/>
    <s v="Authority"/>
    <s v="Transit Rail Structures"/>
    <x v="0"/>
    <s v="Transit Commission"/>
    <x v="1"/>
    <s v="Infrastructure Services"/>
    <s v="Transit Services"/>
    <s v="907300  2018 Trillium Line Structures"/>
    <s v="518013  Transit Debt"/>
    <n v="0"/>
    <n v="600"/>
    <n v="5100"/>
    <n v="300"/>
    <n v="0"/>
    <n v="0"/>
    <n v="0"/>
    <n v="0"/>
    <n v="0"/>
    <n v="0"/>
    <n v="6000"/>
    <n v="518013"/>
    <n v="6000"/>
    <s v="CW"/>
    <n v="2027"/>
    <s v="Transit Debt"/>
    <n v="907300"/>
    <s v="Structures de la ligne Trillium - 2018"/>
    <s v="907300 Structures de la ligne Trillium - 2018"/>
    <s v="Commission du transport en commun"/>
    <s v="Services de transport en commun"/>
    <s v="Renouvellement des immobilisations"/>
    <s v="Dette financée par les deniers publics"/>
  </r>
  <r>
    <n v="908192"/>
    <x v="227"/>
    <s v="Res"/>
    <s v="Capital Reserve Fund "/>
    <s v="Transit Capital"/>
    <x v="0"/>
    <s v="Tax"/>
    <s v="Transit"/>
    <s v="Transit"/>
    <s v="Authority"/>
    <s v="Transit Rail Structures"/>
    <x v="0"/>
    <s v="Transit Commission"/>
    <x v="1"/>
    <s v="Infrastructure Services"/>
    <s v="Transit Services"/>
    <s v="908192  LRT2 Trillium Bridge [015290]"/>
    <s v="516115  Transit Capital"/>
    <n v="0"/>
    <n v="50"/>
    <n v="0"/>
    <n v="50"/>
    <n v="0"/>
    <n v="0"/>
    <n v="0"/>
    <n v="0"/>
    <n v="0"/>
    <n v="0"/>
    <n v="100"/>
    <n v="516115"/>
    <n v="100"/>
    <s v="16,17"/>
    <n v="2021"/>
    <s v="Transit Capital"/>
    <n v="908192"/>
    <s v="TLR2 Pont Trillium [015290]"/>
    <s v="908192 TLR2 Pont Trillium [015290]"/>
    <s v="Commission du transport en commun"/>
    <s v="Services de transport en commun"/>
    <s v="Renouvellement des immobilisations"/>
    <s v="Fonds de réserve financé par les deniers publics"/>
  </r>
  <r>
    <n v="908192"/>
    <x v="227"/>
    <s v="Res"/>
    <s v="Gas Tax "/>
    <s v="Federal Gas Tax"/>
    <x v="7"/>
    <s v="Gas Tax "/>
    <s v="Transit"/>
    <s v="Transit"/>
    <s v="Authority"/>
    <s v="Transit Rail Structures"/>
    <x v="0"/>
    <s v="Transit Commission"/>
    <x v="1"/>
    <s v="Infrastructure Services"/>
    <s v="Transit Services"/>
    <s v="908192  LRT2 Trillium Bridge [015290]"/>
    <s v="516174  Federal Gas Tax"/>
    <n v="0"/>
    <n v="1000"/>
    <n v="3000"/>
    <n v="1800"/>
    <n v="0"/>
    <n v="0"/>
    <n v="0"/>
    <n v="0"/>
    <n v="0"/>
    <n v="0"/>
    <n v="5800"/>
    <n v="516174"/>
    <n v="5800"/>
    <s v="16,17"/>
    <n v="2021"/>
    <s v="Federal Gas Tax"/>
    <n v="908192"/>
    <s v="TLR2 Pont Trillium [015290]"/>
    <s v="908192 TLR2 Pont Trillium [015290]"/>
    <s v="Commission du transport en commun"/>
    <s v="Services de transport en commun"/>
    <s v="Renouvellement des immobilisations"/>
    <s v="Taxe sur l’essence"/>
  </r>
  <r>
    <n v="908192"/>
    <x v="227"/>
    <s v="Debt"/>
    <s v="Debt Funding "/>
    <s v="Transit Debt"/>
    <x v="5"/>
    <s v="Tax"/>
    <s v="Transit"/>
    <s v="Transit"/>
    <s v="Authority"/>
    <s v="Transit Rail Structures"/>
    <x v="0"/>
    <s v="Transit Commission"/>
    <x v="1"/>
    <s v="Infrastructure Services"/>
    <s v="Transit Services"/>
    <s v="908192  LRT2 Trillium Bridge [015290]"/>
    <s v="518013  Transit Debt"/>
    <n v="0"/>
    <n v="800"/>
    <n v="700"/>
    <n v="0"/>
    <n v="0"/>
    <n v="0"/>
    <n v="0"/>
    <n v="0"/>
    <n v="0"/>
    <n v="0"/>
    <n v="1500"/>
    <n v="518013"/>
    <n v="1500"/>
    <s v="16,17"/>
    <n v="2021"/>
    <s v="Transit Debt"/>
    <n v="908192"/>
    <s v="TLR2 Pont Trillium [015290]"/>
    <s v="908192 TLR2 Pont Trillium [015290]"/>
    <s v="Commission du transport en commun"/>
    <s v="Services de transport en commun"/>
    <s v="Renouvellement des immobilisations"/>
    <s v="Dette financée par les deniers publics"/>
  </r>
  <r>
    <n v="908990"/>
    <x v="228"/>
    <s v="Res"/>
    <s v="Capital Reserve Fund "/>
    <s v="Transit Capital"/>
    <x v="0"/>
    <s v="Tax"/>
    <s v="Transit"/>
    <s v="Transit"/>
    <s v="Authority"/>
    <s v="Transit Rail Structures"/>
    <x v="0"/>
    <s v="Transit Commission"/>
    <x v="1"/>
    <s v="Infrastructure Services"/>
    <s v="Transit Services"/>
    <s v="908990  Prince of Wales Bridge (Pier Work)"/>
    <s v="516115  Transit Capital"/>
    <n v="60"/>
    <n v="70"/>
    <n v="0"/>
    <n v="0"/>
    <n v="0"/>
    <n v="0"/>
    <n v="0"/>
    <n v="0"/>
    <n v="0"/>
    <n v="0"/>
    <n v="130"/>
    <n v="516115"/>
    <n v="130"/>
    <s v="14, 15"/>
    <n v="2021"/>
    <s v="Transit Capital"/>
    <n v="908990"/>
    <s v="Pont de la promenade Prince of Wales (Travaux sur les piles de pont)"/>
    <s v="908990 Pont de la promenade Prince of Wales (Travaux sur les piles de pont)"/>
    <s v="Commission du transport en commun"/>
    <s v="Services de transport en commun"/>
    <s v="Renouvellement des immobilisations"/>
    <s v="Fonds de réserve financé par les deniers publics"/>
  </r>
  <r>
    <n v="908990"/>
    <x v="228"/>
    <s v="Res"/>
    <s v="Gas Tax "/>
    <s v="Federal Gas Tax"/>
    <x v="7"/>
    <s v="Gas Tax "/>
    <s v="Transit"/>
    <s v="Transit"/>
    <s v="Authority"/>
    <s v="Transit Rail Structures"/>
    <x v="0"/>
    <s v="Transit Commission"/>
    <x v="1"/>
    <s v="Infrastructure Services"/>
    <s v="Transit Services"/>
    <s v="908990  Prince of Wales Bridge (Pier Work)"/>
    <s v="516174  Federal Gas Tax"/>
    <n v="0"/>
    <n v="500"/>
    <n v="0"/>
    <n v="0"/>
    <n v="0"/>
    <n v="0"/>
    <n v="0"/>
    <n v="0"/>
    <n v="0"/>
    <n v="0"/>
    <n v="500"/>
    <n v="516174"/>
    <n v="500"/>
    <s v="14, 15"/>
    <n v="2021"/>
    <s v="Federal Gas Tax"/>
    <n v="908990"/>
    <s v="Pont de la promenade Prince of Wales (Travaux sur les piles de pont)"/>
    <s v="908990 Pont de la promenade Prince of Wales (Travaux sur les piles de pont)"/>
    <s v="Commission du transport en commun"/>
    <s v="Services de transport en commun"/>
    <s v="Renouvellement des immobilisations"/>
    <s v="Taxe sur l’essence"/>
  </r>
  <r>
    <n v="908990"/>
    <x v="228"/>
    <s v="Res"/>
    <s v="Gas Tax "/>
    <s v="Provincial Gas Tax"/>
    <x v="7"/>
    <s v="Gas Tax "/>
    <s v="Transit"/>
    <s v="Transit"/>
    <s v="Authority"/>
    <s v="Transit Rail Structures"/>
    <x v="0"/>
    <s v="Transit Commission"/>
    <x v="1"/>
    <s v="Infrastructure Services"/>
    <s v="Transit Services"/>
    <s v="908990  Prince of Wales Bridge (Pier Work)"/>
    <s v="516175  Provincial Gas Tax"/>
    <n v="0"/>
    <n v="500"/>
    <n v="0"/>
    <n v="0"/>
    <n v="0"/>
    <n v="0"/>
    <n v="0"/>
    <n v="0"/>
    <n v="0"/>
    <n v="0"/>
    <n v="500"/>
    <n v="516175"/>
    <n v="500"/>
    <s v="14, 15"/>
    <n v="2021"/>
    <s v="Provincial Gas Tax"/>
    <n v="908990"/>
    <s v="Pont de la promenade Prince of Wales (Travaux sur les piles de pont)"/>
    <s v="908990 Pont de la promenade Prince of Wales (Travaux sur les piles de pont)"/>
    <s v="Commission du transport en commun"/>
    <s v="Services de transport en commun"/>
    <s v="Renouvellement des immobilisations"/>
    <s v="Taxe sur l’essence"/>
  </r>
  <r>
    <n v="908990"/>
    <x v="228"/>
    <s v="Debt"/>
    <s v="Debt Funding "/>
    <s v="Transit Debt"/>
    <x v="5"/>
    <s v="Tax"/>
    <s v="Transit"/>
    <s v="Transit"/>
    <s v="Authority"/>
    <s v="Transit Rail Structures"/>
    <x v="0"/>
    <s v="Transit Commission"/>
    <x v="1"/>
    <s v="Infrastructure Services"/>
    <s v="Transit Services"/>
    <s v="908990  Prince of Wales Bridge (Pier Work)"/>
    <s v="518013  Transit Debt"/>
    <n v="200"/>
    <n v="800"/>
    <n v="0"/>
    <n v="0"/>
    <n v="0"/>
    <n v="0"/>
    <n v="0"/>
    <n v="0"/>
    <n v="0"/>
    <n v="0"/>
    <n v="1000"/>
    <n v="518013"/>
    <n v="1000"/>
    <s v="14, 15"/>
    <n v="2021"/>
    <s v="Transit Debt"/>
    <n v="908990"/>
    <s v="Pont de la promenade Prince of Wales (Travaux sur les piles de pont)"/>
    <s v="908990 Pont de la promenade Prince of Wales (Travaux sur les piles de pont)"/>
    <s v="Commission du transport en commun"/>
    <s v="Services de transport en commun"/>
    <s v="Renouvellement des immobilisations"/>
    <s v="Dette financée par les deniers publics"/>
  </r>
  <r>
    <n v="908991"/>
    <x v="229"/>
    <s v="Res"/>
    <s v="Capital Reserve Fund "/>
    <s v="Transit Capital"/>
    <x v="0"/>
    <s v="Tax"/>
    <s v="Transit"/>
    <s v="Transit"/>
    <s v="Authority"/>
    <s v="Transit Rail Structures"/>
    <x v="0"/>
    <s v="Transit Commission"/>
    <x v="1"/>
    <s v="Infrastructure Services"/>
    <s v="Transit Services"/>
    <s v="908991  2018 Scoping Pre/Post Trillium Line Stru"/>
    <s v="516115  Transit Capital"/>
    <n v="150"/>
    <n v="150"/>
    <n v="150"/>
    <n v="150"/>
    <n v="0"/>
    <n v="0"/>
    <n v="0"/>
    <n v="0"/>
    <n v="0"/>
    <n v="0"/>
    <n v="600"/>
    <n v="516115"/>
    <n v="600"/>
    <s v="CW"/>
    <s v="2020"/>
    <s v="Transit Capital"/>
    <n v="908991"/>
    <s v="Établissement de la portée des travaux aux structures de la Ligne Trillium (avant et après) 2018"/>
    <s v="908991 Établissement de la portée des travaux aux structures de la Ligne Trillium (avant et après) 2018"/>
    <s v="Commission du transport en commun"/>
    <s v="Services de transport en commun"/>
    <s v="Renouvellement des immobilisations"/>
    <s v="Fonds de réserve financé par les deniers publics"/>
  </r>
  <r>
    <n v="906103"/>
    <x v="230"/>
    <s v="Res"/>
    <s v="Capital Reserve Fund "/>
    <s v="Transit Capital"/>
    <x v="0"/>
    <s v="Tax"/>
    <s v="Transit"/>
    <s v="Transit"/>
    <s v="Authority"/>
    <s v="Transit Roads &amp; Structures (Non Rail)"/>
    <x v="0"/>
    <s v="Transit Commission"/>
    <x v="1"/>
    <s v="Infrastructure Services"/>
    <s v="Transit Services"/>
    <s v="906103  Transit Park &amp; Ride renewal"/>
    <s v="516115  Transit Capital"/>
    <n v="0"/>
    <n v="0"/>
    <n v="0"/>
    <n v="750"/>
    <n v="0"/>
    <n v="0"/>
    <n v="0"/>
    <n v="0"/>
    <n v="0"/>
    <n v="0"/>
    <n v="750"/>
    <n v="516115"/>
    <n v="750"/>
    <s v="CW"/>
    <n v="2021"/>
    <s v="Transit Capital"/>
    <n v="906103"/>
    <s v="Réfection de parc-o-bus"/>
    <s v="906103 Réfection de parc-o-bus"/>
    <s v="Commission du transport en commun"/>
    <s v="Services de transport en commun"/>
    <s v="Renouvellement des immobilisations"/>
    <s v="Fonds de réserve financé par les deniers publics"/>
  </r>
  <r>
    <n v="906169"/>
    <x v="231"/>
    <s v="Res"/>
    <s v="Capital Reserve Fund "/>
    <s v="Transit Capital"/>
    <x v="0"/>
    <s v="Tax"/>
    <s v="Transit"/>
    <s v="Transit"/>
    <s v="Authority"/>
    <s v="Individual"/>
    <x v="1"/>
    <s v="Transit Commission"/>
    <x v="7"/>
    <s v="Transit Commission"/>
    <s v="Transit Services"/>
    <s v="906169  OLRT Transition"/>
    <s v="516115  Transit Capital"/>
    <n v="2500"/>
    <n v="0"/>
    <n v="0"/>
    <n v="0"/>
    <n v="0"/>
    <n v="0"/>
    <n v="0"/>
    <n v="0"/>
    <n v="0"/>
    <n v="0"/>
    <n v="2500"/>
    <n v="516115"/>
    <n v="2500"/>
    <s v="CW"/>
    <n v="2018"/>
    <s v="Transit Capital"/>
    <n v="906169"/>
    <s v="Transition du train léger d’Ottawa"/>
    <s v="906169 Transition du train léger d’Ottawa"/>
    <s v="Commission du transport en commun"/>
    <s v="Services de transport en commun"/>
    <s v="Croissance"/>
    <s v="Fonds de réserve financé par les deniers publics"/>
  </r>
  <r>
    <n v="906527"/>
    <x v="232"/>
    <s v="Res"/>
    <s v="Capital Reserve Fund "/>
    <s v="Transit Capital"/>
    <x v="0"/>
    <s v="Tax"/>
    <s v="Transit"/>
    <s v="Transit"/>
    <s v="Authority"/>
    <s v="Individual"/>
    <x v="2"/>
    <s v="Transit Commission"/>
    <x v="7"/>
    <s v="Transit Commission"/>
    <s v="Transit Services"/>
    <s v="906527  IT Maintenance Platform"/>
    <s v="516115  Transit Capital"/>
    <n v="0"/>
    <n v="0"/>
    <n v="0"/>
    <n v="1055"/>
    <n v="0"/>
    <n v="0"/>
    <n v="0"/>
    <n v="0"/>
    <n v="0"/>
    <n v="0"/>
    <n v="1055"/>
    <n v="516115"/>
    <n v="1055"/>
    <s v="CW"/>
    <n v="2018"/>
    <s v="Transit Capital"/>
    <n v="906527"/>
    <s v="Plate-forme d'entretien de la TI"/>
    <s v="906527 Plate-forme d'entretien de la TI"/>
    <s v="Commission du transport en commun"/>
    <s v="Services de transport en commun"/>
    <s v="Initiatives stratégiques"/>
    <s v="Fonds de réserve financé par les deniers publics"/>
  </r>
  <r>
    <n v="908700"/>
    <x v="233"/>
    <s v="Res"/>
    <s v="Capital Reserve Fund "/>
    <s v="Transit Capital"/>
    <x v="0"/>
    <s v="Tax"/>
    <s v="Transit"/>
    <s v="Transit"/>
    <s v="Authority"/>
    <s v="Individual"/>
    <x v="2"/>
    <s v="Transit Commission"/>
    <x v="7"/>
    <s v="Transit Commission"/>
    <s v="Transit Services"/>
    <s v="908700  Technology Systems - Infrast. Lifecycle"/>
    <s v="516115  Transit Capital"/>
    <n v="0"/>
    <n v="2036"/>
    <n v="0"/>
    <n v="0"/>
    <n v="0"/>
    <n v="0"/>
    <n v="0"/>
    <n v="0"/>
    <n v="0"/>
    <n v="0"/>
    <n v="2036"/>
    <n v="516115"/>
    <n v="2036"/>
    <s v="CW"/>
    <s v="2020"/>
    <s v="Transit Capital"/>
    <n v="908700"/>
    <s v="Systèmes technologiques - Cycle de vie de l'infrastructure"/>
    <s v="908700 Systèmes technologiques - Cycle de vie de l'infrastructure"/>
    <s v="Commission du transport en commun"/>
    <s v="Services de transport en commun"/>
    <s v="Initiatives stratégiques"/>
    <s v="Fonds de réserve financé par les deniers publics"/>
  </r>
  <r>
    <n v="908703"/>
    <x v="234"/>
    <s v="Res"/>
    <s v="Capital Reserve Fund "/>
    <s v="Transit Capital"/>
    <x v="0"/>
    <s v="Tax"/>
    <s v="Transit"/>
    <s v="Transit"/>
    <s v="Authority"/>
    <s v="Individual"/>
    <x v="1"/>
    <s v="Transit Commission"/>
    <x v="7"/>
    <s v="Transit Commission"/>
    <s v="Transit Services"/>
    <s v="908703  Operations Support Vehicles - Growth"/>
    <s v="516115  Transit Capital"/>
    <n v="0"/>
    <n v="1018"/>
    <n v="0"/>
    <n v="0"/>
    <n v="0"/>
    <n v="0"/>
    <n v="0"/>
    <n v="0"/>
    <n v="0"/>
    <n v="0"/>
    <n v="1018"/>
    <n v="516115"/>
    <n v="1018"/>
    <s v="CW"/>
    <n v="2021"/>
    <s v="Transit Capital"/>
    <n v="908703"/>
    <s v="Véhicules de soutien aux opérations – Croissance"/>
    <s v="908703 Véhicules de soutien aux opérations – Croissance"/>
    <s v="Commission du transport en commun"/>
    <s v="Services de transport en commun"/>
    <s v="Croissance"/>
    <s v="Fonds de réserve financé par les deniers publics"/>
  </r>
  <r>
    <n v="908930"/>
    <x v="235"/>
    <s v="Res"/>
    <s v="Capital Reserve Fund "/>
    <s v="Transit Capital"/>
    <x v="0"/>
    <s v="Tax"/>
    <s v="Transit"/>
    <s v="Transit"/>
    <s v="Authority"/>
    <s v="Buildings-Transit"/>
    <x v="0"/>
    <s v="Transit Commission"/>
    <x v="1"/>
    <s v="Infrastructure Services"/>
    <s v="Transit Services"/>
    <s v="908930  2018 Buildings-Transit Services"/>
    <s v="516115  Transit Capital"/>
    <n v="3600"/>
    <n v="3600"/>
    <n v="3600"/>
    <n v="3600"/>
    <n v="0"/>
    <n v="0"/>
    <n v="0"/>
    <n v="0"/>
    <n v="0"/>
    <n v="0"/>
    <n v="14400"/>
    <n v="516115"/>
    <n v="14400"/>
    <s v="CW"/>
    <n v="2020"/>
    <s v="Transit Capital"/>
    <n v="908930"/>
    <s v="Bâtiments - Services de transport en commun 2018"/>
    <s v="908930 Bâtiments - Services de transport en commun 2018"/>
    <s v="Commission du transport en commun"/>
    <s v="Services de transport en commun"/>
    <s v="Renouvellement des immobilisations"/>
    <s v="Fonds de réserve financé par les deniers publics"/>
  </r>
  <r>
    <n v="908985"/>
    <x v="236"/>
    <s v="Res"/>
    <s v="Capital Reserve Fund "/>
    <s v="Transit Capital"/>
    <x v="0"/>
    <s v="Tax"/>
    <s v="Transit"/>
    <s v="Transit"/>
    <s v="Authority"/>
    <s v="Transit Roads &amp; Structures (Non Rail)"/>
    <x v="0"/>
    <s v="Transit Commission"/>
    <x v="1"/>
    <s v="Infrastructure Services"/>
    <s v="Transit Services"/>
    <s v="908985  2018 Transitway Roads"/>
    <s v="516115  Transit Capital"/>
    <n v="0"/>
    <n v="30"/>
    <n v="0"/>
    <n v="0"/>
    <n v="0"/>
    <n v="0"/>
    <n v="0"/>
    <n v="0"/>
    <n v="0"/>
    <n v="0"/>
    <n v="30"/>
    <n v="516115"/>
    <n v="30"/>
    <s v="CW"/>
    <s v="2020"/>
    <s v="Transit Capital"/>
    <n v="908985"/>
    <s v="Routes du Transitway 2018"/>
    <s v="908985 Routes du Transitway 2018"/>
    <s v="Commission du transport en commun"/>
    <s v="Services de transport en commun"/>
    <s v="Renouvellement des immobilisations"/>
    <s v="Fonds de réserve financé par les deniers publics"/>
  </r>
  <r>
    <n v="908985"/>
    <x v="236"/>
    <s v="Res"/>
    <s v="Gas Tax "/>
    <s v="Federal Gas Tax"/>
    <x v="7"/>
    <s v="Gas Tax "/>
    <s v="Transit"/>
    <s v="Transit"/>
    <s v="Authority"/>
    <s v="Transit Roads &amp; Structures (Non Rail)"/>
    <x v="0"/>
    <s v="Transit Commission"/>
    <x v="1"/>
    <s v="Infrastructure Services"/>
    <s v="Transit Services"/>
    <s v="908985  2018 Transitway Roads"/>
    <s v="516174  Federal Gas Tax"/>
    <n v="0"/>
    <n v="0"/>
    <n v="0"/>
    <n v="3300"/>
    <n v="0"/>
    <n v="0"/>
    <n v="0"/>
    <n v="0"/>
    <n v="0"/>
    <n v="0"/>
    <n v="3300"/>
    <n v="516174"/>
    <n v="3300"/>
    <s v="CW"/>
    <s v="2020"/>
    <s v="Federal Gas Tax"/>
    <n v="908985"/>
    <s v="Routes du Transitway 2018"/>
    <s v="908985 Routes du Transitway 2018"/>
    <s v="Commission du transport en commun"/>
    <s v="Services de transport en commun"/>
    <s v="Renouvellement des immobilisations"/>
    <s v="Taxe sur l’essence"/>
  </r>
  <r>
    <n v="908985"/>
    <x v="236"/>
    <s v="Debt"/>
    <s v="Debt Funding "/>
    <s v="Transit Debt"/>
    <x v="5"/>
    <s v="Tax"/>
    <s v="Transit"/>
    <s v="Transit"/>
    <s v="Authority"/>
    <s v="Transit Roads &amp; Structures (Non Rail)"/>
    <x v="0"/>
    <s v="Transit Commission"/>
    <x v="1"/>
    <s v="Infrastructure Services"/>
    <s v="Transit Services"/>
    <s v="908985  2018 Transitway Roads"/>
    <s v="518013  Transit Debt"/>
    <n v="2000"/>
    <n v="800"/>
    <n v="3500"/>
    <n v="100"/>
    <n v="0"/>
    <n v="0"/>
    <n v="0"/>
    <n v="0"/>
    <n v="0"/>
    <n v="0"/>
    <n v="6400"/>
    <n v="518013"/>
    <n v="6400"/>
    <s v="CW"/>
    <s v="2020"/>
    <s v="Transit Debt"/>
    <n v="908985"/>
    <s v="Routes du Transitway 2018"/>
    <s v="908985 Routes du Transitway 2018"/>
    <s v="Commission du transport en commun"/>
    <s v="Services de transport en commun"/>
    <s v="Renouvellement des immobilisations"/>
    <s v="Dette financée par les deniers publics"/>
  </r>
  <r>
    <n v="908986"/>
    <x v="237"/>
    <s v="Res"/>
    <s v="Capital Reserve Fund "/>
    <s v="Transit Capital"/>
    <x v="0"/>
    <s v="Tax"/>
    <s v="Transit"/>
    <s v="Transit"/>
    <s v="Authority"/>
    <s v="Transit Roads &amp; Structures (Non Rail)"/>
    <x v="0"/>
    <s v="Transit Commission"/>
    <x v="1"/>
    <s v="Infrastructure Services"/>
    <s v="Transit Services"/>
    <s v="908986  2018 Scoping Pre/Post Tway Struc."/>
    <s v="516115  Transit Capital"/>
    <n v="200"/>
    <n v="200"/>
    <n v="200"/>
    <n v="200"/>
    <n v="0"/>
    <n v="0"/>
    <n v="0"/>
    <n v="0"/>
    <n v="0"/>
    <n v="0"/>
    <n v="800"/>
    <n v="516115"/>
    <n v="800"/>
    <s v="CW"/>
    <s v="2020"/>
    <s v="Transit Capital"/>
    <n v="908986"/>
    <s v="Établissement de la portée des travaux aux structures du Transitway (avant et après) 2018"/>
    <s v="908986 Établissement de la portée des travaux aux structures du Transitway (avant et après) 2018"/>
    <s v="Commission du transport en commun"/>
    <s v="Services de transport en commun"/>
    <s v="Renouvellement des immobilisations"/>
    <s v="Fonds de réserve financé par les deniers publics"/>
  </r>
  <r>
    <n v="908987"/>
    <x v="238"/>
    <s v="Res"/>
    <s v="Capital Reserve Fund "/>
    <s v="Transit Capital"/>
    <x v="0"/>
    <s v="Tax"/>
    <s v="Transit"/>
    <s v="Transit"/>
    <s v="Authority"/>
    <s v="Transit Roads &amp; Structures (Non Rail)"/>
    <x v="0"/>
    <s v="Transit Commission"/>
    <x v="1"/>
    <s v="Infrastructure Services"/>
    <s v="Transit Services"/>
    <s v="908987  2018 Transitway Structures"/>
    <s v="516115  Transit Capital"/>
    <n v="0"/>
    <n v="0"/>
    <n v="0"/>
    <n v="50"/>
    <n v="0"/>
    <n v="0"/>
    <n v="0"/>
    <n v="0"/>
    <n v="0"/>
    <n v="0"/>
    <n v="50"/>
    <n v="516115"/>
    <n v="50"/>
    <s v="CW"/>
    <s v="2020"/>
    <s v="Transit Capital"/>
    <n v="908987"/>
    <s v="Structures du Transitway 2018"/>
    <s v="908987 Structures du Transitway 2018"/>
    <s v="Commission du transport en commun"/>
    <s v="Services de transport en commun"/>
    <s v="Renouvellement des immobilisations"/>
    <s v="Fonds de réserve financé par les deniers publics"/>
  </r>
  <r>
    <n v="908987"/>
    <x v="238"/>
    <s v="Debt"/>
    <s v="Debt Funding "/>
    <s v="Transit Debt"/>
    <x v="5"/>
    <s v="Tax"/>
    <s v="Transit"/>
    <s v="Transit"/>
    <s v="Authority"/>
    <s v="Transit Roads &amp; Structures (Non Rail)"/>
    <x v="0"/>
    <s v="Transit Commission"/>
    <x v="1"/>
    <s v="Infrastructure Services"/>
    <s v="Transit Services"/>
    <s v="908987  2018 Transitway Structures"/>
    <s v="518013  Transit Debt"/>
    <n v="1000"/>
    <n v="0"/>
    <n v="2300"/>
    <n v="2200"/>
    <n v="0"/>
    <n v="0"/>
    <n v="0"/>
    <n v="0"/>
    <n v="0"/>
    <n v="0"/>
    <n v="5500"/>
    <n v="518013"/>
    <n v="5500"/>
    <s v="CW"/>
    <s v="2020"/>
    <s v="Transit Debt"/>
    <n v="908987"/>
    <s v="Structures du Transitway 2018"/>
    <s v="908987 Structures du Transitway 2018"/>
    <s v="Commission du transport en commun"/>
    <s v="Services de transport en commun"/>
    <s v="Renouvellement des immobilisations"/>
    <s v="Dette financée par les deniers publics"/>
  </r>
  <r>
    <n v="908988"/>
    <x v="239"/>
    <s v="Res"/>
    <s v="Capital Reserve Fund "/>
    <s v="Transit Capital"/>
    <x v="0"/>
    <s v="Tax"/>
    <s v="Transit"/>
    <s v="Transit"/>
    <s v="Authority"/>
    <s v="Transit Roads &amp; Structures (Non Rail)"/>
    <x v="0"/>
    <s v="Transit Commission"/>
    <x v="1"/>
    <s v="Infrastructure Services"/>
    <s v="Transit Services"/>
    <s v="908988  2018 Transit Structures - Drainage"/>
    <s v="516115  Transit Capital"/>
    <n v="380"/>
    <n v="240"/>
    <n v="240"/>
    <n v="240"/>
    <n v="0"/>
    <n v="0"/>
    <n v="0"/>
    <n v="0"/>
    <n v="0"/>
    <n v="0"/>
    <n v="1100"/>
    <n v="516115"/>
    <n v="1100"/>
    <s v="CW"/>
    <s v="2020"/>
    <s v="Transit Capital"/>
    <n v="908988"/>
    <s v="Structures du Transitway – Drainage 2018"/>
    <s v="908988 Structures du Transitway – Drainage 2018"/>
    <s v="Commission du transport en commun"/>
    <s v="Services de transport en commun"/>
    <s v="Renouvellement des immobilisations"/>
    <s v="Fonds de réserve financé par les deniers publics"/>
  </r>
  <r>
    <n v="909080"/>
    <x v="240"/>
    <s v="Res"/>
    <s v="Capital Reserve Fund "/>
    <s v="Transit Capital"/>
    <x v="0"/>
    <s v="Tax"/>
    <s v="Transit"/>
    <s v="Transit"/>
    <s v="Authority"/>
    <s v="Individual"/>
    <x v="0"/>
    <s v="Transit Commission"/>
    <x v="7"/>
    <s v="Transit Commission"/>
    <s v="Transit Services"/>
    <s v="909080  Bus Stops and Shelters"/>
    <s v="516115  Transit Capital"/>
    <n v="0"/>
    <n v="96"/>
    <n v="22"/>
    <n v="39"/>
    <n v="0"/>
    <n v="0"/>
    <n v="0"/>
    <n v="0"/>
    <n v="0"/>
    <n v="0"/>
    <n v="157"/>
    <n v="516115"/>
    <n v="157"/>
    <s v="CW"/>
    <n v="2021"/>
    <s v="Transit Capital"/>
    <n v="909080"/>
    <s v="Arrêts d’autobus et abribus"/>
    <s v="909080 Arrêts d’autobus et abribus"/>
    <s v="Commission du transport en commun"/>
    <s v="Services de transport en commun"/>
    <s v="Renouvellement des immobilisations"/>
    <s v="Fonds de réserve financé par les deniers publics"/>
  </r>
  <r>
    <n v="909080"/>
    <x v="240"/>
    <s v="Debt"/>
    <s v="Debt Funding "/>
    <s v="Transit Debt"/>
    <x v="5"/>
    <s v="Tax"/>
    <s v="Transit"/>
    <s v="Transit"/>
    <s v="Authority"/>
    <s v="Individual"/>
    <x v="0"/>
    <s v="Transit Commission"/>
    <x v="7"/>
    <s v="Transit Commission"/>
    <s v="Transit Services"/>
    <s v="909080  Bus Stops and Shelters"/>
    <s v="518013  Transit Debt"/>
    <n v="900"/>
    <n v="800"/>
    <n v="900"/>
    <n v="900"/>
    <n v="0"/>
    <n v="0"/>
    <n v="0"/>
    <n v="0"/>
    <n v="0"/>
    <n v="0"/>
    <n v="3500"/>
    <n v="518013"/>
    <n v="3500"/>
    <s v="CW"/>
    <n v="2021"/>
    <s v="Transit Debt"/>
    <n v="909080"/>
    <s v="Arrêts d’autobus et abribus"/>
    <s v="909080 Arrêts d’autobus et abribus"/>
    <s v="Commission du transport en commun"/>
    <s v="Services de transport en commun"/>
    <s v="Renouvellement des immobilisations"/>
    <s v="Dette financée par les deniers publics"/>
  </r>
  <r>
    <n v="909081"/>
    <x v="241"/>
    <s v="Res"/>
    <s v="Capital Reserve Fund "/>
    <s v="Transit Capital"/>
    <x v="0"/>
    <s v="Tax"/>
    <s v="Transit"/>
    <s v="Transit"/>
    <s v="Authority"/>
    <s v="Individual"/>
    <x v="0"/>
    <s v="Transit Commission"/>
    <x v="7"/>
    <s v="Transit Commission"/>
    <s v="Transit Services"/>
    <s v="909081  Renewal of Operational Assets"/>
    <s v="516115  Transit Capital"/>
    <n v="4000"/>
    <n v="3054"/>
    <n v="3108"/>
    <n v="3165"/>
    <n v="0"/>
    <n v="0"/>
    <n v="0"/>
    <n v="0"/>
    <n v="0"/>
    <n v="0"/>
    <n v="13327"/>
    <n v="516115"/>
    <n v="13327"/>
    <s v="CW"/>
    <n v="2021"/>
    <s v="Transit Capital"/>
    <n v="909081"/>
    <s v="Renouvellement des actifs opérationnels"/>
    <s v="909081 Renouvellement des actifs opérationnels"/>
    <s v="Commission du transport en commun"/>
    <s v="Services de transport en commun"/>
    <s v="Renouvellement des immobilisations"/>
    <s v="Fonds de réserve financé par les deniers publics"/>
  </r>
  <r>
    <n v="909082"/>
    <x v="242"/>
    <s v="Res"/>
    <s v="Capital Reserve Fund "/>
    <s v="Transit Capital"/>
    <x v="0"/>
    <s v="Tax"/>
    <s v="Transit"/>
    <s v="Transit"/>
    <s v="Authority"/>
    <s v="Individual"/>
    <x v="0"/>
    <s v="Transit Commission"/>
    <x v="7"/>
    <s v="Transit Commission"/>
    <s v="Transit Services"/>
    <s v="909082   Transit Accessibility Improvements"/>
    <s v="516115  Transit Capital"/>
    <n v="500"/>
    <n v="509"/>
    <n v="518"/>
    <n v="527"/>
    <n v="0"/>
    <n v="0"/>
    <n v="0"/>
    <n v="0"/>
    <n v="0"/>
    <n v="0"/>
    <n v="2054"/>
    <n v="516115"/>
    <n v="2054"/>
    <s v="CW"/>
    <n v="2021"/>
    <s v="Transit Capital"/>
    <n v="909082"/>
    <s v="Améliorations à l’accessibilité dans le transport en commun"/>
    <s v="909082 Améliorations à l’accessibilité dans le transport en commun"/>
    <s v="Commission du transport en commun"/>
    <s v="Services de transport en commun"/>
    <s v="Renouvellement des immobilisations"/>
    <s v="Fonds de réserve financé par les deniers publics"/>
  </r>
  <r>
    <n v="909083"/>
    <x v="243"/>
    <s v="Res"/>
    <s v="Capital Reserve Fund "/>
    <s v="Transit Capital"/>
    <x v="0"/>
    <s v="Tax"/>
    <s v="Transit"/>
    <s v="Transit"/>
    <s v="Authority"/>
    <s v="Individual"/>
    <x v="0"/>
    <s v="Transit Commission"/>
    <x v="7"/>
    <s v="Transit Commission"/>
    <s v="Transit Services"/>
    <s v="909083  Transit Network Yearly Rehab"/>
    <s v="516115  Transit Capital"/>
    <n v="800"/>
    <n v="1832"/>
    <n v="1865"/>
    <n v="1899"/>
    <n v="0"/>
    <n v="0"/>
    <n v="0"/>
    <n v="0"/>
    <n v="0"/>
    <n v="0"/>
    <n v="6396"/>
    <n v="516115"/>
    <n v="6396"/>
    <s v="CW"/>
    <n v="2021"/>
    <s v="Transit Capital"/>
    <n v="909083"/>
    <s v="Réfection annuelle du réseau de transport en commun"/>
    <s v="909083 Réfection annuelle du réseau de transport en commun"/>
    <s v="Commission du transport en commun"/>
    <s v="Services de transport en commun"/>
    <s v="Renouvellement des immobilisations"/>
    <s v="Fonds de réserve financé par les deniers publics"/>
  </r>
  <r>
    <n v="909084"/>
    <x v="244"/>
    <s v="Res"/>
    <s v="Capital Reserve Fund "/>
    <s v="Transit Capital"/>
    <x v="0"/>
    <s v="Tax"/>
    <s v="Transit"/>
    <s v="Transit"/>
    <s v="Authority"/>
    <s v="Individual"/>
    <x v="0"/>
    <s v="Transit Commission"/>
    <x v="7"/>
    <s v="Transit Commission"/>
    <s v="Transit Services"/>
    <s v="909084  Transit Priority Road  &amp; Signal Projects"/>
    <s v="516115  Transit Capital"/>
    <n v="0"/>
    <n v="74"/>
    <n v="71"/>
    <n v="73"/>
    <n v="0"/>
    <n v="0"/>
    <n v="0"/>
    <n v="0"/>
    <n v="0"/>
    <n v="0"/>
    <n v="218"/>
    <n v="516115"/>
    <n v="218"/>
    <s v="CW"/>
    <n v="2021"/>
    <s v="Transit Capital"/>
    <n v="909084"/>
    <s v="Projets de routes et de signalisation de priorité pour le transport en commun"/>
    <s v="909084 Projets de routes et de signalisation de priorité pour le transport en commun"/>
    <s v="Commission du transport en commun"/>
    <s v="Services de transport en commun"/>
    <s v="Renouvellement des immobilisations"/>
    <s v="Fonds de réserve financé par les deniers publics"/>
  </r>
  <r>
    <n v="909084"/>
    <x v="244"/>
    <s v="Debt"/>
    <s v="Debt Funding "/>
    <s v="Transit Debt"/>
    <x v="5"/>
    <s v="Tax"/>
    <s v="Transit"/>
    <s v="Transit"/>
    <s v="Authority"/>
    <s v="Individual"/>
    <x v="0"/>
    <s v="Transit Commission"/>
    <x v="7"/>
    <s v="Transit Commission"/>
    <s v="Transit Services"/>
    <s v="909084  Transit Priority Road  &amp; Signal Projects"/>
    <s v="518013  Transit Debt"/>
    <n v="8900"/>
    <n v="7600"/>
    <n v="4500"/>
    <n v="9000"/>
    <n v="0"/>
    <n v="0"/>
    <n v="0"/>
    <n v="0"/>
    <n v="0"/>
    <n v="0"/>
    <n v="30000"/>
    <n v="518013"/>
    <n v="30000"/>
    <s v="CW"/>
    <n v="2021"/>
    <s v="Transit Debt"/>
    <n v="909084"/>
    <s v="Projets de routes et de signalisation de priorité pour le transport en commun"/>
    <s v="909084 Projets de routes et de signalisation de priorité pour le transport en commun"/>
    <s v="Commission du transport en commun"/>
    <s v="Services de transport en commun"/>
    <s v="Renouvellement des immobilisations"/>
    <s v="Dette financée par les deniers publics"/>
  </r>
  <r>
    <n v="909085"/>
    <x v="245"/>
    <s v="Res"/>
    <s v="Capital Reserve Fund "/>
    <s v="Transit Capital"/>
    <x v="0"/>
    <s v="Tax"/>
    <s v="Transit"/>
    <s v="Transit"/>
    <s v="Authority"/>
    <s v="Individual"/>
    <x v="0"/>
    <s v="Transit Commission"/>
    <x v="7"/>
    <s v="Transit Commission"/>
    <s v="Transit Services"/>
    <s v="909085  Transit System Customer Improvements"/>
    <s v="516115  Transit Capital"/>
    <n v="2600"/>
    <n v="1629"/>
    <n v="2953"/>
    <n v="6325"/>
    <n v="0"/>
    <n v="0"/>
    <n v="0"/>
    <n v="0"/>
    <n v="0"/>
    <n v="0"/>
    <n v="13507"/>
    <n v="516115"/>
    <n v="13507"/>
    <s v="CW"/>
    <n v="2021"/>
    <s v="Transit Capital"/>
    <n v="909085"/>
    <s v="Améliorations à l’expérience client dans le réseau de transport en commun"/>
    <s v="909085 Améliorations à l’expérience client dans le réseau de transport en commun"/>
    <s v="Commission du transport en commun"/>
    <s v="Services de transport en commun"/>
    <s v="Renouvellement des immobilisations"/>
    <s v="Fonds de réserve financé par les deniers publics"/>
  </r>
  <r>
    <n v="909086"/>
    <x v="246"/>
    <s v="Res"/>
    <s v="Capital Reserve Fund "/>
    <s v="Transit Capital"/>
    <x v="0"/>
    <s v="Tax"/>
    <s v="Transit"/>
    <s v="Transit"/>
    <s v="Authority"/>
    <s v="Individual"/>
    <x v="0"/>
    <s v="Transit Commission"/>
    <x v="7"/>
    <s v="Transit Commission"/>
    <s v="Transit Services"/>
    <s v="909086  Unplanned Infrastructure Response"/>
    <s v="516115  Transit Capital"/>
    <n v="750"/>
    <n v="1018"/>
    <n v="1036"/>
    <n v="1055"/>
    <n v="0"/>
    <n v="0"/>
    <n v="0"/>
    <n v="0"/>
    <n v="0"/>
    <n v="0"/>
    <n v="3859"/>
    <n v="516115"/>
    <n v="3859"/>
    <s v="CW"/>
    <n v="2021"/>
    <s v="Transit Capital"/>
    <n v="909086"/>
    <s v="Interventions imprévues à l’infrastructure"/>
    <s v="909086 Interventions imprévues à l’infrastructure"/>
    <s v="Commission du transport en commun"/>
    <s v="Services de transport en commun"/>
    <s v="Renouvellement des immobilisations"/>
    <s v="Fonds de réserve financé par les deniers publics"/>
  </r>
  <r>
    <n v="909087"/>
    <x v="247"/>
    <s v="Res"/>
    <s v="Capital Reserve Fund "/>
    <s v="Transit Capital"/>
    <x v="0"/>
    <s v="Tax"/>
    <s v="Transit"/>
    <s v="Transit"/>
    <s v="Authority"/>
    <s v="Individual"/>
    <x v="0"/>
    <s v="Transit Commission"/>
    <x v="7"/>
    <s v="Transit Commission"/>
    <s v="Transit Services"/>
    <s v="909087  LRT 2023 Readiness"/>
    <s v="516115  Transit Capital"/>
    <n v="0"/>
    <n v="3313"/>
    <n v="3839"/>
    <n v="5190"/>
    <n v="0"/>
    <n v="0"/>
    <n v="0"/>
    <n v="0"/>
    <n v="0"/>
    <n v="0"/>
    <n v="12342"/>
    <n v="516115"/>
    <n v="12342"/>
    <s v="CW"/>
    <n v="2023"/>
    <s v="Transit Capital"/>
    <n v="909087"/>
    <s v="Préparation pour 2023"/>
    <s v="909087 Préparation pour 2023"/>
    <s v="Commission du transport en commun"/>
    <s v="Services de transport en commun"/>
    <s v="Renouvellement des immobilisations"/>
    <s v="Fonds de réserve financé par les deniers publics"/>
  </r>
  <r>
    <n v="909089"/>
    <x v="248"/>
    <s v="Res"/>
    <s v="Capital Reserve Fund "/>
    <s v="Transit Capital"/>
    <x v="0"/>
    <s v="Tax"/>
    <s v="Transit"/>
    <s v="Transit"/>
    <s v="Authority"/>
    <s v="Individual"/>
    <x v="0"/>
    <s v="Transit Commission"/>
    <x v="7"/>
    <s v="Transit Commission"/>
    <s v="Transit Services"/>
    <s v="909089  LRT Detour hours funding for Stage 2 LRT"/>
    <s v="516115  Transit Capital"/>
    <n v="0"/>
    <n v="30540"/>
    <n v="0"/>
    <n v="0"/>
    <n v="0"/>
    <n v="0"/>
    <n v="0"/>
    <n v="0"/>
    <n v="0"/>
    <n v="0"/>
    <n v="30540"/>
    <n v="516115"/>
    <n v="30540"/>
    <s v="CW"/>
    <n v="2021"/>
    <s v="Transit Capital"/>
    <n v="909089"/>
    <s v="Financement des heures liées au détour pour l’Étape 2 du train léger"/>
    <s v="909089 Financement des heures liées au détour pour l’Étape 2 du train léger"/>
    <s v="Commission du transport en commun"/>
    <s v="Services de transport en commun"/>
    <s v="Renouvellement des immobilisations"/>
    <s v="Fonds de réserve financé par les deniers publics"/>
  </r>
  <r>
    <n v="909090"/>
    <x v="249"/>
    <s v="Res"/>
    <s v="Capital Reserve Fund "/>
    <s v="Transit Capital"/>
    <x v="0"/>
    <s v="Tax"/>
    <s v="Transit"/>
    <s v="Transit"/>
    <s v="Authority"/>
    <s v="Individual"/>
    <x v="0"/>
    <s v="Transit Commission"/>
    <x v="7"/>
    <s v="Transit Commission"/>
    <s v="Transit Services"/>
    <s v="909090  LRT Fare Gates for Stage 2 LRT"/>
    <s v="516115  Transit Capital"/>
    <n v="0"/>
    <n v="0"/>
    <n v="0"/>
    <n v="100"/>
    <n v="0"/>
    <n v="0"/>
    <n v="0"/>
    <n v="0"/>
    <n v="0"/>
    <n v="0"/>
    <n v="100"/>
    <n v="516115"/>
    <n v="100"/>
    <s v="CW"/>
    <n v="2023"/>
    <s v="Transit Capital"/>
    <n v="909090"/>
    <s v="Portillons d’accès pour l’Étape 2 du train léger"/>
    <s v="909090 Portillons d’accès pour l’Étape 2 du train léger"/>
    <s v="Commission du transport en commun"/>
    <s v="Services de transport en commun"/>
    <s v="Renouvellement des immobilisations"/>
    <s v="Fonds de réserve financé par les deniers publics"/>
  </r>
  <r>
    <n v="909090"/>
    <x v="249"/>
    <s v="Debt"/>
    <s v="Debt Funding "/>
    <s v="Transit Debt"/>
    <x v="5"/>
    <s v="Tax"/>
    <s v="Transit"/>
    <s v="Transit"/>
    <s v="Authority"/>
    <s v="Individual"/>
    <x v="0"/>
    <s v="Transit Commission"/>
    <x v="7"/>
    <s v="Transit Commission"/>
    <s v="Transit Services"/>
    <s v="909090  LRT Fare Gates for Stage 2 LRT"/>
    <s v="518013  Transit Debt"/>
    <n v="0"/>
    <n v="0"/>
    <n v="0"/>
    <n v="34715"/>
    <n v="0"/>
    <n v="0"/>
    <n v="0"/>
    <n v="0"/>
    <n v="0"/>
    <n v="0"/>
    <n v="34715"/>
    <n v="518013"/>
    <n v="34715"/>
    <s v="CW"/>
    <n v="2023"/>
    <s v="Transit Debt"/>
    <n v="909090"/>
    <s v="Portillons d’accès pour l’Étape 2 du train léger"/>
    <s v="909090 Portillons d’accès pour l’Étape 2 du train léger"/>
    <s v="Commission du transport en commun"/>
    <s v="Services de transport en commun"/>
    <s v="Renouvellement des immobilisations"/>
    <s v="Dette financée par les deniers publics"/>
  </r>
  <r>
    <n v="909091"/>
    <x v="250"/>
    <s v="Res"/>
    <s v="Capital Reserve Fund "/>
    <s v="Transit Capital"/>
    <x v="0"/>
    <s v="Tax"/>
    <s v="Transit"/>
    <s v="Transit"/>
    <s v="Authority"/>
    <s v="Individual"/>
    <x v="0"/>
    <s v="Transit Commission"/>
    <x v="7"/>
    <s v="Transit Commission"/>
    <s v="Transit Services"/>
    <s v="909091  IT Onboard Technology Systems"/>
    <s v="516115  Transit Capital"/>
    <n v="2700"/>
    <n v="10180"/>
    <n v="518"/>
    <n v="0"/>
    <n v="0"/>
    <n v="0"/>
    <n v="0"/>
    <n v="0"/>
    <n v="0"/>
    <n v="0"/>
    <n v="13398"/>
    <n v="516115"/>
    <n v="13398"/>
    <s v="CW"/>
    <n v="2021"/>
    <s v="Transit Capital"/>
    <n v="909091"/>
    <s v="Systèmes technologiques de bord"/>
    <s v="909091 Systèmes technologiques de bord"/>
    <s v="Commission du transport en commun"/>
    <s v="Services de transport en commun"/>
    <s v="Renouvellement des immobilisations"/>
    <s v="Fonds de réserve financé par les deniers publics"/>
  </r>
  <r>
    <n v="909116"/>
    <x v="251"/>
    <s v="Res"/>
    <s v="Capital Reserve Fund "/>
    <s v="Transit Capital"/>
    <x v="0"/>
    <s v="Tax"/>
    <s v="Transit"/>
    <s v="Transit"/>
    <s v="Authority"/>
    <s v="Individual"/>
    <x v="0"/>
    <s v="Transit Commission"/>
    <x v="7"/>
    <s v="Transit Commission"/>
    <s v="Transit Services"/>
    <s v="909116  Reinstate roads post O-Train Confed Line"/>
    <s v="516115  Transit Capital"/>
    <n v="1000"/>
    <n v="0"/>
    <n v="0"/>
    <n v="0"/>
    <n v="0"/>
    <n v="0"/>
    <n v="0"/>
    <n v="0"/>
    <n v="0"/>
    <n v="0"/>
    <n v="1000"/>
    <n v="516115"/>
    <n v="1000"/>
    <s v="CW"/>
    <n v="2020"/>
    <s v="Transit Capital"/>
    <n v="909116"/>
    <s v="Remise en état des routes touchées par la construction de la Ligne de la Confédération de l’O-Train"/>
    <s v="909116 Remise en état des routes touchées par la construction de la Ligne de la Confédération de l’O-Train"/>
    <s v="Commission du transport en commun"/>
    <s v="Services de transport en commun"/>
    <s v="Renouvellement des immobilisations"/>
    <s v="Fonds de réserve financé par les deniers publics"/>
  </r>
  <r>
    <n v="900300"/>
    <x v="252"/>
    <s v="Res"/>
    <s v="Capital Reserve Fund "/>
    <s v="Transit Capital"/>
    <x v="0"/>
    <s v="Tax"/>
    <s v="Transit"/>
    <s v="Transit"/>
    <s v="Authority"/>
    <s v="Individual"/>
    <x v="0"/>
    <s v="Transit Commission"/>
    <x v="7"/>
    <s v="Transit Commission"/>
    <s v="Transit Services"/>
    <s v="900300  IT Smartcard"/>
    <s v="516115  Transit Capital"/>
    <n v="0"/>
    <n v="204"/>
    <n v="0"/>
    <n v="0"/>
    <n v="547"/>
    <n v="0"/>
    <n v="0"/>
    <n v="0"/>
    <n v="0"/>
    <n v="0"/>
    <n v="751"/>
    <n v="516115"/>
    <n v="204"/>
    <s v="CW"/>
    <n v="2018"/>
    <s v="Transit Capital"/>
    <n v="900300"/>
    <s v="Carte à puce – TI"/>
    <s v="900300 Carte à puce – TI"/>
    <s v="Commission du transport en commun"/>
    <s v="Services de transport en commun"/>
    <s v="Renouvellement des immobilisations"/>
    <s v="Fonds de réserve financé par les deniers publics"/>
  </r>
  <r>
    <n v="909092"/>
    <x v="253"/>
    <s v="Res"/>
    <s v="Capital Reserve Fund "/>
    <s v="Transit Capital"/>
    <x v="0"/>
    <s v="Tax"/>
    <s v="Transit"/>
    <s v="Transit"/>
    <s v="Authority"/>
    <s v="Individual"/>
    <x v="2"/>
    <s v="Transit Commission"/>
    <x v="7"/>
    <s v="Transit Commission"/>
    <s v="Transit Services"/>
    <s v="909092  IT Technology Systems - Customer Service"/>
    <s v="516115  Transit Capital"/>
    <n v="900"/>
    <n v="1018"/>
    <n v="1347"/>
    <n v="264"/>
    <n v="0"/>
    <n v="0"/>
    <n v="0"/>
    <n v="0"/>
    <n v="0"/>
    <n v="0"/>
    <n v="3529"/>
    <n v="516115"/>
    <n v="3529"/>
    <s v="CW"/>
    <n v="2021"/>
    <s v="Transit Capital"/>
    <n v="909092"/>
    <s v="Systèmes technologiques – Services à la clientèle"/>
    <s v="909092 Systèmes technologiques – Services à la clientèle"/>
    <s v="Commission du transport en commun"/>
    <s v="Services de transport en commun"/>
    <s v="Initiatives stratégiques"/>
    <s v="Fonds de réserve financé par les deniers publics"/>
  </r>
  <r>
    <n v="909093"/>
    <x v="254"/>
    <s v="Res"/>
    <s v="Capital Reserve Fund "/>
    <s v="Transit Capital"/>
    <x v="0"/>
    <s v="Tax"/>
    <s v="Transit"/>
    <s v="Transit"/>
    <s v="Authority"/>
    <s v="Individual"/>
    <x v="2"/>
    <s v="Transit Commission"/>
    <x v="7"/>
    <s v="Transit Commission"/>
    <s v="Transit Services"/>
    <s v="909093  IT Technology Systems - Operational Supp"/>
    <s v="516115  Transit Capital"/>
    <n v="400"/>
    <n v="204"/>
    <n v="207"/>
    <n v="5591"/>
    <n v="0"/>
    <n v="0"/>
    <n v="0"/>
    <n v="0"/>
    <n v="0"/>
    <n v="0"/>
    <n v="6402"/>
    <n v="516115"/>
    <n v="6402"/>
    <s v="CW"/>
    <n v="2021"/>
    <s v="Transit Capital"/>
    <n v="909093"/>
    <s v="Systèmes technologiques – Soutien opérationnel"/>
    <s v="909093 Systèmes technologiques – Soutien opérationnel"/>
    <s v="Commission du transport en commun"/>
    <s v="Services de transport en commun"/>
    <s v="Initiatives stratégiques"/>
    <s v="Fonds de réserve financé par les deniers publics"/>
  </r>
  <r>
    <n v="909094"/>
    <x v="255"/>
    <s v="Res"/>
    <s v="Capital Reserve Fund "/>
    <s v="Transit Capital"/>
    <x v="0"/>
    <s v="Tax"/>
    <s v="Transit"/>
    <s v="Transit"/>
    <s v="Authority"/>
    <s v="Individual"/>
    <x v="2"/>
    <s v="Transit Commission"/>
    <x v="7"/>
    <s v="Transit Commission"/>
    <s v="Transit Services"/>
    <s v="909094  IT Technology Systems - Para Transpo"/>
    <s v="516115  Transit Capital"/>
    <n v="600"/>
    <n v="0"/>
    <n v="0"/>
    <n v="1055"/>
    <n v="0"/>
    <n v="0"/>
    <n v="0"/>
    <n v="0"/>
    <n v="0"/>
    <n v="0"/>
    <n v="1655"/>
    <n v="516115"/>
    <n v="1655"/>
    <s v="CW"/>
    <n v="2021"/>
    <s v="Transit Capital"/>
    <n v="909094"/>
    <s v="Systèmes technologiques – Para Transpo"/>
    <s v="909094 Systèmes technologiques – Para Transpo"/>
    <s v="Commission du transport en commun"/>
    <s v="Services de transport en commun"/>
    <s v="Initiatives stratégiques"/>
    <s v="Fonds de réserve financé par les deniers publics"/>
  </r>
  <r>
    <n v="909095"/>
    <x v="256"/>
    <s v="Res"/>
    <s v="Capital Reserve Fund "/>
    <s v="Transit Capital"/>
    <x v="0"/>
    <s v="Tax"/>
    <s v="Transit"/>
    <s v="Transit"/>
    <s v="Authority"/>
    <s v="Individual"/>
    <x v="2"/>
    <s v="Transit Commission"/>
    <x v="7"/>
    <s v="Transit Commission"/>
    <s v="Transit Services"/>
    <s v="909095  IT Technology Systems - Schedule&amp;Control"/>
    <s v="516115  Transit Capital"/>
    <n v="2400"/>
    <n v="509"/>
    <n v="1243"/>
    <n v="264"/>
    <n v="0"/>
    <n v="0"/>
    <n v="0"/>
    <n v="0"/>
    <n v="0"/>
    <n v="0"/>
    <n v="4416"/>
    <n v="516115"/>
    <n v="4416"/>
    <s v="CW"/>
    <n v="2021"/>
    <s v="Transit Capital"/>
    <n v="909095"/>
    <s v="Systèmes technologiques – Horaires et contrôle"/>
    <s v="909095 Systèmes technologiques – Horaires et contrôle"/>
    <s v="Commission du transport en commun"/>
    <s v="Services de transport en commun"/>
    <s v="Initiatives stratégiques"/>
    <s v="Fonds de réserve financé par les deniers publics"/>
  </r>
  <r>
    <n v="909010"/>
    <x v="257"/>
    <s v="Res"/>
    <s v="Capital Reserve Fund "/>
    <s v="City Wide Capital"/>
    <x v="0"/>
    <s v="Tax"/>
    <s v="Tax"/>
    <s v="Tax"/>
    <s v="Authority"/>
    <s v="Individual"/>
    <x v="0"/>
    <s v="Transportation Committee"/>
    <x v="4"/>
    <s v="Roads Services"/>
    <s v="Transportation Services"/>
    <s v="909010  2018 Ice &amp; Snow Control Technologies"/>
    <s v="516104  City Wide Capital"/>
    <n v="140"/>
    <n v="145"/>
    <n v="150"/>
    <n v="155"/>
    <n v="0"/>
    <n v="0"/>
    <n v="0"/>
    <n v="0"/>
    <n v="0"/>
    <n v="0"/>
    <n v="590"/>
    <n v="516104"/>
    <n v="590"/>
    <s v="CW"/>
    <n v="2021"/>
    <s v="City Wide Capital"/>
    <n v="909010"/>
    <s v="Technologies de déneigement et de déglaçage - 2018"/>
    <s v="909010 Technologies de déneigement et de déglaçage - 2018"/>
    <s v="Comité des transports"/>
    <s v="Services des transports"/>
    <s v="Renouvellement des immobilisations"/>
    <s v="Fonds de réserve financé par les deniers publics"/>
  </r>
  <r>
    <n v="909049"/>
    <x v="258"/>
    <s v="Res"/>
    <s v="Capital Reserve Fund "/>
    <s v="City Wide Capital"/>
    <x v="0"/>
    <s v="Tax"/>
    <s v="Tax"/>
    <s v="Tax"/>
    <s v="Authority"/>
    <s v="Individual"/>
    <x v="0"/>
    <s v="Transportation Committee"/>
    <x v="4"/>
    <s v="Roads Services"/>
    <s v="Transportation Services"/>
    <s v="909049  Roads Equipment Replacement"/>
    <s v="516104  City Wide Capital"/>
    <n v="150"/>
    <n v="0"/>
    <n v="0"/>
    <n v="0"/>
    <n v="0"/>
    <n v="0"/>
    <n v="0"/>
    <n v="0"/>
    <n v="0"/>
    <n v="0"/>
    <n v="150"/>
    <n v="516104"/>
    <n v="150"/>
    <s v="CW"/>
    <n v="2020"/>
    <s v="City Wide Capital"/>
    <n v="909049"/>
    <s v="Remplacement de l'équipement des Services des routes"/>
    <s v="909049 Remplacement de l'équipement des Services des routes"/>
    <s v="Comité des transports"/>
    <s v="Services des transports"/>
    <s v="Renouvellement des immobilisations"/>
    <s v="Fonds de réserve financé par les deniers publics"/>
  </r>
  <r>
    <n v="909123"/>
    <x v="259"/>
    <s v="Res"/>
    <s v="Capital Reserve Fund "/>
    <s v="Cash-in-Lieu - Parking"/>
    <x v="0"/>
    <s v="Tax"/>
    <s v="Tax"/>
    <s v="Tax"/>
    <s v="Authority"/>
    <s v="Individual"/>
    <x v="0"/>
    <s v="Transportation Committee"/>
    <x v="4"/>
    <s v="Parking Services Branch"/>
    <s v="Transportation Services"/>
    <s v="909123  Parking Studies - DC (2018)"/>
    <s v="516136  Cash-in-Lieu - Parking"/>
    <n v="40"/>
    <n v="40"/>
    <n v="40"/>
    <n v="40"/>
    <n v="0"/>
    <n v="0"/>
    <n v="0"/>
    <n v="0"/>
    <n v="0"/>
    <n v="0"/>
    <n v="160"/>
    <n v="516136"/>
    <n v="160"/>
    <s v="CW"/>
    <n v="2021"/>
    <s v="Cash-in-Lieu - Parking"/>
    <n v="909123"/>
    <s v="Études sur le stationnement (DC) 2018"/>
    <s v="909123 Études sur le stationnement (DC) 2018"/>
    <s v="Comité des transports"/>
    <s v="Services des transports"/>
    <s v="Renouvellement des immobilisations"/>
    <s v="Fonds de réserve financé par les deniers publics"/>
  </r>
  <r>
    <n v="909123"/>
    <x v="259"/>
    <s v="DC"/>
    <s v="Development Charges "/>
    <s v="Roads &amp; Structures (City Wide)"/>
    <x v="1"/>
    <s v="DC"/>
    <s v="Tax"/>
    <s v="Tax"/>
    <s v="Authority"/>
    <s v="Individual"/>
    <x v="0"/>
    <s v="Transportation Committee"/>
    <x v="4"/>
    <s v="Parking Services Branch"/>
    <s v="Transportation Services"/>
    <s v="909123  Parking Studies - DC (2018)"/>
    <s v="516224  D/C  - Roads &amp; Structures (City Wide)"/>
    <n v="10"/>
    <n v="10"/>
    <n v="10"/>
    <n v="10"/>
    <n v="0"/>
    <n v="0"/>
    <n v="0"/>
    <n v="0"/>
    <n v="0"/>
    <n v="0"/>
    <n v="40"/>
    <n v="516224"/>
    <n v="40"/>
    <s v="CW"/>
    <n v="2021"/>
    <s v="Roads &amp; Structures"/>
    <n v="909123"/>
    <s v="Études sur le stationnement (DC) 2018"/>
    <s v="909123 Études sur le stationnement (DC) 2018"/>
    <s v="Comité des transports"/>
    <s v="Services des transports"/>
    <s v="Renouvellement des immobilisations"/>
    <s v="Redevances d’aménagement"/>
  </r>
  <r>
    <n v="905049"/>
    <x v="260"/>
    <s v="Res"/>
    <s v="Capital Reserve Fund "/>
    <s v="City Wide Capital"/>
    <x v="0"/>
    <s v="Tax"/>
    <s v="Tax"/>
    <s v="Tax"/>
    <s v="Authority"/>
    <s v="Individual"/>
    <x v="0"/>
    <s v="Transportation Committee"/>
    <x v="4"/>
    <s v="Roads Services"/>
    <s v="Transportation Services"/>
    <s v="905049  RWIS Infrastructure Renewal"/>
    <s v="516104  City Wide Capital"/>
    <n v="0"/>
    <n v="150"/>
    <n v="0"/>
    <n v="0"/>
    <n v="0"/>
    <n v="0"/>
    <n v="0"/>
    <n v="0"/>
    <n v="0"/>
    <n v="0"/>
    <n v="150"/>
    <n v="516104"/>
    <n v="150"/>
    <s v="CW"/>
    <n v="2017"/>
    <s v="City Wide Capital"/>
    <n v="905049"/>
    <s v="Système météorologique routier – Renouvellement de l’infrastructure"/>
    <s v="905049 Système météorologique routier – Renouvellement de l’infrastructure"/>
    <s v="Comité des transports"/>
    <s v="Services des transports"/>
    <s v="Renouvellement des immobilisations"/>
    <s v="Fonds de réserve financé par les deniers publics"/>
  </r>
  <r>
    <n v="909024"/>
    <x v="261"/>
    <s v="Res"/>
    <s v="Capital Reserve Fund "/>
    <s v="City Wide Capital"/>
    <x v="0"/>
    <s v="Tax"/>
    <s v="Tax"/>
    <s v="Tax"/>
    <s v="Authority"/>
    <s v="Public Works Facilities"/>
    <x v="0"/>
    <s v="Transportation Committee"/>
    <x v="4"/>
    <s v="Parks, Forestry &amp; Stormwater Services"/>
    <s v="Transportation Services"/>
    <s v="909024  2018 Life Cycle Renew - PWES Works Yard"/>
    <s v="516104  City Wide Capital"/>
    <n v="140"/>
    <n v="290"/>
    <n v="310"/>
    <n v="318"/>
    <n v="0"/>
    <n v="0"/>
    <n v="0"/>
    <n v="0"/>
    <n v="0"/>
    <n v="0"/>
    <n v="1058"/>
    <n v="516104"/>
    <n v="1058"/>
    <s v="CW"/>
    <n v="2020"/>
    <s v="City Wide Capital"/>
    <n v="909024"/>
    <s v="Renouvellement du cycle de vie 2018 – Installation des Travaux Publics et des Services environnementaux"/>
    <s v="909024 Renouvellement du cycle de vie 2018 – Installation des Travaux Publics et des Services environnementaux"/>
    <s v="Comité des transports"/>
    <s v="Services des transports"/>
    <s v="Renouvellement des immobilisations"/>
    <s v="Fonds de réserve financé par les deniers publics"/>
  </r>
  <r>
    <n v="906139"/>
    <x v="262"/>
    <s v="Res"/>
    <s v="Capital Reserve Fund "/>
    <s v="Parking"/>
    <x v="0"/>
    <s v="Tax"/>
    <s v="Tax"/>
    <s v="Tax"/>
    <s v="Authority"/>
    <s v="Individual"/>
    <x v="0"/>
    <s v="Transportation Committee"/>
    <x v="4"/>
    <s v="Parking Services Branch"/>
    <s v="Transportation Services"/>
    <s v="906139  LCR - On/Off Street Payment Systems 2018"/>
    <s v="516146  R/F Parking Facilities"/>
    <n v="0"/>
    <n v="0"/>
    <n v="0"/>
    <n v="1400"/>
    <n v="0"/>
    <n v="0"/>
    <n v="0"/>
    <n v="0"/>
    <n v="0"/>
    <n v="0"/>
    <n v="1400"/>
    <n v="516146"/>
    <n v="1400"/>
    <s v="CW"/>
    <n v="2027"/>
    <s v="Parking"/>
    <n v="906139"/>
    <s v="Renouvellement du cycle de vie (2018) - Système dépenses de stationnement sur et hors rue "/>
    <s v="906139 Renouvellement du cycle de vie (2018) - Système dépenses de stationnement sur et hors rue "/>
    <s v="Comité des transports"/>
    <s v="Services des transports"/>
    <s v="Renouvellement des immobilisations"/>
    <s v="Fonds de réserve financé par les deniers publics"/>
  </r>
  <r>
    <n v="908403"/>
    <x v="263"/>
    <s v="Res"/>
    <s v="Capital Reserve Fund "/>
    <s v="Parking"/>
    <x v="0"/>
    <s v="Tax"/>
    <s v="Tax"/>
    <s v="Tax"/>
    <s v="Authority"/>
    <s v="Parking Lifecycle Renewal"/>
    <x v="0"/>
    <s v="Transportation Committee"/>
    <x v="4"/>
    <s v="Parking Services Branch"/>
    <s v="Transportation Services"/>
    <s v="908403  On &amp; Off Street Parking Sys P3 Cap Pymt"/>
    <s v="516146  R/F Parking Facilities"/>
    <n v="500"/>
    <n v="1783"/>
    <n v="1783"/>
    <n v="1283"/>
    <n v="0"/>
    <n v="0"/>
    <n v="0"/>
    <n v="0"/>
    <n v="0"/>
    <n v="0"/>
    <n v="5349"/>
    <n v="516146"/>
    <n v="5349"/>
    <s v="CW"/>
    <n v="2020"/>
    <s v="Parking"/>
    <n v="908403"/>
    <s v="P3 - Système de stationnement sur et hors rue - Dépenses d'immobilisations "/>
    <s v="908403 P3 - Système de stationnement sur et hors rue - Dépenses d'immobilisations "/>
    <s v="Comité des transports"/>
    <s v="Services des transports"/>
    <s v="Renouvellement des immobilisations"/>
    <s v="Fonds de réserve financé par les deniers publics"/>
  </r>
  <r>
    <n v="909121"/>
    <x v="264"/>
    <s v="Res"/>
    <s v="Capital Reserve Fund "/>
    <s v="Parking"/>
    <x v="0"/>
    <s v="Tax"/>
    <s v="Tax"/>
    <s v="Tax"/>
    <s v="Authority"/>
    <s v="Parking Lifecycle Renewal"/>
    <x v="0"/>
    <s v="Transportation Committee"/>
    <x v="4"/>
    <s v="Parking Services Branch"/>
    <s v="Transportation Services"/>
    <s v="909121  LCR - Parking Facilities (2018)"/>
    <s v="516146  R/F Parking Facilities"/>
    <n v="1775"/>
    <n v="475"/>
    <n v="1250"/>
    <n v="750"/>
    <n v="0"/>
    <n v="0"/>
    <n v="0"/>
    <n v="0"/>
    <n v="0"/>
    <n v="0"/>
    <n v="4250"/>
    <n v="516146"/>
    <n v="4250"/>
    <s v="CW"/>
    <n v="2020"/>
    <s v="Parking"/>
    <n v="909121"/>
    <s v="Renouvellement du cycle de vie (2018) - Installations de stationnement"/>
    <s v="909121 Renouvellement du cycle de vie (2018) - Installations de stationnement"/>
    <s v="Comité des transports"/>
    <s v="Services des transports"/>
    <s v="Renouvellement des immobilisations"/>
    <s v="Fonds de réserve financé par les deniers publics"/>
  </r>
  <r>
    <n v="909122"/>
    <x v="265"/>
    <s v="Res"/>
    <s v="Capital Reserve Fund "/>
    <s v="Parking"/>
    <x v="0"/>
    <s v="Tax"/>
    <s v="Tax"/>
    <s v="Tax"/>
    <s v="Authority"/>
    <s v="Parking Lifecycle Renewal"/>
    <x v="0"/>
    <s v="Transportation Committee"/>
    <x v="4"/>
    <s v="Parking Services Branch"/>
    <s v="Transportation Services"/>
    <s v="909122  On-Street Facility Modification (2018)"/>
    <s v="516146  R/F Parking Facilities"/>
    <n v="150"/>
    <n v="150"/>
    <n v="150"/>
    <n v="155"/>
    <n v="0"/>
    <n v="0"/>
    <n v="0"/>
    <n v="0"/>
    <n v="0"/>
    <n v="0"/>
    <n v="605"/>
    <n v="516146"/>
    <n v="605"/>
    <s v="CW"/>
    <n v="2020"/>
    <s v="Parking"/>
    <n v="909122"/>
    <s v="Amélioration aux installations de stationnement 2018"/>
    <s v="909122 Amélioration aux installations de stationnement 2018"/>
    <s v="Comité des transports"/>
    <s v="Services des transports"/>
    <s v="Renouvellement des immobilisations"/>
    <s v="Fonds de réserve financé par les deniers publics"/>
  </r>
  <r>
    <n v="908877"/>
    <x v="266"/>
    <s v="Res"/>
    <s v="Capital Reserve Fund "/>
    <s v="City Wide Capital"/>
    <x v="0"/>
    <s v="Tax"/>
    <s v="Tax"/>
    <s v="Tax"/>
    <s v="Authority"/>
    <s v="Individual"/>
    <x v="0"/>
    <s v="Transportation Committee"/>
    <x v="7"/>
    <n v="0"/>
    <s v="Transportation Services"/>
    <s v="908877  2018 Street Lighting Major Replacements"/>
    <s v="516104  City Wide Capital"/>
    <n v="2168"/>
    <n v="2240"/>
    <n v="2240"/>
    <n v="2280"/>
    <n v="0"/>
    <n v="0"/>
    <n v="0"/>
    <n v="0"/>
    <n v="0"/>
    <n v="0"/>
    <n v="8928"/>
    <n v="516104"/>
    <n v="8928"/>
    <s v="CW"/>
    <n v="2020"/>
    <s v="City Wide Capital"/>
    <n v="908877"/>
    <s v="Remplacement d'éléments essentiels de l'éclairage de rues 2018"/>
    <s v="908877 Remplacement d'éléments essentiels de l'éclairage de rues 2018"/>
    <s v="Comité des transports"/>
    <s v="Services des transports"/>
    <s v="Renouvellement des immobilisations"/>
    <s v="Fonds de réserve financé par les deniers publics"/>
  </r>
  <r>
    <n v="908877"/>
    <x v="266"/>
    <s v="DC"/>
    <s v="Development Charges "/>
    <s v="Future DC Funding"/>
    <x v="1"/>
    <s v="DC"/>
    <s v="Tax"/>
    <s v="Tax"/>
    <s v="Authority"/>
    <s v="Individual"/>
    <x v="0"/>
    <s v="Transportation Committee"/>
    <x v="7"/>
    <n v="0"/>
    <s v="Transportation Services"/>
    <s v="908877  2018 Street Lighting Major Replacements"/>
    <s v="516298  Future DC Funding"/>
    <n v="542"/>
    <n v="560"/>
    <n v="560"/>
    <n v="570"/>
    <n v="0"/>
    <n v="0"/>
    <n v="0"/>
    <n v="0"/>
    <n v="0"/>
    <n v="0"/>
    <n v="2232"/>
    <n v="516298"/>
    <n v="2232"/>
    <s v="CW"/>
    <n v="2020"/>
    <s v="Check "/>
    <n v="908877"/>
    <s v="Remplacement d'éléments essentiels de l'éclairage de rues 2018"/>
    <s v="908877 Remplacement d'éléments essentiels de l'éclairage de rues 2018"/>
    <s v="Comité des transports"/>
    <s v="Services des transports"/>
    <s v="Renouvellement des immobilisations"/>
    <s v="Redevances d’aménagement"/>
  </r>
  <r>
    <n v="908878"/>
    <x v="267"/>
    <s v="Res"/>
    <s v="Capital Reserve Fund "/>
    <s v="City Wide Capital"/>
    <x v="0"/>
    <s v="Tax"/>
    <s v="Tax"/>
    <s v="Tax"/>
    <s v="Authority"/>
    <s v="Traffic Control Devices Rehabilitation-Renewal"/>
    <x v="0"/>
    <s v="Transportation Committee"/>
    <x v="7"/>
    <s v="Traffic Services"/>
    <s v="Transportation Services"/>
    <s v="908878  2018 LCR Traffic Control Signals"/>
    <s v="516104  City Wide Capital"/>
    <n v="1581"/>
    <n v="1568"/>
    <n v="1618"/>
    <n v="1647"/>
    <n v="0"/>
    <n v="0"/>
    <n v="0"/>
    <n v="0"/>
    <n v="0"/>
    <n v="0"/>
    <n v="6414"/>
    <n v="516104"/>
    <n v="6414"/>
    <s v="CW"/>
    <n v="2020"/>
    <s v="City Wide Capital"/>
    <n v="908878"/>
    <s v="Renouvellement du cycle de vie 2018 - Feux de signalisation"/>
    <s v="908878 Renouvellement du cycle de vie 2018 - Feux de signalisation"/>
    <s v="Comité des transports"/>
    <s v="Services des transports"/>
    <s v="Renouvellement des immobilisations"/>
    <s v="Fonds de réserve financé par les deniers publics"/>
  </r>
  <r>
    <n v="908879"/>
    <x v="268"/>
    <s v="Res"/>
    <s v="Capital Reserve Fund "/>
    <s v="City Wide Capital"/>
    <x v="0"/>
    <s v="Tax"/>
    <s v="Tax"/>
    <s v="Tax"/>
    <s v="Authority"/>
    <s v="Traffic Control Devices Rehabilitation-Renewal"/>
    <x v="0"/>
    <s v="Transportation Committee"/>
    <x v="7"/>
    <s v="Traffic Services"/>
    <s v="Transportation Services"/>
    <s v="908879  2018 LCR Traffic Monitoring System"/>
    <s v="516104  City Wide Capital"/>
    <n v="320"/>
    <n v="320"/>
    <n v="320"/>
    <n v="326"/>
    <n v="0"/>
    <n v="0"/>
    <n v="0"/>
    <n v="0"/>
    <n v="0"/>
    <n v="0"/>
    <n v="1286"/>
    <n v="516104"/>
    <n v="1286"/>
    <s v="CW"/>
    <n v="2020"/>
    <s v="City Wide Capital"/>
    <n v="908879"/>
    <s v="Renouvellement du cycle de vie 2018 - Système de contrôle"/>
    <s v="908879 Renouvellement du cycle de vie 2018 - Système de contrôle"/>
    <s v="Comité des transports"/>
    <s v="Services des transports"/>
    <s v="Renouvellement des immobilisations"/>
    <s v="Fonds de réserve financé par les deniers publics"/>
  </r>
  <r>
    <n v="908879"/>
    <x v="268"/>
    <s v="DC"/>
    <s v="Development Charges "/>
    <s v="Roads &amp; Structures (City Wide)"/>
    <x v="1"/>
    <s v="DC"/>
    <s v="Tax"/>
    <s v="Tax"/>
    <s v="Authority"/>
    <s v="Traffic Control Devices Rehabilitation-Renewal"/>
    <x v="0"/>
    <s v="Transportation Committee"/>
    <x v="7"/>
    <s v="Traffic Services"/>
    <s v="Transportation Services"/>
    <s v="908879  2018 LCR Traffic Monitoring System"/>
    <s v="516224  D/C  - Roads &amp; Structures (City Wide)"/>
    <n v="80"/>
    <n v="80"/>
    <n v="80"/>
    <n v="81"/>
    <n v="0"/>
    <n v="0"/>
    <n v="0"/>
    <n v="0"/>
    <n v="0"/>
    <n v="0"/>
    <n v="321"/>
    <n v="516224"/>
    <n v="321"/>
    <s v="CW"/>
    <n v="2020"/>
    <s v="Roads &amp; Structures"/>
    <n v="908879"/>
    <s v="Renouvellement du cycle de vie 2018 - Système de contrôle"/>
    <s v="908879 Renouvellement du cycle de vie 2018 - Système de contrôle"/>
    <s v="Comité des transports"/>
    <s v="Services des transports"/>
    <s v="Renouvellement des immobilisations"/>
    <s v="Redevances d’aménagement"/>
  </r>
  <r>
    <n v="908885"/>
    <x v="269"/>
    <s v="Res"/>
    <s v="Capital Reserve Fund "/>
    <s v="City Wide Capital"/>
    <x v="0"/>
    <s v="Tax"/>
    <s v="Tax"/>
    <s v="Tax"/>
    <s v="Authority"/>
    <s v="Individual"/>
    <x v="1"/>
    <s v="Transportation Committee"/>
    <x v="7"/>
    <n v="0"/>
    <s v="Transportation Services"/>
    <s v="908885  2018 Traffic Incident Management"/>
    <s v="516104  City Wide Capital"/>
    <n v="80"/>
    <n v="80"/>
    <n v="80"/>
    <n v="81"/>
    <n v="0"/>
    <n v="0"/>
    <n v="0"/>
    <n v="0"/>
    <n v="0"/>
    <n v="0"/>
    <n v="321"/>
    <n v="516104"/>
    <n v="321"/>
    <s v="CW"/>
    <n v="2021"/>
    <s v="City Wide Capital"/>
    <n v="908885"/>
    <s v="Gestion des incidents de la circulation - 2018"/>
    <s v="908885 Gestion des incidents de la circulation - 2018"/>
    <s v="Comité des transports"/>
    <s v="Services des transports"/>
    <s v="Croissance"/>
    <s v="Fonds de réserve financé par les deniers publics"/>
  </r>
  <r>
    <n v="908885"/>
    <x v="269"/>
    <s v="DC"/>
    <s v="Development Charges "/>
    <s v="Roads &amp; Structures (City Wide)"/>
    <x v="1"/>
    <s v="DC"/>
    <s v="Tax"/>
    <s v="Tax"/>
    <s v="Authority"/>
    <s v="Individual"/>
    <x v="1"/>
    <s v="Transportation Committee"/>
    <x v="7"/>
    <n v="0"/>
    <s v="Transportation Services"/>
    <s v="908885  2018 Traffic Incident Management"/>
    <s v="516224  D/C  - Roads &amp; Structures (City Wide)"/>
    <n v="320"/>
    <n v="320"/>
    <n v="320"/>
    <n v="326"/>
    <n v="0"/>
    <n v="0"/>
    <n v="0"/>
    <n v="0"/>
    <n v="0"/>
    <n v="0"/>
    <n v="1286"/>
    <n v="516224"/>
    <n v="1286"/>
    <s v="CW"/>
    <n v="2021"/>
    <s v="Roads &amp; Structures"/>
    <n v="908885"/>
    <s v="Gestion des incidents de la circulation - 2018"/>
    <s v="908885 Gestion des incidents de la circulation - 2018"/>
    <s v="Comité des transports"/>
    <s v="Services des transports"/>
    <s v="Croissance"/>
    <s v="Redevances d’aménagement"/>
  </r>
  <r>
    <n v="908886"/>
    <x v="270"/>
    <s v="Res"/>
    <s v="Capital Reserve Fund "/>
    <s v="City Wide Capital"/>
    <x v="0"/>
    <s v="Tax"/>
    <s v="Tax"/>
    <s v="Tax"/>
    <s v="Authority"/>
    <s v="Individual"/>
    <x v="1"/>
    <s v="Transportation Committee"/>
    <x v="7"/>
    <n v="0"/>
    <s v="Transportation Services"/>
    <s v="908886  2018 New Traffic Control Devices"/>
    <s v="516104  City Wide Capital"/>
    <n v="480"/>
    <n v="480"/>
    <n v="480"/>
    <n v="489"/>
    <n v="0"/>
    <n v="0"/>
    <n v="0"/>
    <n v="0"/>
    <n v="0"/>
    <n v="0"/>
    <n v="1929"/>
    <n v="516104"/>
    <n v="1929"/>
    <s v="CW"/>
    <n v="2021"/>
    <s v="City Wide Capital"/>
    <n v="908886"/>
    <s v="Nouveaux dispositifs de contrôle de la circulation - 2018"/>
    <s v="908886 Nouveaux dispositifs de contrôle de la circulation - 2018"/>
    <s v="Comité des transports"/>
    <s v="Services des transports"/>
    <s v="Croissance"/>
    <s v="Fonds de réserve financé par les deniers publics"/>
  </r>
  <r>
    <n v="908886"/>
    <x v="270"/>
    <s v="DC"/>
    <s v="Development Charges "/>
    <s v="Roads &amp; Structures (City Wide)"/>
    <x v="1"/>
    <s v="DC"/>
    <s v="Tax"/>
    <s v="Tax"/>
    <s v="Authority"/>
    <s v="Individual"/>
    <x v="1"/>
    <s v="Transportation Committee"/>
    <x v="7"/>
    <n v="0"/>
    <s v="Transportation Services"/>
    <s v="908886  2018 New Traffic Control Devices"/>
    <s v="516224  D/C  - Roads &amp; Structures (City Wide)"/>
    <n v="1920"/>
    <n v="1920"/>
    <n v="1920"/>
    <n v="1954"/>
    <n v="0"/>
    <n v="0"/>
    <n v="0"/>
    <n v="0"/>
    <n v="0"/>
    <n v="0"/>
    <n v="7714"/>
    <n v="516224"/>
    <n v="7714"/>
    <s v="CW"/>
    <n v="2021"/>
    <s v="Roads &amp; Structures"/>
    <n v="908886"/>
    <s v="Nouveaux dispositifs de contrôle de la circulation - 2018"/>
    <s v="908886 Nouveaux dispositifs de contrôle de la circulation - 2018"/>
    <s v="Comité des transports"/>
    <s v="Services des transports"/>
    <s v="Croissance"/>
    <s v="Redevances d’aménagement"/>
  </r>
  <r>
    <n v="908887"/>
    <x v="271"/>
    <s v="Res"/>
    <s v="Capital Reserve Fund "/>
    <s v="City Wide Capital"/>
    <x v="0"/>
    <s v="Tax"/>
    <s v="Tax"/>
    <s v="Tax"/>
    <s v="Authority"/>
    <s v="Individual"/>
    <x v="1"/>
    <s v="Transportation Committee"/>
    <x v="7"/>
    <n v="0"/>
    <s v="Transportation Services"/>
    <s v="908887  2018 Advanced Traffic management Program"/>
    <s v="516104  City Wide Capital"/>
    <n v="80"/>
    <n v="80"/>
    <n v="80"/>
    <n v="81"/>
    <n v="0"/>
    <n v="0"/>
    <n v="0"/>
    <n v="0"/>
    <n v="0"/>
    <n v="0"/>
    <n v="321"/>
    <n v="516104"/>
    <n v="321"/>
    <s v="CW"/>
    <n v="2021"/>
    <s v="City Wide Capital"/>
    <n v="908887"/>
    <s v="Programme avancé de gestion de la circulation 2018"/>
    <s v="908887 Programme avancé de gestion de la circulation 2018"/>
    <s v="Comité des transports"/>
    <s v="Services des transports"/>
    <s v="Croissance"/>
    <s v="Fonds de réserve financé par les deniers publics"/>
  </r>
  <r>
    <n v="908887"/>
    <x v="271"/>
    <s v="DC"/>
    <s v="Development Charges "/>
    <s v="Roads &amp; Structures (City Wide)"/>
    <x v="1"/>
    <s v="DC"/>
    <s v="Tax"/>
    <s v="Tax"/>
    <s v="Authority"/>
    <s v="Individual"/>
    <x v="1"/>
    <s v="Transportation Committee"/>
    <x v="7"/>
    <n v="0"/>
    <s v="Transportation Services"/>
    <s v="908887  2018 Advanced Traffic management Program"/>
    <s v="516224  D/C  - Roads &amp; Structures (City Wide)"/>
    <n v="320"/>
    <n v="320"/>
    <n v="320"/>
    <n v="326"/>
    <n v="0"/>
    <n v="0"/>
    <n v="0"/>
    <n v="0"/>
    <n v="0"/>
    <n v="0"/>
    <n v="1286"/>
    <n v="516224"/>
    <n v="1286"/>
    <s v="CW"/>
    <n v="2021"/>
    <s v="Roads &amp; Structures"/>
    <n v="908887"/>
    <s v="Programme avancé de gestion de la circulation 2018"/>
    <s v="908887 Programme avancé de gestion de la circulation 2018"/>
    <s v="Comité des transports"/>
    <s v="Services des transports"/>
    <s v="Croissance"/>
    <s v="Redevances d’aménagement"/>
  </r>
  <r>
    <n v="908890"/>
    <x v="272"/>
    <s v="Res"/>
    <s v="Capital Reserve Fund "/>
    <s v="City Wide Capital"/>
    <x v="0"/>
    <s v="Tax"/>
    <s v="Tax"/>
    <s v="Tax"/>
    <s v="Authority"/>
    <s v="Individual"/>
    <x v="1"/>
    <s v="Transportation Committee"/>
    <x v="7"/>
    <n v="0"/>
    <s v="Transportation Services"/>
    <s v="908890  2018 Safety Improvement Program"/>
    <s v="516104  City Wide Capital"/>
    <n v="500"/>
    <n v="500"/>
    <n v="500"/>
    <n v="509"/>
    <n v="0"/>
    <n v="0"/>
    <n v="0"/>
    <n v="0"/>
    <n v="0"/>
    <n v="0"/>
    <n v="2009"/>
    <n v="516104"/>
    <n v="2009"/>
    <s v="CW"/>
    <n v="2021"/>
    <s v="City Wide Capital"/>
    <n v="908890"/>
    <s v="Programme d’amélioration de la sécurité - 2018"/>
    <s v="908890 Programme d’amélioration de la sécurité - 2018"/>
    <s v="Comité des transports"/>
    <s v="Services des transports"/>
    <s v="Croissance"/>
    <s v="Fonds de réserve financé par les deniers publics"/>
  </r>
  <r>
    <n v="908890"/>
    <x v="272"/>
    <s v="DC"/>
    <s v="Development Charges "/>
    <s v="Roads &amp; Structures (City Wide)"/>
    <x v="1"/>
    <s v="DC"/>
    <s v="Tax"/>
    <s v="Tax"/>
    <s v="Authority"/>
    <s v="Individual"/>
    <x v="1"/>
    <s v="Transportation Committee"/>
    <x v="7"/>
    <n v="0"/>
    <s v="Transportation Services"/>
    <s v="908890  2018 Safety Improvement Program"/>
    <s v="516224  D/C  - Roads &amp; Structures (City Wide)"/>
    <n v="500"/>
    <n v="500"/>
    <n v="500"/>
    <n v="509"/>
    <n v="0"/>
    <n v="0"/>
    <n v="0"/>
    <n v="0"/>
    <n v="0"/>
    <n v="0"/>
    <n v="2009"/>
    <n v="516224"/>
    <n v="2009"/>
    <s v="CW"/>
    <n v="2021"/>
    <s v="Roads &amp; Structures"/>
    <n v="908890"/>
    <s v="Programme d’amélioration de la sécurité - 2018"/>
    <s v="908890 Programme d’amélioration de la sécurité - 2018"/>
    <s v="Comité des transports"/>
    <s v="Services des transports"/>
    <s v="Croissance"/>
    <s v="Redevances d’aménagement"/>
  </r>
  <r>
    <n v="909025"/>
    <x v="273"/>
    <s v="Res"/>
    <s v="Capital Reserve Fund "/>
    <s v="City Wide Capital"/>
    <x v="0"/>
    <s v="Tax"/>
    <s v="Tax"/>
    <s v="Tax"/>
    <s v="Authority"/>
    <s v="Individual"/>
    <x v="1"/>
    <s v="Transportation Committee"/>
    <x v="4"/>
    <s v="Parks, Forestry &amp; Stormwater Services"/>
    <s v="Transportation Services"/>
    <s v="909025  2018 Winter Materials Storage Facility"/>
    <s v="516104  City Wide Capital"/>
    <n v="0"/>
    <n v="51"/>
    <n v="63"/>
    <n v="65"/>
    <n v="0"/>
    <n v="0"/>
    <n v="0"/>
    <n v="0"/>
    <n v="0"/>
    <n v="0"/>
    <n v="179"/>
    <n v="516104"/>
    <n v="179"/>
    <s v="CW"/>
    <n v="2020"/>
    <s v="City Wide Capital"/>
    <n v="909025"/>
    <s v="Installation d’entreposage pour les matériaux d’hiver 2018 "/>
    <s v="909025 Installation d’entreposage pour les matériaux d’hiver 2018 "/>
    <s v="Comité des transports"/>
    <s v="Services des transports"/>
    <s v="Croissance"/>
    <s v="Fonds de réserve financé par les deniers publics"/>
  </r>
  <r>
    <n v="909025"/>
    <x v="273"/>
    <s v="DC"/>
    <s v="Development Charges "/>
    <s v="Roads &amp; Structures (City Wide)"/>
    <x v="1"/>
    <s v="DC"/>
    <s v="Tax"/>
    <s v="Tax"/>
    <s v="Authority"/>
    <s v="Individual"/>
    <x v="1"/>
    <s v="Transportation Committee"/>
    <x v="4"/>
    <s v="Parks, Forestry &amp; Stormwater Services"/>
    <s v="Transportation Services"/>
    <s v="909025  2018 Winter Materials Storage Facility"/>
    <s v="516224  D/C  - Roads &amp; Structures (City Wide)"/>
    <n v="0"/>
    <n v="289"/>
    <n v="357"/>
    <n v="366"/>
    <n v="0"/>
    <n v="0"/>
    <n v="0"/>
    <n v="0"/>
    <n v="0"/>
    <n v="0"/>
    <n v="1012"/>
    <n v="516224"/>
    <n v="1012"/>
    <s v="CW"/>
    <n v="2020"/>
    <s v="Roads &amp; Structures"/>
    <n v="909025"/>
    <s v="Installation d’entreposage pour les matériaux d’hiver 2018 "/>
    <s v="909025 Installation d’entreposage pour les matériaux d’hiver 2018 "/>
    <s v="Comité des transports"/>
    <s v="Services des transports"/>
    <s v="Croissance"/>
    <s v="Redevances d’aménagement"/>
  </r>
  <r>
    <n v="908888"/>
    <x v="274"/>
    <s v="Res"/>
    <s v="Capital Reserve Fund "/>
    <s v="City Wide Capital"/>
    <x v="0"/>
    <s v="Tax"/>
    <s v="Tax"/>
    <s v="Tax"/>
    <s v="Authority"/>
    <s v="Individual"/>
    <x v="2"/>
    <s v="Transportation Committee"/>
    <x v="7"/>
    <n v="0"/>
    <s v="Transportation Services"/>
    <s v="908888  2018 Audible Signals"/>
    <s v="516104  City Wide Capital"/>
    <n v="240"/>
    <n v="0"/>
    <n v="0"/>
    <n v="0"/>
    <n v="0"/>
    <n v="0"/>
    <n v="0"/>
    <n v="0"/>
    <n v="0"/>
    <n v="0"/>
    <n v="240"/>
    <n v="516104"/>
    <n v="240"/>
    <s v="CW"/>
    <n v="2020"/>
    <s v="City Wide Capital"/>
    <n v="908888"/>
    <s v="Programme de signalisation sonore 2018"/>
    <s v="908888 Programme de signalisation sonore 2018"/>
    <s v="Comité des transports"/>
    <s v="Services des transports"/>
    <s v="Initiatives stratégiques"/>
    <s v="Fonds de réserve financé par les deniers publics"/>
  </r>
  <r>
    <n v="908888"/>
    <x v="274"/>
    <s v="DC"/>
    <s v="Development Charges "/>
    <s v="Roads &amp; Structures (City Wide)"/>
    <x v="1"/>
    <s v="DC"/>
    <s v="Tax"/>
    <s v="Tax"/>
    <s v="Authority"/>
    <s v="Individual"/>
    <x v="2"/>
    <s v="Transportation Committee"/>
    <x v="7"/>
    <n v="0"/>
    <s v="Transportation Services"/>
    <s v="908888  2018 Audible Signals"/>
    <s v="516224  D/C  - Roads &amp; Structures (City Wide)"/>
    <n v="60"/>
    <n v="0"/>
    <n v="0"/>
    <n v="0"/>
    <n v="0"/>
    <n v="0"/>
    <n v="0"/>
    <n v="0"/>
    <n v="0"/>
    <n v="0"/>
    <n v="60"/>
    <n v="516224"/>
    <n v="60"/>
    <s v="CW"/>
    <n v="2020"/>
    <s v="Roads &amp; Structures"/>
    <n v="908888"/>
    <s v="Programme de signalisation sonore 2018"/>
    <s v="908888 Programme de signalisation sonore 2018"/>
    <s v="Comité des transports"/>
    <s v="Services des transports"/>
    <s v="Initiatives stratégiques"/>
    <s v="Redevances d’aménagement"/>
  </r>
  <r>
    <n v="907982"/>
    <x v="275"/>
    <s v="Res"/>
    <s v="Capital Reserve Fund "/>
    <s v="City Wide Capital"/>
    <x v="0"/>
    <s v="Tax"/>
    <s v="Tax"/>
    <s v="Tax"/>
    <s v="Authority"/>
    <s v="Individual"/>
    <x v="2"/>
    <s v="Transportation Committee"/>
    <x v="7"/>
    <s v="Traffic Services"/>
    <s v="Transportation Services"/>
    <s v="907982  Cycling Safety Program SI"/>
    <s v="516104  City Wide Capital"/>
    <n v="105"/>
    <n v="0"/>
    <n v="0"/>
    <n v="0"/>
    <n v="0"/>
    <n v="0"/>
    <n v="0"/>
    <n v="0"/>
    <n v="0"/>
    <n v="0"/>
    <n v="105"/>
    <n v="516104"/>
    <n v="105"/>
    <s v="CW"/>
    <n v="2018"/>
    <s v="City Wide Capital"/>
    <n v="907982"/>
    <s v="Programme de la sécurité à bicyclette"/>
    <s v="907982 Programme de la sécurité à bicyclette"/>
    <s v="Comité des transports"/>
    <s v="Services des transports"/>
    <s v="Initiatives stratégiques"/>
    <s v="Fonds de réserve financé par les deniers publics"/>
  </r>
  <r>
    <n v="907983"/>
    <x v="276"/>
    <s v="Res"/>
    <s v="Capital Reserve Fund "/>
    <s v="City Wide Capital"/>
    <x v="0"/>
    <s v="Tax"/>
    <s v="Tax"/>
    <s v="Tax"/>
    <s v="Authority"/>
    <s v="Individual"/>
    <x v="2"/>
    <s v="Transportation Committee"/>
    <x v="7"/>
    <s v="Traffic Services"/>
    <s v="Transportation Services"/>
    <s v="907983  Pedestrian Safety Enhancement Prog.SI"/>
    <s v="516104  City Wide Capital"/>
    <n v="380"/>
    <n v="0"/>
    <n v="0"/>
    <n v="0"/>
    <n v="0"/>
    <n v="0"/>
    <n v="0"/>
    <n v="0"/>
    <n v="0"/>
    <n v="0"/>
    <n v="380"/>
    <n v="516104"/>
    <n v="380"/>
    <s v="CW"/>
    <n v="2018"/>
    <s v="City Wide Capital"/>
    <n v="907983"/>
    <s v="Progr. d’amélioration de la circulation piétonnière"/>
    <s v="907983 Progr. d’amélioration de la circulation piétonnière"/>
    <s v="Comité des transports"/>
    <s v="Services des transports"/>
    <s v="Initiatives stratégiques"/>
    <s v="Fonds de réserve financé par les deniers publics"/>
  </r>
  <r>
    <n v="907984"/>
    <x v="277"/>
    <s v="Res"/>
    <s v="Capital Reserve Fund "/>
    <s v="City Wide Capital"/>
    <x v="0"/>
    <s v="Tax"/>
    <s v="Tax"/>
    <s v="Tax"/>
    <s v="Authority"/>
    <s v="Individual"/>
    <x v="2"/>
    <s v="Transportation Committee"/>
    <x v="7"/>
    <s v="Traffic Services"/>
    <s v="Transportation Services"/>
    <s v="907984  Traffic&amp;Ped. Safety Enh Prog-Ward Ini.SI"/>
    <s v="516104  City Wide Capital"/>
    <n v="1400"/>
    <n v="0"/>
    <n v="0"/>
    <n v="0"/>
    <n v="0"/>
    <n v="0"/>
    <n v="0"/>
    <n v="0"/>
    <n v="0"/>
    <n v="0"/>
    <n v="1400"/>
    <n v="516104"/>
    <n v="1400"/>
    <s v="CW"/>
    <n v="2018"/>
    <s v="City Wide Capital"/>
    <n v="907984"/>
    <s v="Programme d'amélioration de la sécurité routière et piétonnière - Initiative de quartier"/>
    <s v="907984 Programme d'amélioration de la sécurité routière et piétonnière - Initiative de quartier"/>
    <s v="Comité des transports"/>
    <s v="Services des transports"/>
    <s v="Initiatives stratégiques"/>
    <s v="Fonds de réserve financé par les deniers publics"/>
  </r>
  <r>
    <n v="908050"/>
    <x v="278"/>
    <s v="Res"/>
    <s v="Capital Reserve Fund "/>
    <s v="City Wide Capital"/>
    <x v="0"/>
    <s v="Tax"/>
    <s v="Tax"/>
    <s v="Tax"/>
    <s v="Authority"/>
    <s v="Individual"/>
    <x v="2"/>
    <s v="Transportation Committee"/>
    <x v="7"/>
    <s v="Traffic Services"/>
    <s v="Transportation Services"/>
    <s v="908050  Safer Roads Ottawa - SI"/>
    <s v="516104  City Wide Capital"/>
    <n v="420"/>
    <n v="0"/>
    <n v="0"/>
    <n v="0"/>
    <n v="0"/>
    <n v="0"/>
    <n v="0"/>
    <n v="0"/>
    <n v="0"/>
    <n v="0"/>
    <n v="420"/>
    <n v="516104"/>
    <n v="420"/>
    <s v="CW"/>
    <n v="2018"/>
    <s v="City Wide Capital"/>
    <n v="908050"/>
    <s v="Sécurité des routes Ottawa - IS"/>
    <s v="908050 Sécurité des routes Ottawa - IS"/>
    <s v="Comité des transports"/>
    <s v="Services des transports"/>
    <s v="Initiatives stratégiques"/>
    <s v="Fonds de réserve financé par les deniers publics"/>
  </r>
  <r>
    <n v="908889"/>
    <x v="279"/>
    <s v="Res"/>
    <s v="Capital Reserve Fund "/>
    <s v="City Wide Capital"/>
    <x v="0"/>
    <s v="Tax"/>
    <s v="Tax"/>
    <s v="Tax"/>
    <s v="Authority"/>
    <s v="Individual"/>
    <x v="2"/>
    <s v="Transportation Committee"/>
    <x v="7"/>
    <n v="0"/>
    <s v="Transportation Services"/>
    <s v="908889  2018 Pedestrian Countdown Signals"/>
    <s v="516104  City Wide Capital"/>
    <n v="300"/>
    <n v="0"/>
    <n v="0"/>
    <n v="0"/>
    <n v="0"/>
    <n v="0"/>
    <n v="0"/>
    <n v="0"/>
    <n v="0"/>
    <n v="0"/>
    <n v="300"/>
    <n v="516104"/>
    <n v="300"/>
    <s v="CW"/>
    <n v="2020"/>
    <s v="City Wide Capital"/>
    <n v="908889"/>
    <s v="Feux à décompte numérique pour piétons 2018"/>
    <s v="908889 Feux à décompte numérique pour piétons 2018"/>
    <s v="Comité des transports"/>
    <s v="Services des transports"/>
    <s v="Initiatives stratégiques"/>
    <s v="Fonds de réserve financé par les deniers publics"/>
  </r>
  <r>
    <n v="908553"/>
    <x v="280"/>
    <s v="Res"/>
    <s v="Capital Reserve Fund "/>
    <s v="City Wide Capital"/>
    <x v="0"/>
    <s v="Tax"/>
    <s v="Tax"/>
    <s v="Tax"/>
    <s v="Authority"/>
    <s v="Individual"/>
    <x v="0"/>
    <s v="Transportation Committee"/>
    <x v="7"/>
    <s v="Transportation Planning"/>
    <s v="Transportation Services"/>
    <s v="908553  Albert/Slater/Mackenzie (Empress-Waller)"/>
    <s v="516104  City Wide Capital"/>
    <n v="100"/>
    <n v="1545"/>
    <n v="106"/>
    <n v="291"/>
    <n v="0"/>
    <n v="0"/>
    <n v="0"/>
    <n v="0"/>
    <n v="0"/>
    <n v="0"/>
    <n v="2042"/>
    <n v="516104"/>
    <n v="2042"/>
    <n v="14"/>
    <n v="2022"/>
    <s v="City Wide Capital"/>
    <n v="908553"/>
    <s v="Albert/Slater/Mackenzie King (de l'av. Empress à l'av. Waller)"/>
    <s v="908553 Albert/Slater/Mackenzie King (de l'av. Empress à l'av. Waller)"/>
    <s v="Comité des transports"/>
    <s v="Services des transports"/>
    <s v="Renouvellement des immobilisations"/>
    <s v="Fonds de réserve financé par les deniers publics"/>
  </r>
  <r>
    <n v="908553"/>
    <x v="280"/>
    <s v="Debt"/>
    <s v="Debt Funding "/>
    <s v="Tax Supported Debt"/>
    <x v="5"/>
    <s v="Tax"/>
    <s v="Tax"/>
    <s v="Tax"/>
    <s v="Authority"/>
    <s v="Individual"/>
    <x v="0"/>
    <s v="Transportation Committee"/>
    <x v="7"/>
    <s v="Transportation Planning"/>
    <s v="Transportation Services"/>
    <s v="908553  Albert/Slater/Mackenzie (Empress-Waller)"/>
    <s v="518004  Tax Supported Debt"/>
    <n v="400"/>
    <n v="1000"/>
    <n v="2000"/>
    <n v="1000"/>
    <n v="0"/>
    <n v="0"/>
    <n v="0"/>
    <n v="0"/>
    <n v="0"/>
    <n v="0"/>
    <n v="4400"/>
    <n v="518004"/>
    <n v="4400"/>
    <n v="14"/>
    <n v="2022"/>
    <s v="Tax Supported Debt"/>
    <n v="908553"/>
    <s v="Albert/Slater/Mackenzie King (de l'av. Empress à l'av. Waller)"/>
    <s v="908553 Albert/Slater/Mackenzie King (de l'av. Empress à l'av. Waller)"/>
    <s v="Comité des transports"/>
    <s v="Services des transports"/>
    <s v="Renouvellement des immobilisations"/>
    <s v="Dette financée par les deniers publics"/>
  </r>
  <r>
    <n v="908928"/>
    <x v="281"/>
    <s v="Res"/>
    <s v="Capital Reserve Fund "/>
    <s v="City Wide Capital"/>
    <x v="0"/>
    <s v="Tax"/>
    <s v="Tax"/>
    <s v="Tax"/>
    <s v="Authority"/>
    <s v="Buildings-Road Services"/>
    <x v="0"/>
    <s v="Transportation Committee"/>
    <x v="1"/>
    <s v="Infrastructure Services"/>
    <s v="Transportation Services"/>
    <s v="908928  2018 Buildings-Road Services"/>
    <s v="516104  City Wide Capital"/>
    <n v="1235"/>
    <n v="800"/>
    <n v="800"/>
    <n v="800"/>
    <n v="0"/>
    <n v="0"/>
    <n v="0"/>
    <n v="0"/>
    <n v="0"/>
    <n v="0"/>
    <n v="3635"/>
    <n v="516104"/>
    <n v="3635"/>
    <s v="CW"/>
    <n v="2020"/>
    <s v="City Wide Capital"/>
    <n v="908928"/>
    <s v="Bâtiments - Services routiers 2018"/>
    <s v="908928 Bâtiments - Services routiers 2018"/>
    <s v="Comité des transports"/>
    <s v="Services des transports"/>
    <s v="Renouvellement des immobilisations"/>
    <s v="Fonds de réserve financé par les deniers publics"/>
  </r>
  <r>
    <n v="909061"/>
    <x v="282"/>
    <s v="Res"/>
    <s v="Capital Reserve Fund "/>
    <s v="City Wide Capital"/>
    <x v="0"/>
    <s v="Tax"/>
    <s v="Tax"/>
    <s v="Tax"/>
    <s v="Authority"/>
    <s v="Individual"/>
    <x v="0"/>
    <s v="Transportation Committee"/>
    <x v="7"/>
    <s v="Transportation Planning"/>
    <s v="Transportation Services"/>
    <s v="909061  2018 Area Traffic Management"/>
    <s v="516104  City Wide Capital"/>
    <n v="576"/>
    <n v="604"/>
    <n v="631"/>
    <n v="660"/>
    <n v="0"/>
    <n v="0"/>
    <n v="0"/>
    <n v="0"/>
    <n v="0"/>
    <n v="0"/>
    <n v="2471"/>
    <n v="516104"/>
    <n v="2471"/>
    <s v="CW"/>
    <n v="2021"/>
    <s v="City Wide Capital"/>
    <n v="909061"/>
    <s v="Gestion de la circulation locale − 2018"/>
    <s v="909061 Gestion de la circulation locale − 2018"/>
    <s v="Comité des transports"/>
    <s v="Services des transports"/>
    <s v="Renouvellement des immobilisations"/>
    <s v="Fonds de réserve financé par les deniers publics"/>
  </r>
  <r>
    <n v="909061"/>
    <x v="282"/>
    <s v="DC"/>
    <s v="Development Charges "/>
    <s v="Roads &amp; Structures (City Wide)"/>
    <x v="1"/>
    <s v="DC"/>
    <s v="Tax"/>
    <s v="Tax"/>
    <s v="Authority"/>
    <s v="Individual"/>
    <x v="0"/>
    <s v="Transportation Committee"/>
    <x v="7"/>
    <s v="Transportation Planning"/>
    <s v="Transportation Services"/>
    <s v="909061  2018 Area Traffic Management"/>
    <s v="516224  D/C  - Roads &amp; Structures (City Wide)"/>
    <n v="114"/>
    <n v="119"/>
    <n v="125"/>
    <n v="131"/>
    <n v="0"/>
    <n v="0"/>
    <n v="0"/>
    <n v="0"/>
    <n v="0"/>
    <n v="0"/>
    <n v="489"/>
    <n v="516224"/>
    <n v="489"/>
    <s v="CW"/>
    <n v="2021"/>
    <s v="Roads &amp; Structures"/>
    <n v="909061"/>
    <s v="Gestion de la circulation locale − 2018"/>
    <s v="909061 Gestion de la circulation locale − 2018"/>
    <s v="Comité des transports"/>
    <s v="Services des transports"/>
    <s v="Renouvellement des immobilisations"/>
    <s v="Redevances d’aménagement"/>
  </r>
  <r>
    <n v="909124"/>
    <x v="283"/>
    <s v="Res"/>
    <s v="Capital Reserve Fund "/>
    <s v="City Wide Capital"/>
    <x v="0"/>
    <s v="Tax"/>
    <s v="Tax"/>
    <s v="Tax"/>
    <s v="Authority"/>
    <s v="Individual"/>
    <x v="0"/>
    <s v="Transportation Committee"/>
    <x v="7"/>
    <s v="Transportation Planning"/>
    <s v="Transportation Services"/>
    <s v="909124  Pathway Lighting (uOttawa - Hurdman Sta)"/>
    <s v="516104  City Wide Capital"/>
    <n v="1500"/>
    <n v="0"/>
    <n v="0"/>
    <n v="0"/>
    <n v="0"/>
    <n v="0"/>
    <n v="0"/>
    <n v="0"/>
    <n v="0"/>
    <n v="0"/>
    <n v="1500"/>
    <n v="516104"/>
    <n v="1500"/>
    <s v="12,17"/>
    <n v="2018"/>
    <s v="City Wide Capital"/>
    <n v="909124"/>
    <s v="Éclairage sur les sentiers polyvalents (de l'uOttawa à la station Hurdman)"/>
    <s v="909124 Éclairage sur les sentiers polyvalents (de l'uOttawa à la station Hurdman)"/>
    <s v="Comité des transports"/>
    <s v="Services des transports"/>
    <s v="Renouvellement des immobilisations"/>
    <s v="Fonds de réserve financé par les deniers publics"/>
  </r>
  <r>
    <n v="908947"/>
    <x v="284"/>
    <s v="Res"/>
    <s v="Capital Reserve Fund "/>
    <s v="City Wide Capital"/>
    <x v="0"/>
    <s v="Tax"/>
    <s v="Tax"/>
    <s v="Tax"/>
    <s v="Authority"/>
    <s v="Preservation Treatment"/>
    <x v="0"/>
    <s v="Transportation Committee"/>
    <x v="1"/>
    <s v="Infrastructure Services"/>
    <s v="Transportation Services"/>
    <s v="908947  2018 Preservation Treatments"/>
    <s v="516104  City Wide Capital"/>
    <n v="471"/>
    <n v="3550"/>
    <n v="3800"/>
    <n v="3900"/>
    <n v="0"/>
    <n v="0"/>
    <n v="0"/>
    <n v="0"/>
    <n v="0"/>
    <n v="0"/>
    <n v="11721"/>
    <n v="516104"/>
    <n v="11721"/>
    <s v="CW"/>
    <n v="2020"/>
    <s v="City Wide Capital"/>
    <n v="908947"/>
    <s v="Traitements préventifs 2018"/>
    <s v="908947 Traitements préventifs 2018"/>
    <s v="Comité des transports"/>
    <s v="Services des transports"/>
    <s v="Renouvellement des immobilisations"/>
    <s v="Fonds de réserve financé par les deniers publics"/>
  </r>
  <r>
    <n v="908947"/>
    <x v="284"/>
    <s v="Debt"/>
    <s v="Debt Funding "/>
    <s v="Tax Supported Debt"/>
    <x v="5"/>
    <s v="Tax"/>
    <s v="Tax"/>
    <s v="Tax"/>
    <s v="Authority"/>
    <s v="Preservation Treatment"/>
    <x v="0"/>
    <s v="Transportation Committee"/>
    <x v="1"/>
    <s v="Infrastructure Services"/>
    <s v="Transportation Services"/>
    <s v="908947  2018 Preservation Treatments"/>
    <s v="518004  Tax Supported Debt"/>
    <n v="4000"/>
    <n v="1000"/>
    <n v="2000"/>
    <n v="2000"/>
    <n v="0"/>
    <n v="0"/>
    <n v="0"/>
    <n v="0"/>
    <n v="0"/>
    <n v="0"/>
    <n v="9000"/>
    <n v="518004"/>
    <n v="9000"/>
    <s v="CW"/>
    <n v="2020"/>
    <s v="Tax Supported Debt"/>
    <n v="908947"/>
    <s v="Traitements préventifs 2018"/>
    <s v="908947 Traitements préventifs 2018"/>
    <s v="Comité des transports"/>
    <s v="Services des transports"/>
    <s v="Renouvellement des immobilisations"/>
    <s v="Dette financée par les deniers publics"/>
  </r>
  <r>
    <n v="905530"/>
    <x v="285"/>
    <s v="Res"/>
    <s v="Capital Reserve Fund "/>
    <s v="City Wide Capital"/>
    <x v="0"/>
    <s v="Tax"/>
    <s v="Tax"/>
    <s v="Tax"/>
    <s v="Authority"/>
    <s v="Structures - Transportation"/>
    <x v="0"/>
    <s v="Transportation Committee"/>
    <x v="1"/>
    <s v="Infrastructure Services"/>
    <s v="Transportation Services"/>
    <s v="905530  Bridges &amp; BCulverts Stand Alone"/>
    <s v="516104  City Wide Capital"/>
    <n v="0"/>
    <n v="180"/>
    <n v="201"/>
    <n v="0"/>
    <n v="0"/>
    <n v="0"/>
    <n v="0"/>
    <n v="0"/>
    <n v="0"/>
    <n v="0"/>
    <n v="381"/>
    <n v="516104"/>
    <n v="381"/>
    <s v="CW"/>
    <n v="2019"/>
    <s v="City Wide Capital"/>
    <n v="905530"/>
    <s v="Ponts et ponceaux indépendants"/>
    <s v="905530 Ponts et ponceaux indépendants"/>
    <s v="Comité des transports"/>
    <s v="Services des transports"/>
    <s v="Renouvellement des immobilisations"/>
    <s v="Fonds de réserve financé par les deniers publics"/>
  </r>
  <r>
    <n v="905530"/>
    <x v="285"/>
    <s v="Debt"/>
    <s v="Debt Funding "/>
    <s v="Tax Supported Debt"/>
    <x v="5"/>
    <s v="Tax"/>
    <s v="Tax"/>
    <s v="Tax"/>
    <s v="Authority"/>
    <s v="Structures - Transportation"/>
    <x v="0"/>
    <s v="Transportation Committee"/>
    <x v="1"/>
    <s v="Infrastructure Services"/>
    <s v="Transportation Services"/>
    <s v="905530  Bridges &amp; BCulverts Stand Alone"/>
    <s v="518004  Tax Supported Debt"/>
    <n v="0"/>
    <n v="400"/>
    <n v="500"/>
    <n v="0"/>
    <n v="0"/>
    <n v="0"/>
    <n v="0"/>
    <n v="0"/>
    <n v="0"/>
    <n v="0"/>
    <n v="900"/>
    <n v="518004"/>
    <n v="900"/>
    <s v="CW"/>
    <n v="2019"/>
    <s v="Tax Supported Debt"/>
    <n v="905530"/>
    <s v="Ponts et ponceaux indépendants"/>
    <s v="905530 Ponts et ponceaux indépendants"/>
    <s v="Comité des transports"/>
    <s v="Services des transports"/>
    <s v="Renouvellement des immobilisations"/>
    <s v="Dette financée par les deniers publics"/>
  </r>
  <r>
    <n v="907019"/>
    <x v="286"/>
    <s v="Res"/>
    <s v="Capital Reserve Fund "/>
    <s v="City Wide Capital"/>
    <x v="0"/>
    <s v="Tax"/>
    <s v="Tax"/>
    <s v="Tax"/>
    <s v="Authority"/>
    <s v="Structures - Transportation"/>
    <x v="0"/>
    <s v="Transportation Committee"/>
    <x v="1"/>
    <s v="Infrastructure Services"/>
    <s v="Transportation Services"/>
    <s v="907019  Harmer Ave Ped Bridge over Hwy 417"/>
    <s v="516104  City Wide Capital"/>
    <n v="6730"/>
    <n v="0"/>
    <n v="0"/>
    <n v="0"/>
    <n v="0"/>
    <n v="0"/>
    <n v="0"/>
    <n v="0"/>
    <n v="0"/>
    <n v="0"/>
    <n v="6730"/>
    <n v="516104"/>
    <n v="6730"/>
    <n v="15"/>
    <n v="2020"/>
    <s v="City Wide Capital"/>
    <n v="907019"/>
    <s v="Passerelle pour piétons de l’avenue Harmer – SN018590"/>
    <s v="907019 Passerelle pour piétons de l’avenue Harmer – SN018590"/>
    <s v="Comité des transports"/>
    <s v="Services des transports"/>
    <s v="Renouvellement des immobilisations"/>
    <s v="Fonds de réserve financé par les deniers publics"/>
  </r>
  <r>
    <n v="907019"/>
    <x v="286"/>
    <s v="Debt"/>
    <s v="Debt Funding "/>
    <s v="Tax Supported Debt"/>
    <x v="5"/>
    <s v="Tax"/>
    <s v="Tax"/>
    <s v="Tax"/>
    <s v="Authority"/>
    <s v="Structures - Transportation"/>
    <x v="0"/>
    <s v="Transportation Committee"/>
    <x v="1"/>
    <s v="Infrastructure Services"/>
    <s v="Transportation Services"/>
    <s v="907019  Harmer Ave Ped Bridge over Hwy 417"/>
    <s v="518004  Tax Supported Debt"/>
    <n v="5000"/>
    <n v="0"/>
    <n v="0"/>
    <n v="0"/>
    <n v="0"/>
    <n v="0"/>
    <n v="0"/>
    <n v="0"/>
    <n v="0"/>
    <n v="0"/>
    <n v="5000"/>
    <n v="518004"/>
    <n v="5000"/>
    <n v="15"/>
    <n v="2020"/>
    <s v="Tax Supported Debt"/>
    <n v="907019"/>
    <s v="Passerelle pour piétons de l’avenue Harmer – SN018590"/>
    <s v="907019 Passerelle pour piétons de l’avenue Harmer – SN018590"/>
    <s v="Comité des transports"/>
    <s v="Services des transports"/>
    <s v="Renouvellement des immobilisations"/>
    <s v="Dette financée par les deniers publics"/>
  </r>
  <r>
    <n v="907324"/>
    <x v="287"/>
    <s v="Res"/>
    <s v="Capital Reserve Fund "/>
    <s v="City Wide Capital"/>
    <x v="0"/>
    <s v="Tax"/>
    <s v="Tax"/>
    <s v="Tax"/>
    <s v="Authority"/>
    <s v="Structures - Transportation"/>
    <x v="0"/>
    <s v="Transportation Committee"/>
    <x v="1"/>
    <s v="Infrastructure Services"/>
    <s v="Transportation Services"/>
    <s v="907324  St Patrick St Bridge [013320]"/>
    <s v="516104  City Wide Capital"/>
    <n v="0"/>
    <n v="0"/>
    <n v="150"/>
    <n v="4340"/>
    <n v="0"/>
    <n v="0"/>
    <n v="0"/>
    <n v="0"/>
    <n v="0"/>
    <n v="0"/>
    <n v="4490"/>
    <n v="516104"/>
    <n v="4490"/>
    <s v="12,13"/>
    <n v="2018"/>
    <s v="City Wide Capital"/>
    <n v="907324"/>
    <s v="Pont de la rue Saint-Patrick (013320)"/>
    <s v="907324 Pont de la rue Saint-Patrick (013320)"/>
    <s v="Comité des transports"/>
    <s v="Services des transports"/>
    <s v="Renouvellement des immobilisations"/>
    <s v="Fonds de réserve financé par les deniers publics"/>
  </r>
  <r>
    <n v="907324"/>
    <x v="287"/>
    <s v="Debt"/>
    <s v="Debt Funding "/>
    <s v="Tax Supported Debt"/>
    <x v="5"/>
    <s v="Tax"/>
    <s v="Tax"/>
    <s v="Tax"/>
    <s v="Authority"/>
    <s v="Structures - Transportation"/>
    <x v="0"/>
    <s v="Transportation Committee"/>
    <x v="1"/>
    <s v="Infrastructure Services"/>
    <s v="Transportation Services"/>
    <s v="907324  St Patrick St Bridge [013320]"/>
    <s v="518004  Tax Supported Debt"/>
    <n v="0"/>
    <n v="0"/>
    <n v="500"/>
    <n v="2000"/>
    <n v="0"/>
    <n v="0"/>
    <n v="0"/>
    <n v="0"/>
    <n v="0"/>
    <n v="0"/>
    <n v="2500"/>
    <n v="518004"/>
    <n v="2500"/>
    <s v="12,13"/>
    <n v="2018"/>
    <s v="Tax Supported Debt"/>
    <n v="907324"/>
    <s v="Pont de la rue Saint-Patrick (013320)"/>
    <s v="907324 Pont de la rue Saint-Patrick (013320)"/>
    <s v="Comité des transports"/>
    <s v="Services des transports"/>
    <s v="Renouvellement des immobilisations"/>
    <s v="Dette financée par les deniers publics"/>
  </r>
  <r>
    <n v="908583"/>
    <x v="288"/>
    <s v="Res"/>
    <s v="Capital Reserve Fund "/>
    <s v="City Wide Capital"/>
    <x v="0"/>
    <s v="Tax"/>
    <s v="Tax"/>
    <s v="Tax"/>
    <s v="Authority"/>
    <s v="Structures - Transportation"/>
    <x v="0"/>
    <s v="Transportation Committee"/>
    <x v="1"/>
    <s v="Infrastructure Services"/>
    <s v="Transportation Services"/>
    <s v="908583  Bank St Sawmill Crk [057470]"/>
    <s v="516104  City Wide Capital"/>
    <n v="20"/>
    <n v="120"/>
    <n v="0"/>
    <n v="0"/>
    <n v="0"/>
    <n v="0"/>
    <n v="0"/>
    <n v="0"/>
    <n v="0"/>
    <n v="0"/>
    <n v="140"/>
    <n v="516104"/>
    <n v="140"/>
    <s v="17, 18"/>
    <s v="2022"/>
    <s v="City Wide Capital"/>
    <n v="908583"/>
    <s v="Ponceau du ruisseau Sawmill sous la rue Bank [057470]"/>
    <s v="908583 Ponceau du ruisseau Sawmill sous la rue Bank [057470]"/>
    <s v="Comité des transports"/>
    <s v="Services des transports"/>
    <s v="Renouvellement des immobilisations"/>
    <s v="Fonds de réserve financé par les deniers publics"/>
  </r>
  <r>
    <n v="908583"/>
    <x v="288"/>
    <s v="Debt"/>
    <s v="Debt Funding "/>
    <s v="Tax Supported Debt"/>
    <x v="5"/>
    <s v="Tax"/>
    <s v="Tax"/>
    <s v="Tax"/>
    <s v="Authority"/>
    <s v="Structures - Transportation"/>
    <x v="0"/>
    <s v="Transportation Committee"/>
    <x v="1"/>
    <s v="Infrastructure Services"/>
    <s v="Transportation Services"/>
    <s v="908583  Bank St Sawmill Crk [057470]"/>
    <s v="518004  Tax Supported Debt"/>
    <n v="50"/>
    <n v="400"/>
    <n v="0"/>
    <n v="0"/>
    <n v="0"/>
    <n v="0"/>
    <n v="0"/>
    <n v="0"/>
    <n v="0"/>
    <n v="0"/>
    <n v="450"/>
    <n v="518004"/>
    <n v="450"/>
    <s v="17, 18"/>
    <s v="2022"/>
    <s v="Tax Supported Debt"/>
    <n v="908583"/>
    <s v="Ponceau du ruisseau Sawmill sous la rue Bank [057470]"/>
    <s v="908583 Ponceau du ruisseau Sawmill sous la rue Bank [057470]"/>
    <s v="Comité des transports"/>
    <s v="Services des transports"/>
    <s v="Renouvellement des immobilisations"/>
    <s v="Dette financée par les deniers publics"/>
  </r>
  <r>
    <n v="908584"/>
    <x v="289"/>
    <s v="Res"/>
    <s v="Capital Reserve Fund "/>
    <s v="City Wide Capital"/>
    <x v="0"/>
    <s v="Tax"/>
    <s v="Tax"/>
    <s v="Tax"/>
    <s v="Authority"/>
    <s v="Structures - Transportation"/>
    <x v="0"/>
    <s v="Transportation Committee"/>
    <x v="1"/>
    <s v="Infrastructure Services"/>
    <s v="Transportation Services"/>
    <s v="908584  AirportPkwy NB WalkleyRamp Twin Bculvert"/>
    <s v="516104  City Wide Capital"/>
    <n v="30"/>
    <n v="440"/>
    <n v="0"/>
    <n v="0"/>
    <n v="0"/>
    <n v="0"/>
    <n v="0"/>
    <n v="0"/>
    <n v="0"/>
    <n v="0"/>
    <n v="470"/>
    <n v="516104"/>
    <n v="470"/>
    <s v="16"/>
    <s v="2021"/>
    <s v="City Wide Capital"/>
    <n v="908584"/>
    <s v="Ponceau B double sous la rampe d'accès de la promenade de l'Aéroport (dir. nord) vers Walkley"/>
    <s v="908584 Ponceau B double sous la rampe d'accès de la promenade de l'Aéroport (dir. nord) vers Walkley"/>
    <s v="Comité des transports"/>
    <s v="Services des transports"/>
    <s v="Renouvellement des immobilisations"/>
    <s v="Fonds de réserve financé par les deniers publics"/>
  </r>
  <r>
    <n v="908584"/>
    <x v="289"/>
    <s v="Debt"/>
    <s v="Debt Funding "/>
    <s v="Tax Supported Debt"/>
    <x v="5"/>
    <s v="Tax"/>
    <s v="Tax"/>
    <s v="Tax"/>
    <s v="Authority"/>
    <s v="Structures - Transportation"/>
    <x v="0"/>
    <s v="Transportation Committee"/>
    <x v="1"/>
    <s v="Infrastructure Services"/>
    <s v="Transportation Services"/>
    <s v="908584  AirportPkwy NB WalkleyRamp Twin Bculvert"/>
    <s v="518004  Tax Supported Debt"/>
    <n v="100"/>
    <n v="500"/>
    <n v="0"/>
    <n v="0"/>
    <n v="0"/>
    <n v="0"/>
    <n v="0"/>
    <n v="0"/>
    <n v="0"/>
    <n v="0"/>
    <n v="600"/>
    <n v="518004"/>
    <n v="600"/>
    <s v="16"/>
    <s v="2021"/>
    <s v="Tax Supported Debt"/>
    <n v="908584"/>
    <s v="Ponceau B double sous la rampe d'accès de la promenade de l'Aéroport (dir. nord) vers Walkley"/>
    <s v="908584 Ponceau B double sous la rampe d'accès de la promenade de l'Aéroport (dir. nord) vers Walkley"/>
    <s v="Comité des transports"/>
    <s v="Services des transports"/>
    <s v="Renouvellement des immobilisations"/>
    <s v="Dette financée par les deniers publics"/>
  </r>
  <r>
    <n v="908585"/>
    <x v="290"/>
    <s v="Res"/>
    <s v="Capital Reserve Fund "/>
    <s v="City Wide Capital"/>
    <x v="0"/>
    <s v="Tax"/>
    <s v="Tax"/>
    <s v="Tax"/>
    <s v="Authority"/>
    <s v="Structures - Transportation"/>
    <x v="0"/>
    <s v="Transportation Committee"/>
    <x v="1"/>
    <s v="Infrastructure Services"/>
    <s v="Transportation Services"/>
    <s v="908585  Airport Pkwy U/P CNR [055240]"/>
    <s v="516104  City Wide Capital"/>
    <n v="0"/>
    <n v="0"/>
    <n v="10"/>
    <n v="230"/>
    <n v="0"/>
    <n v="0"/>
    <n v="0"/>
    <n v="0"/>
    <n v="0"/>
    <n v="0"/>
    <n v="240"/>
    <n v="516104"/>
    <n v="240"/>
    <s v="16"/>
    <s v="2024"/>
    <s v="City Wide Capital"/>
    <n v="908585"/>
    <s v="Passage inférieur de la promenade de l'Aéroport et du CN "/>
    <s v="908585 Passage inférieur de la promenade de l'Aéroport et du CN "/>
    <s v="Comité des transports"/>
    <s v="Services des transports"/>
    <s v="Renouvellement des immobilisations"/>
    <s v="Fonds de réserve financé par les deniers publics"/>
  </r>
  <r>
    <n v="908585"/>
    <x v="290"/>
    <s v="Debt"/>
    <s v="Debt Funding "/>
    <s v="Tax Supported Debt"/>
    <x v="5"/>
    <s v="Tax"/>
    <s v="Tax"/>
    <s v="Tax"/>
    <s v="Authority"/>
    <s v="Structures - Transportation"/>
    <x v="0"/>
    <s v="Transportation Committee"/>
    <x v="1"/>
    <s v="Infrastructure Services"/>
    <s v="Transportation Services"/>
    <s v="908585  Airport Pkwy U/P CNR [055240]"/>
    <s v="518004  Tax Supported Debt"/>
    <n v="0"/>
    <n v="0"/>
    <n v="100"/>
    <n v="500"/>
    <n v="0"/>
    <n v="0"/>
    <n v="0"/>
    <n v="0"/>
    <n v="0"/>
    <n v="0"/>
    <n v="600"/>
    <n v="518004"/>
    <n v="600"/>
    <s v="16"/>
    <s v="2024"/>
    <s v="Tax Supported Debt"/>
    <n v="908585"/>
    <s v="Passage inférieur de la promenade de l'Aéroport et du CN "/>
    <s v="908585 Passage inférieur de la promenade de l'Aéroport et du CN "/>
    <s v="Comité des transports"/>
    <s v="Services des transports"/>
    <s v="Renouvellement des immobilisations"/>
    <s v="Dette financée par les deniers publics"/>
  </r>
  <r>
    <n v="908587"/>
    <x v="291"/>
    <s v="Res"/>
    <s v="Capital Reserve Fund "/>
    <s v="City Wide Capital"/>
    <x v="0"/>
    <s v="Tax"/>
    <s v="Tax"/>
    <s v="Tax"/>
    <s v="Authority"/>
    <s v="Structures - Transportation"/>
    <x v="0"/>
    <s v="Transportation Committee"/>
    <x v="1"/>
    <s v="Infrastructure Services"/>
    <s v="Transportation Services"/>
    <s v="908587  Bank St Canal Bridge [012010]"/>
    <s v="516104  City Wide Capital"/>
    <n v="0"/>
    <n v="240"/>
    <n v="0"/>
    <n v="0"/>
    <n v="0"/>
    <n v="0"/>
    <n v="0"/>
    <n v="0"/>
    <n v="0"/>
    <n v="0"/>
    <n v="240"/>
    <n v="516104"/>
    <n v="240"/>
    <s v="17"/>
    <s v="2023"/>
    <s v="City Wide Capital"/>
    <n v="908587"/>
    <s v="Pont de la rue Bank au-dessus du Canal "/>
    <s v="908587 Pont de la rue Bank au-dessus du Canal "/>
    <s v="Comité des transports"/>
    <s v="Services des transports"/>
    <s v="Renouvellement des immobilisations"/>
    <s v="Fonds de réserve financé par les deniers publics"/>
  </r>
  <r>
    <n v="908587"/>
    <x v="291"/>
    <s v="Debt"/>
    <s v="Debt Funding "/>
    <s v="Tax Supported Debt"/>
    <x v="5"/>
    <s v="Tax"/>
    <s v="Tax"/>
    <s v="Tax"/>
    <s v="Authority"/>
    <s v="Structures - Transportation"/>
    <x v="0"/>
    <s v="Transportation Committee"/>
    <x v="1"/>
    <s v="Infrastructure Services"/>
    <s v="Transportation Services"/>
    <s v="908587  Bank St Canal Bridge [012010]"/>
    <s v="518004  Tax Supported Debt"/>
    <n v="100"/>
    <n v="500"/>
    <n v="0"/>
    <n v="0"/>
    <n v="0"/>
    <n v="0"/>
    <n v="0"/>
    <n v="0"/>
    <n v="0"/>
    <n v="0"/>
    <n v="600"/>
    <n v="518004"/>
    <n v="600"/>
    <s v="17"/>
    <s v="2023"/>
    <s v="Tax Supported Debt"/>
    <n v="908587"/>
    <s v="Pont de la rue Bank au-dessus du Canal "/>
    <s v="908587 Pont de la rue Bank au-dessus du Canal "/>
    <s v="Comité des transports"/>
    <s v="Services des transports"/>
    <s v="Renouvellement des immobilisations"/>
    <s v="Dette financée par les deniers publics"/>
  </r>
  <r>
    <n v="908588"/>
    <x v="292"/>
    <s v="Res"/>
    <s v="Capital Reserve Fund "/>
    <s v="City Wide Capital"/>
    <x v="0"/>
    <s v="Tax"/>
    <s v="Tax"/>
    <s v="Tax"/>
    <s v="Authority"/>
    <s v="Structures - Transportation"/>
    <x v="0"/>
    <s v="Transportation Committee"/>
    <x v="1"/>
    <s v="Infrastructure Services"/>
    <s v="Transportation Services"/>
    <s v="908588  Beechfern Pk Ped [751090]"/>
    <s v="516104  City Wide Capital"/>
    <n v="0"/>
    <n v="0"/>
    <n v="10"/>
    <n v="130"/>
    <n v="0"/>
    <n v="0"/>
    <n v="0"/>
    <n v="0"/>
    <n v="0"/>
    <n v="0"/>
    <n v="140"/>
    <n v="516104"/>
    <n v="140"/>
    <s v="6"/>
    <s v="2024"/>
    <s v="City Wide Capital"/>
    <n v="908588"/>
    <s v="Passerelle pour piétons de la promenade Beechfern [751090]"/>
    <s v="908588 Passerelle pour piétons de la promenade Beechfern [751090]"/>
    <s v="Comité des transports"/>
    <s v="Services des transports"/>
    <s v="Renouvellement des immobilisations"/>
    <s v="Fonds de réserve financé par les deniers publics"/>
  </r>
  <r>
    <n v="908588"/>
    <x v="292"/>
    <s v="Debt"/>
    <s v="Debt Funding "/>
    <s v="Tax Supported Debt"/>
    <x v="5"/>
    <s v="Tax"/>
    <s v="Tax"/>
    <s v="Tax"/>
    <s v="Authority"/>
    <s v="Structures - Transportation"/>
    <x v="0"/>
    <s v="Transportation Committee"/>
    <x v="1"/>
    <s v="Infrastructure Services"/>
    <s v="Transportation Services"/>
    <s v="908588  Beechfern Pk Ped [751090]"/>
    <s v="518004  Tax Supported Debt"/>
    <n v="0"/>
    <n v="0"/>
    <n v="100"/>
    <n v="200"/>
    <n v="0"/>
    <n v="0"/>
    <n v="0"/>
    <n v="0"/>
    <n v="0"/>
    <n v="0"/>
    <n v="300"/>
    <n v="518004"/>
    <n v="300"/>
    <s v="6"/>
    <s v="2024"/>
    <s v="Tax Supported Debt"/>
    <n v="908588"/>
    <s v="Passerelle pour piétons de la promenade Beechfern [751090]"/>
    <s v="908588 Passerelle pour piétons de la promenade Beechfern [751090]"/>
    <s v="Comité des transports"/>
    <s v="Services des transports"/>
    <s v="Renouvellement des immobilisations"/>
    <s v="Dette financée par les deniers publics"/>
  </r>
  <r>
    <n v="908589"/>
    <x v="293"/>
    <s v="Res"/>
    <s v="Capital Reserve Fund "/>
    <s v="City Wide Capital"/>
    <x v="0"/>
    <s v="Tax"/>
    <s v="Tax"/>
    <s v="Tax"/>
    <s v="Authority"/>
    <s v="Structures - Transportation"/>
    <x v="0"/>
    <s v="Transportation Committee"/>
    <x v="1"/>
    <s v="Infrastructure Services"/>
    <s v="Transportation Services"/>
    <s v="908589  Belfast Rd O/P VIA Rail [055980]"/>
    <s v="516104  City Wide Capital"/>
    <n v="0"/>
    <n v="10"/>
    <n v="560"/>
    <n v="0"/>
    <n v="0"/>
    <n v="0"/>
    <n v="0"/>
    <n v="0"/>
    <n v="0"/>
    <n v="0"/>
    <n v="570"/>
    <n v="516104"/>
    <n v="570"/>
    <s v="18"/>
    <s v="2023"/>
    <s v="City Wide Capital"/>
    <n v="908589"/>
    <s v="Passage supérieur du chemin Belfast à VIA Rail [055980]"/>
    <s v="908589 Passage supérieur du chemin Belfast à VIA Rail [055980]"/>
    <s v="Comité des transports"/>
    <s v="Services des transports"/>
    <s v="Renouvellement des immobilisations"/>
    <s v="Fonds de réserve financé par les deniers publics"/>
  </r>
  <r>
    <n v="908589"/>
    <x v="293"/>
    <s v="Debt"/>
    <s v="Debt Funding "/>
    <s v="Tax Supported Debt"/>
    <x v="5"/>
    <s v="Tax"/>
    <s v="Tax"/>
    <s v="Tax"/>
    <s v="Authority"/>
    <s v="Structures - Transportation"/>
    <x v="0"/>
    <s v="Transportation Committee"/>
    <x v="1"/>
    <s v="Infrastructure Services"/>
    <s v="Transportation Services"/>
    <s v="908589  Belfast Rd O/P VIA Rail [055980]"/>
    <s v="518004  Tax Supported Debt"/>
    <n v="0"/>
    <n v="200"/>
    <n v="2000"/>
    <n v="0"/>
    <n v="0"/>
    <n v="0"/>
    <n v="0"/>
    <n v="0"/>
    <n v="0"/>
    <n v="0"/>
    <n v="2200"/>
    <n v="518004"/>
    <n v="2200"/>
    <s v="18"/>
    <s v="2023"/>
    <s v="Tax Supported Debt"/>
    <n v="908589"/>
    <s v="Passage supérieur du chemin Belfast à VIA Rail [055980]"/>
    <s v="908589 Passage supérieur du chemin Belfast à VIA Rail [055980]"/>
    <s v="Comité des transports"/>
    <s v="Services des transports"/>
    <s v="Renouvellement des immobilisations"/>
    <s v="Dette financée par les deniers publics"/>
  </r>
  <r>
    <n v="908592"/>
    <x v="294"/>
    <s v="Res"/>
    <s v="Capital Reserve Fund "/>
    <s v="City Wide Capital"/>
    <x v="0"/>
    <s v="Tax"/>
    <s v="Tax"/>
    <s v="Tax"/>
    <s v="Authority"/>
    <s v="Structures - Transportation"/>
    <x v="0"/>
    <s v="Transportation Committee"/>
    <x v="1"/>
    <s v="Infrastructure Services"/>
    <s v="Transportation Services"/>
    <s v="908592  Emerald Meadow Dr [113100(1-4)]"/>
    <s v="516104  City Wide Capital"/>
    <n v="0"/>
    <n v="0"/>
    <n v="100"/>
    <n v="670"/>
    <n v="0"/>
    <n v="0"/>
    <n v="0"/>
    <n v="0"/>
    <n v="0"/>
    <n v="0"/>
    <n v="770"/>
    <n v="516104"/>
    <n v="770"/>
    <s v="23"/>
    <s v="2024"/>
    <s v="City Wide Capital"/>
    <n v="908592"/>
    <s v="Promenade Emerald Meadow [113100(1-4)]"/>
    <s v="908592 Promenade Emerald Meadow [113100(1-4)]"/>
    <s v="Comité des transports"/>
    <s v="Services des transports"/>
    <s v="Renouvellement des immobilisations"/>
    <s v="Fonds de réserve financé par les deniers publics"/>
  </r>
  <r>
    <n v="908592"/>
    <x v="294"/>
    <s v="Debt"/>
    <s v="Debt Funding "/>
    <s v="Tax Supported Debt"/>
    <x v="5"/>
    <s v="Tax"/>
    <s v="Tax"/>
    <s v="Tax"/>
    <s v="Authority"/>
    <s v="Structures - Transportation"/>
    <x v="0"/>
    <s v="Transportation Committee"/>
    <x v="1"/>
    <s v="Infrastructure Services"/>
    <s v="Transportation Services"/>
    <s v="908592  Emerald Meadow Dr [113100(1-4)]"/>
    <s v="518004  Tax Supported Debt"/>
    <n v="0"/>
    <n v="0"/>
    <n v="100"/>
    <n v="1000"/>
    <n v="0"/>
    <n v="0"/>
    <n v="0"/>
    <n v="0"/>
    <n v="0"/>
    <n v="0"/>
    <n v="1100"/>
    <n v="518004"/>
    <n v="1100"/>
    <s v="23"/>
    <s v="2024"/>
    <s v="Tax Supported Debt"/>
    <n v="908592"/>
    <s v="Promenade Emerald Meadow [113100(1-4)]"/>
    <s v="908592 Promenade Emerald Meadow [113100(1-4)]"/>
    <s v="Comité des transports"/>
    <s v="Services des transports"/>
    <s v="Renouvellement des immobilisations"/>
    <s v="Dette financée par les deniers publics"/>
  </r>
  <r>
    <n v="908593"/>
    <x v="295"/>
    <s v="Res"/>
    <s v="Capital Reserve Fund "/>
    <s v="City Wide Capital"/>
    <x v="0"/>
    <s v="Tax"/>
    <s v="Tax"/>
    <s v="Tax"/>
    <s v="Authority"/>
    <s v="Structures - Transportation"/>
    <x v="0"/>
    <s v="Transportation Committee"/>
    <x v="1"/>
    <s v="Infrastructure Services"/>
    <s v="Transportation Services"/>
    <s v="908593  Flewellyn Road Bridge SN 757260"/>
    <s v="516104  City Wide Capital"/>
    <n v="0"/>
    <n v="10"/>
    <n v="140"/>
    <n v="0"/>
    <n v="0"/>
    <n v="0"/>
    <n v="0"/>
    <n v="0"/>
    <n v="0"/>
    <n v="0"/>
    <n v="150"/>
    <n v="516104"/>
    <n v="150"/>
    <s v="21"/>
    <s v="2023"/>
    <s v="City Wide Capital"/>
    <n v="908593"/>
    <s v="Pont du chemin Flewellyn SN 757260"/>
    <s v="908593 Pont du chemin Flewellyn SN 757260"/>
    <s v="Comité des transports"/>
    <s v="Services des transports"/>
    <s v="Renouvellement des immobilisations"/>
    <s v="Fonds de réserve financé par les deniers publics"/>
  </r>
  <r>
    <n v="908593"/>
    <x v="295"/>
    <s v="Debt"/>
    <s v="Debt Funding "/>
    <s v="Tax Supported Debt"/>
    <x v="5"/>
    <s v="Tax"/>
    <s v="Tax"/>
    <s v="Tax"/>
    <s v="Authority"/>
    <s v="Structures - Transportation"/>
    <x v="0"/>
    <s v="Transportation Committee"/>
    <x v="1"/>
    <s v="Infrastructure Services"/>
    <s v="Transportation Services"/>
    <s v="908593  Flewellyn Road Bridge SN 757260"/>
    <s v="518004  Tax Supported Debt"/>
    <n v="0"/>
    <n v="100"/>
    <n v="200"/>
    <n v="0"/>
    <n v="0"/>
    <n v="0"/>
    <n v="0"/>
    <n v="0"/>
    <n v="0"/>
    <n v="0"/>
    <n v="300"/>
    <n v="518004"/>
    <n v="300"/>
    <s v="21"/>
    <s v="2023"/>
    <s v="Tax Supported Debt"/>
    <n v="908593"/>
    <s v="Pont du chemin Flewellyn SN 757260"/>
    <s v="908593 Pont du chemin Flewellyn SN 757260"/>
    <s v="Comité des transports"/>
    <s v="Services des transports"/>
    <s v="Renouvellement des immobilisations"/>
    <s v="Dette financée par les deniers publics"/>
  </r>
  <r>
    <n v="908597"/>
    <x v="296"/>
    <s v="Res"/>
    <s v="Capital Reserve Fund "/>
    <s v="City Wide Capital"/>
    <x v="0"/>
    <s v="Tax"/>
    <s v="Tax"/>
    <s v="Tax"/>
    <s v="Authority"/>
    <s v="Structures - Transportation"/>
    <x v="0"/>
    <s v="Transportation Committee"/>
    <x v="1"/>
    <s v="Infrastructure Services"/>
    <s v="Transportation Services"/>
    <s v="908597  McKenzie King Bridge [012200-1]"/>
    <s v="516104  City Wide Capital"/>
    <n v="30"/>
    <n v="1040"/>
    <n v="6810"/>
    <n v="0"/>
    <n v="0"/>
    <n v="0"/>
    <n v="0"/>
    <n v="0"/>
    <n v="0"/>
    <n v="0"/>
    <n v="7880"/>
    <n v="516104"/>
    <n v="7880"/>
    <s v="12,14"/>
    <s v="2022"/>
    <s v="City Wide Capital"/>
    <n v="908597"/>
    <s v="Pont McKenzie-King [012200-1]"/>
    <s v="908597 Pont McKenzie-King [012200-1]"/>
    <s v="Comité des transports"/>
    <s v="Services des transports"/>
    <s v="Renouvellement des immobilisations"/>
    <s v="Fonds de réserve financé par les deniers publics"/>
  </r>
  <r>
    <n v="908597"/>
    <x v="296"/>
    <s v="Debt"/>
    <s v="Debt Funding "/>
    <s v="Tax Supported Debt"/>
    <x v="5"/>
    <s v="Tax"/>
    <s v="Tax"/>
    <s v="Tax"/>
    <s v="Authority"/>
    <s v="Structures - Transportation"/>
    <x v="0"/>
    <s v="Transportation Committee"/>
    <x v="1"/>
    <s v="Infrastructure Services"/>
    <s v="Transportation Services"/>
    <s v="908597  McKenzie King Bridge [012200-1]"/>
    <s v="518004  Tax Supported Debt"/>
    <n v="50"/>
    <n v="1000"/>
    <n v="2000"/>
    <n v="0"/>
    <n v="0"/>
    <n v="0"/>
    <n v="0"/>
    <n v="0"/>
    <n v="0"/>
    <n v="0"/>
    <n v="3050"/>
    <n v="518004"/>
    <n v="3050"/>
    <s v="12,14"/>
    <s v="2022"/>
    <s v="Tax Supported Debt"/>
    <n v="908597"/>
    <s v="Pont McKenzie-King [012200-1]"/>
    <s v="908597 Pont McKenzie-King [012200-1]"/>
    <s v="Comité des transports"/>
    <s v="Services des transports"/>
    <s v="Renouvellement des immobilisations"/>
    <s v="Dette financée par les deniers publics"/>
  </r>
  <r>
    <n v="908598"/>
    <x v="297"/>
    <s v="Res"/>
    <s v="Capital Reserve Fund "/>
    <s v="City Wide Capital"/>
    <x v="0"/>
    <s v="Tax"/>
    <s v="Tax"/>
    <s v="Tax"/>
    <s v="Authority"/>
    <s v="Structures - Transportation"/>
    <x v="0"/>
    <s v="Transportation Committee"/>
    <x v="1"/>
    <s v="Infrastructure Services"/>
    <s v="Transportation Services"/>
    <s v="908598  Milton Rd Bridge [893100]"/>
    <s v="516104  City Wide Capital"/>
    <n v="0"/>
    <n v="0"/>
    <n v="60"/>
    <n v="100"/>
    <n v="0"/>
    <n v="0"/>
    <n v="0"/>
    <n v="0"/>
    <n v="0"/>
    <n v="0"/>
    <n v="160"/>
    <n v="516104"/>
    <n v="160"/>
    <s v="19"/>
    <s v="2024"/>
    <s v="City Wide Capital"/>
    <n v="908598"/>
    <s v="Pont du chemin Milton [893100]"/>
    <s v="908598 Pont du chemin Milton [893100]"/>
    <s v="Comité des transports"/>
    <s v="Services des transports"/>
    <s v="Renouvellement des immobilisations"/>
    <s v="Fonds de réserve financé par les deniers publics"/>
  </r>
  <r>
    <n v="908598"/>
    <x v="297"/>
    <s v="Debt"/>
    <s v="Debt Funding "/>
    <s v="Tax Supported Debt"/>
    <x v="5"/>
    <s v="Tax"/>
    <s v="Tax"/>
    <s v="Tax"/>
    <s v="Authority"/>
    <s v="Structures - Transportation"/>
    <x v="0"/>
    <s v="Transportation Committee"/>
    <x v="1"/>
    <s v="Infrastructure Services"/>
    <s v="Transportation Services"/>
    <s v="908598  Milton Rd Bridge [893100]"/>
    <s v="518004  Tax Supported Debt"/>
    <n v="0"/>
    <n v="0"/>
    <n v="100"/>
    <n v="1000"/>
    <n v="0"/>
    <n v="0"/>
    <n v="0"/>
    <n v="0"/>
    <n v="0"/>
    <n v="0"/>
    <n v="1100"/>
    <n v="518004"/>
    <n v="1100"/>
    <s v="19"/>
    <s v="2024"/>
    <s v="Tax Supported Debt"/>
    <n v="908598"/>
    <s v="Pont du chemin Milton [893100]"/>
    <s v="908598 Pont du chemin Milton [893100]"/>
    <s v="Comité des transports"/>
    <s v="Services des transports"/>
    <s v="Renouvellement des immobilisations"/>
    <s v="Dette financée par les deniers publics"/>
  </r>
  <r>
    <n v="908600"/>
    <x v="298"/>
    <s v="Res"/>
    <s v="Capital Reserve Fund "/>
    <s v="City Wide Capital"/>
    <x v="0"/>
    <s v="Tax"/>
    <s v="Tax"/>
    <s v="Tax"/>
    <s v="Authority"/>
    <s v="Structures - Transportation"/>
    <x v="0"/>
    <s v="Transportation Committee"/>
    <x v="1"/>
    <s v="Infrastructure Services"/>
    <s v="Transportation Services"/>
    <s v="908600  Old Railway RR Ped [018600]"/>
    <s v="516104  City Wide Capital"/>
    <n v="0"/>
    <n v="0"/>
    <n v="130"/>
    <n v="760"/>
    <n v="0"/>
    <n v="0"/>
    <n v="0"/>
    <n v="0"/>
    <n v="0"/>
    <n v="0"/>
    <n v="890"/>
    <n v="516104"/>
    <n v="890"/>
    <s v="17"/>
    <s v="2023"/>
    <s v="City Wide Capital"/>
    <n v="908600"/>
    <s v="Passerelle pour piétons Old Railway au-dessus de la rivière Rideau [018600]"/>
    <s v="908600 Passerelle pour piétons Old Railway au-dessus de la rivière Rideau [018600]"/>
    <s v="Comité des transports"/>
    <s v="Services des transports"/>
    <s v="Renouvellement des immobilisations"/>
    <s v="Fonds de réserve financé par les deniers publics"/>
  </r>
  <r>
    <n v="908600"/>
    <x v="298"/>
    <s v="Debt"/>
    <s v="Debt Funding "/>
    <s v="Tax Supported Debt"/>
    <x v="5"/>
    <s v="Tax"/>
    <s v="Tax"/>
    <s v="Tax"/>
    <s v="Authority"/>
    <s v="Structures - Transportation"/>
    <x v="0"/>
    <s v="Transportation Committee"/>
    <x v="1"/>
    <s v="Infrastructure Services"/>
    <s v="Transportation Services"/>
    <s v="908600  Old Railway RR Ped [018600]"/>
    <s v="518004  Tax Supported Debt"/>
    <n v="0"/>
    <n v="0"/>
    <n v="200"/>
    <n v="2000"/>
    <n v="0"/>
    <n v="0"/>
    <n v="0"/>
    <n v="0"/>
    <n v="0"/>
    <n v="0"/>
    <n v="2200"/>
    <n v="518004"/>
    <n v="2200"/>
    <s v="17"/>
    <s v="2023"/>
    <s v="Tax Supported Debt"/>
    <n v="908600"/>
    <s v="Passerelle pour piétons Old Railway au-dessus de la rivière Rideau [018600]"/>
    <s v="908600 Passerelle pour piétons Old Railway au-dessus de la rivière Rideau [018600]"/>
    <s v="Comité des transports"/>
    <s v="Services des transports"/>
    <s v="Renouvellement des immobilisations"/>
    <s v="Dette financée par les deniers publics"/>
  </r>
  <r>
    <n v="908606"/>
    <x v="299"/>
    <s v="Res"/>
    <s v="Capital Reserve Fund "/>
    <s v="City Wide Capital"/>
    <x v="0"/>
    <s v="Tax"/>
    <s v="Tax"/>
    <s v="Tax"/>
    <s v="Authority"/>
    <s v="Structures - Transportation"/>
    <x v="0"/>
    <s v="Transportation Committee"/>
    <x v="1"/>
    <s v="Infrastructure Services"/>
    <s v="Transportation Services"/>
    <s v="908606  Sweetnam Rd BCulvert [757280]"/>
    <s v="516104  City Wide Capital"/>
    <n v="0"/>
    <n v="0"/>
    <n v="30"/>
    <n v="180"/>
    <n v="0"/>
    <n v="0"/>
    <n v="0"/>
    <n v="0"/>
    <n v="0"/>
    <n v="0"/>
    <n v="210"/>
    <n v="516104"/>
    <n v="210"/>
    <s v="6"/>
    <s v="2024"/>
    <s v="City Wide Capital"/>
    <n v="908606"/>
    <s v="Ponceau B du chemin Sweetnam [757280]"/>
    <s v="908606 Ponceau B du chemin Sweetnam [757280]"/>
    <s v="Comité des transports"/>
    <s v="Services des transports"/>
    <s v="Renouvellement des immobilisations"/>
    <s v="Fonds de réserve financé par les deniers publics"/>
  </r>
  <r>
    <n v="908606"/>
    <x v="299"/>
    <s v="Debt"/>
    <s v="Debt Funding "/>
    <s v="Tax Supported Debt"/>
    <x v="5"/>
    <s v="Tax"/>
    <s v="Tax"/>
    <s v="Tax"/>
    <s v="Authority"/>
    <s v="Structures - Transportation"/>
    <x v="0"/>
    <s v="Transportation Committee"/>
    <x v="1"/>
    <s v="Infrastructure Services"/>
    <s v="Transportation Services"/>
    <s v="908606  Sweetnam Rd BCulvert [757280]"/>
    <s v="518004  Tax Supported Debt"/>
    <n v="0"/>
    <n v="0"/>
    <n v="50"/>
    <n v="500"/>
    <n v="0"/>
    <n v="0"/>
    <n v="0"/>
    <n v="0"/>
    <n v="0"/>
    <n v="0"/>
    <n v="550"/>
    <n v="518004"/>
    <n v="550"/>
    <s v="6"/>
    <s v="2024"/>
    <s v="Tax Supported Debt"/>
    <n v="908606"/>
    <s v="Ponceau B du chemin Sweetnam [757280]"/>
    <s v="908606 Ponceau B du chemin Sweetnam [757280]"/>
    <s v="Comité des transports"/>
    <s v="Services des transports"/>
    <s v="Renouvellement des immobilisations"/>
    <s v="Dette financée par les deniers publics"/>
  </r>
  <r>
    <n v="908607"/>
    <x v="300"/>
    <s v="Res"/>
    <s v="Capital Reserve Fund "/>
    <s v="City Wide Capital"/>
    <x v="0"/>
    <s v="Tax"/>
    <s v="Tax"/>
    <s v="Tax"/>
    <s v="Authority"/>
    <s v="Structures - Transportation"/>
    <x v="0"/>
    <s v="Transportation Committee"/>
    <x v="1"/>
    <s v="Infrastructure Services"/>
    <s v="Transportation Services"/>
    <s v="908607  Transcanada Trail Ped [115020]"/>
    <s v="516104  City Wide Capital"/>
    <n v="50"/>
    <n v="200"/>
    <n v="0"/>
    <n v="0"/>
    <n v="0"/>
    <n v="0"/>
    <n v="0"/>
    <n v="0"/>
    <n v="0"/>
    <n v="0"/>
    <n v="250"/>
    <n v="516104"/>
    <n v="250"/>
    <s v="8"/>
    <s v="2023"/>
    <s v="City Wide Capital"/>
    <n v="908607"/>
    <s v="Passerelle pour piétons du Sentier transcanadien  [115020]"/>
    <s v="908607 Passerelle pour piétons du Sentier transcanadien  [115020]"/>
    <s v="Comité des transports"/>
    <s v="Services des transports"/>
    <s v="Renouvellement des immobilisations"/>
    <s v="Fonds de réserve financé par les deniers publics"/>
  </r>
  <r>
    <n v="908607"/>
    <x v="300"/>
    <s v="Debt"/>
    <s v="Debt Funding "/>
    <s v="Tax Supported Debt"/>
    <x v="5"/>
    <s v="Tax"/>
    <s v="Tax"/>
    <s v="Tax"/>
    <s v="Authority"/>
    <s v="Structures - Transportation"/>
    <x v="0"/>
    <s v="Transportation Committee"/>
    <x v="1"/>
    <s v="Infrastructure Services"/>
    <s v="Transportation Services"/>
    <s v="908607  Transcanada Trail Ped [115020]"/>
    <s v="518004  Tax Supported Debt"/>
    <n v="100"/>
    <n v="800"/>
    <n v="0"/>
    <n v="0"/>
    <n v="0"/>
    <n v="0"/>
    <n v="0"/>
    <n v="0"/>
    <n v="0"/>
    <n v="0"/>
    <n v="900"/>
    <n v="518004"/>
    <n v="900"/>
    <s v="8"/>
    <s v="2023"/>
    <s v="Tax Supported Debt"/>
    <n v="908607"/>
    <s v="Passerelle pour piétons du Sentier transcanadien  [115020]"/>
    <s v="908607 Passerelle pour piétons du Sentier transcanadien  [115020]"/>
    <s v="Comité des transports"/>
    <s v="Services des transports"/>
    <s v="Renouvellement des immobilisations"/>
    <s v="Dette financée par les deniers publics"/>
  </r>
  <r>
    <n v="908608"/>
    <x v="301"/>
    <s v="Res"/>
    <s v="Capital Reserve Fund "/>
    <s v="City Wide Capital"/>
    <x v="0"/>
    <s v="Tax"/>
    <s v="Tax"/>
    <s v="Tax"/>
    <s v="Authority"/>
    <s v="Structures - Transportation"/>
    <x v="0"/>
    <s v="Transportation Committee"/>
    <x v="1"/>
    <s v="Infrastructure Services"/>
    <s v="Transportation Services"/>
    <s v="908608  Walkley Rd O/P [056640]"/>
    <s v="516104  City Wide Capital"/>
    <n v="0"/>
    <n v="0"/>
    <n v="130"/>
    <n v="880"/>
    <n v="0"/>
    <n v="0"/>
    <n v="0"/>
    <n v="0"/>
    <n v="0"/>
    <n v="0"/>
    <n v="1010"/>
    <n v="516104"/>
    <n v="1010"/>
    <s v="16"/>
    <s v="2024"/>
    <s v="City Wide Capital"/>
    <n v="908608"/>
    <s v="Passage supérieur du chemin Walkley  [056640]"/>
    <s v="908608 Passage supérieur du chemin Walkley  [056640]"/>
    <s v="Comité des transports"/>
    <s v="Services des transports"/>
    <s v="Renouvellement des immobilisations"/>
    <s v="Fonds de réserve financé par les deniers publics"/>
  </r>
  <r>
    <n v="908608"/>
    <x v="301"/>
    <s v="Debt"/>
    <s v="Debt Funding "/>
    <s v="Tax Supported Debt"/>
    <x v="5"/>
    <s v="Tax"/>
    <s v="Tax"/>
    <s v="Tax"/>
    <s v="Authority"/>
    <s v="Structures - Transportation"/>
    <x v="0"/>
    <s v="Transportation Committee"/>
    <x v="1"/>
    <s v="Infrastructure Services"/>
    <s v="Transportation Services"/>
    <s v="908608  Walkley Rd O/P [056640]"/>
    <s v="518004  Tax Supported Debt"/>
    <n v="0"/>
    <n v="0"/>
    <n v="100"/>
    <n v="1000"/>
    <n v="0"/>
    <n v="0"/>
    <n v="0"/>
    <n v="0"/>
    <n v="0"/>
    <n v="0"/>
    <n v="1100"/>
    <n v="518004"/>
    <n v="1100"/>
    <s v="16"/>
    <s v="2024"/>
    <s v="Tax Supported Debt"/>
    <n v="908608"/>
    <s v="Passage supérieur du chemin Walkley  [056640]"/>
    <s v="908608 Passage supérieur du chemin Walkley  [056640]"/>
    <s v="Comité des transports"/>
    <s v="Services des transports"/>
    <s v="Renouvellement des immobilisations"/>
    <s v="Dette financée par les deniers publics"/>
  </r>
  <r>
    <n v="908950"/>
    <x v="302"/>
    <s v="Res"/>
    <s v="Capital Reserve Fund "/>
    <s v="City Wide Capital"/>
    <x v="0"/>
    <s v="Tax"/>
    <s v="Tax"/>
    <s v="Tax"/>
    <s v="Authority"/>
    <s v="Structures - Transportation"/>
    <x v="0"/>
    <s v="Transportation Committee"/>
    <x v="1"/>
    <s v="Infrastructure Services"/>
    <s v="Transportation Services"/>
    <s v="908950  2018 Minor Structural Rehab"/>
    <s v="516104  City Wide Capital"/>
    <n v="100"/>
    <n v="100"/>
    <n v="100"/>
    <n v="100"/>
    <n v="0"/>
    <n v="0"/>
    <n v="0"/>
    <n v="0"/>
    <n v="0"/>
    <n v="0"/>
    <n v="400"/>
    <n v="516104"/>
    <n v="400"/>
    <s v="CW"/>
    <n v="2020"/>
    <s v="City Wide Capital"/>
    <n v="908950"/>
    <s v="2018 accessibilité – Arénas"/>
    <s v="908950 2018 accessibilité – Arénas"/>
    <s v="Comité des transports"/>
    <s v="Services des transports"/>
    <s v="Renouvellement des immobilisations"/>
    <s v="Fonds de réserve financé par les deniers publics"/>
  </r>
  <r>
    <n v="908951"/>
    <x v="303"/>
    <s v="Res"/>
    <s v="Capital Reserve Fund "/>
    <s v="City Wide Capital"/>
    <x v="0"/>
    <s v="Tax"/>
    <s v="Tax"/>
    <s v="Tax"/>
    <s v="Authority"/>
    <s v="Structures - Transportation"/>
    <x v="0"/>
    <s v="Transportation Committee"/>
    <x v="1"/>
    <s v="Infrastructure Services"/>
    <s v="Transportation Services"/>
    <s v="908951  2018 Noise Barriers"/>
    <s v="516104  City Wide Capital"/>
    <n v="200"/>
    <n v="200"/>
    <n v="200"/>
    <n v="200"/>
    <n v="0"/>
    <n v="0"/>
    <n v="0"/>
    <n v="0"/>
    <n v="0"/>
    <n v="0"/>
    <n v="800"/>
    <n v="516104"/>
    <n v="800"/>
    <s v="CW"/>
    <n v="2020"/>
    <s v="City Wide Capital"/>
    <n v="908951"/>
    <s v="Écrans antibruit 2018"/>
    <s v="908951 Écrans antibruit 2018"/>
    <s v="Comité des transports"/>
    <s v="Services des transports"/>
    <s v="Renouvellement des immobilisations"/>
    <s v="Fonds de réserve financé par les deniers publics"/>
  </r>
  <r>
    <n v="908952"/>
    <x v="304"/>
    <s v="Res"/>
    <s v="Capital Reserve Fund "/>
    <s v="City Wide Capital"/>
    <x v="0"/>
    <s v="Tax"/>
    <s v="Tax"/>
    <s v="Tax"/>
    <s v="Authority"/>
    <s v="Structures - Transportation"/>
    <x v="0"/>
    <s v="Transportation Committee"/>
    <x v="1"/>
    <s v="Infrastructure Services"/>
    <s v="Transportation Services"/>
    <s v="908952  2018 Retaining Walls"/>
    <s v="516104  City Wide Capital"/>
    <n v="200"/>
    <n v="200"/>
    <n v="200"/>
    <n v="200"/>
    <n v="0"/>
    <n v="0"/>
    <n v="0"/>
    <n v="0"/>
    <n v="0"/>
    <n v="0"/>
    <n v="800"/>
    <n v="516104"/>
    <n v="800"/>
    <s v="CW"/>
    <n v="2020"/>
    <s v="City Wide Capital"/>
    <n v="908952"/>
    <s v="Murs de soutènement 2018"/>
    <s v="908952 Murs de soutènement 2018"/>
    <s v="Comité des transports"/>
    <s v="Services des transports"/>
    <s v="Renouvellement des immobilisations"/>
    <s v="Fonds de réserve financé par les deniers publics"/>
  </r>
  <r>
    <n v="908953"/>
    <x v="305"/>
    <s v="Res"/>
    <s v="Capital Reserve Fund "/>
    <s v="City Wide Capital"/>
    <x v="0"/>
    <s v="Tax"/>
    <s v="Tax"/>
    <s v="Tax"/>
    <s v="Authority"/>
    <s v="Structures - Transportation"/>
    <x v="0"/>
    <s v="Transportation Committee"/>
    <x v="1"/>
    <s v="Infrastructure Services"/>
    <s v="Transportation Services"/>
    <s v="908953  2018 Structures - Site-Specific"/>
    <s v="516104  City Wide Capital"/>
    <n v="120"/>
    <n v="200"/>
    <n v="200"/>
    <n v="200"/>
    <n v="0"/>
    <n v="0"/>
    <n v="0"/>
    <n v="0"/>
    <n v="0"/>
    <n v="0"/>
    <n v="720"/>
    <n v="516104"/>
    <n v="720"/>
    <s v="CW"/>
    <n v="2020"/>
    <s v="City Wide Capital"/>
    <n v="908953"/>
    <s v="Structures - Propres aux chantiers 2018"/>
    <s v="908953 Structures - Propres aux chantiers 2018"/>
    <s v="Comité des transports"/>
    <s v="Services des transports"/>
    <s v="Renouvellement des immobilisations"/>
    <s v="Fonds de réserve financé par les deniers publics"/>
  </r>
  <r>
    <n v="908953"/>
    <x v="305"/>
    <s v="Debt"/>
    <s v="Debt Funding "/>
    <s v="Tax Supported Debt"/>
    <x v="5"/>
    <s v="Tax"/>
    <s v="Tax"/>
    <s v="Tax"/>
    <s v="Authority"/>
    <s v="Structures - Transportation"/>
    <x v="0"/>
    <s v="Transportation Committee"/>
    <x v="1"/>
    <s v="Infrastructure Services"/>
    <s v="Transportation Services"/>
    <s v="908953  2018 Structures - Site-Specific"/>
    <s v="518004  Tax Supported Debt"/>
    <n v="300"/>
    <n v="300"/>
    <n v="300"/>
    <n v="300"/>
    <n v="0"/>
    <n v="0"/>
    <n v="0"/>
    <n v="0"/>
    <n v="0"/>
    <n v="0"/>
    <n v="1200"/>
    <n v="518004"/>
    <n v="1200"/>
    <s v="CW"/>
    <n v="2020"/>
    <s v="Tax Supported Debt"/>
    <n v="908953"/>
    <s v="Structures - Propres aux chantiers 2018"/>
    <s v="908953 Structures - Propres aux chantiers 2018"/>
    <s v="Comité des transports"/>
    <s v="Services des transports"/>
    <s v="Renouvellement des immobilisations"/>
    <s v="Dette financée par les deniers publics"/>
  </r>
  <r>
    <n v="908954"/>
    <x v="306"/>
    <s v="Res"/>
    <s v="Capital Reserve Fund "/>
    <s v="City Wide Capital"/>
    <x v="0"/>
    <s v="Tax"/>
    <s v="Tax"/>
    <s v="Tax"/>
    <s v="Authority"/>
    <s v="Structures - Transportation"/>
    <x v="0"/>
    <s v="Transportation Committee"/>
    <x v="1"/>
    <s v="Infrastructure Services"/>
    <s v="Transportation Services"/>
    <s v="908954  2018 Scoping Pre/Post Bridges &amp; Cul"/>
    <s v="516104  City Wide Capital"/>
    <n v="500"/>
    <n v="500"/>
    <n v="500"/>
    <n v="500"/>
    <n v="0"/>
    <n v="0"/>
    <n v="0"/>
    <n v="0"/>
    <n v="0"/>
    <n v="0"/>
    <n v="2000"/>
    <n v="516104"/>
    <n v="2000"/>
    <s v="CW"/>
    <n v="2020"/>
    <s v="City Wide Capital"/>
    <n v="908954"/>
    <s v="Établissement de la portée des travaux aux ponts et ponceaux (avant et après) 2018"/>
    <s v="908954 Établissement de la portée des travaux aux ponts et ponceaux (avant et après) 2018"/>
    <s v="Comité des transports"/>
    <s v="Services des transports"/>
    <s v="Renouvellement des immobilisations"/>
    <s v="Fonds de réserve financé par les deniers publics"/>
  </r>
  <r>
    <n v="908955"/>
    <x v="307"/>
    <s v="Res"/>
    <s v="Capital Reserve Fund "/>
    <s v="City Wide Capital"/>
    <x v="0"/>
    <s v="Tax"/>
    <s v="Tax"/>
    <s v="Tax"/>
    <s v="Authority"/>
    <s v="Structures - Transportation"/>
    <x v="0"/>
    <s v="Transportation Committee"/>
    <x v="1"/>
    <s v="Infrastructure Services"/>
    <s v="Transportation Services"/>
    <s v="908955  Airport Parkway O/P [226010]"/>
    <s v="516104  City Wide Capital"/>
    <n v="0"/>
    <n v="0"/>
    <n v="0"/>
    <n v="110"/>
    <n v="0"/>
    <n v="0"/>
    <n v="0"/>
    <n v="0"/>
    <n v="0"/>
    <n v="0"/>
    <n v="110"/>
    <n v="516104"/>
    <n v="110"/>
    <n v="10"/>
    <n v="2024"/>
    <s v="City Wide Capital"/>
    <n v="908955"/>
    <s v="Passage supérieur de la promenade de l’Aéroport [226010]"/>
    <s v="908955 Passage supérieur de la promenade de l’Aéroport [226010]"/>
    <s v="Comité des transports"/>
    <s v="Services des transports"/>
    <s v="Renouvellement des immobilisations"/>
    <s v="Fonds de réserve financé par les deniers publics"/>
  </r>
  <r>
    <n v="908955"/>
    <x v="307"/>
    <s v="Debt"/>
    <s v="Debt Funding "/>
    <s v="Tax Supported Debt"/>
    <x v="5"/>
    <s v="Tax"/>
    <s v="Tax"/>
    <s v="Tax"/>
    <s v="Authority"/>
    <s v="Structures - Transportation"/>
    <x v="0"/>
    <s v="Transportation Committee"/>
    <x v="1"/>
    <s v="Infrastructure Services"/>
    <s v="Transportation Services"/>
    <s v="908955  Airport Parkway O/P [226010]"/>
    <s v="518004  Tax Supported Debt"/>
    <n v="0"/>
    <n v="0"/>
    <n v="0"/>
    <n v="200"/>
    <n v="0"/>
    <n v="0"/>
    <n v="0"/>
    <n v="0"/>
    <n v="0"/>
    <n v="0"/>
    <n v="200"/>
    <n v="518004"/>
    <n v="200"/>
    <n v="10"/>
    <n v="2024"/>
    <s v="Tax Supported Debt"/>
    <n v="908955"/>
    <s v="Passage supérieur de la promenade de l’Aéroport [226010]"/>
    <s v="908955 Passage supérieur de la promenade de l’Aéroport [226010]"/>
    <s v="Comité des transports"/>
    <s v="Services des transports"/>
    <s v="Renouvellement des immobilisations"/>
    <s v="Dette financée par les deniers publics"/>
  </r>
  <r>
    <n v="908956"/>
    <x v="308"/>
    <s v="Res"/>
    <s v="Capital Reserve Fund "/>
    <s v="City Wide Capital"/>
    <x v="0"/>
    <s v="Tax"/>
    <s v="Tax"/>
    <s v="Tax"/>
    <s v="Authority"/>
    <s v="Structures - Transportation"/>
    <x v="0"/>
    <s v="Transportation Committee"/>
    <x v="1"/>
    <s v="Infrastructure Services"/>
    <s v="Transportation Services"/>
    <s v="908956  Booth St Bridge [017030]"/>
    <s v="516104  City Wide Capital"/>
    <n v="200"/>
    <n v="730"/>
    <n v="0"/>
    <n v="0"/>
    <n v="0"/>
    <n v="0"/>
    <n v="0"/>
    <n v="0"/>
    <n v="0"/>
    <n v="0"/>
    <n v="930"/>
    <n v="516104"/>
    <n v="930"/>
    <n v="14"/>
    <n v="2020"/>
    <s v="City Wide Capital"/>
    <n v="908956"/>
    <s v="Pont de la rue Booth [017030]"/>
    <s v="908956 Pont de la rue Booth [017030]"/>
    <s v="Comité des transports"/>
    <s v="Services des transports"/>
    <s v="Renouvellement des immobilisations"/>
    <s v="Fonds de réserve financé par les deniers publics"/>
  </r>
  <r>
    <n v="908956"/>
    <x v="308"/>
    <s v="Debt"/>
    <s v="Debt Funding "/>
    <s v="Tax Supported Debt"/>
    <x v="5"/>
    <s v="Tax"/>
    <s v="Tax"/>
    <s v="Tax"/>
    <s v="Authority"/>
    <s v="Structures - Transportation"/>
    <x v="0"/>
    <s v="Transportation Committee"/>
    <x v="1"/>
    <s v="Infrastructure Services"/>
    <s v="Transportation Services"/>
    <s v="908956  Booth St Bridge [017030]"/>
    <s v="518004  Tax Supported Debt"/>
    <n v="200"/>
    <n v="1000"/>
    <n v="0"/>
    <n v="0"/>
    <n v="0"/>
    <n v="0"/>
    <n v="0"/>
    <n v="0"/>
    <n v="0"/>
    <n v="0"/>
    <n v="1200"/>
    <n v="518004"/>
    <n v="1200"/>
    <n v="14"/>
    <n v="2020"/>
    <s v="Tax Supported Debt"/>
    <n v="908956"/>
    <s v="Pont de la rue Booth [017030]"/>
    <s v="908956 Pont de la rue Booth [017030]"/>
    <s v="Comité des transports"/>
    <s v="Services des transports"/>
    <s v="Renouvellement des immobilisations"/>
    <s v="Dette financée par les deniers publics"/>
  </r>
  <r>
    <n v="908957"/>
    <x v="309"/>
    <s v="Res"/>
    <s v="Capital Reserve Fund "/>
    <s v="City Wide Capital"/>
    <x v="0"/>
    <s v="Tax"/>
    <s v="Tax"/>
    <s v="Tax"/>
    <s v="Authority"/>
    <s v="Structures - Transportation"/>
    <x v="0"/>
    <s v="Transportation Committee"/>
    <x v="1"/>
    <s v="Infrastructure Services"/>
    <s v="Transportation Services"/>
    <s v="908957  Jockvale Bridge [113030]"/>
    <s v="516104  City Wide Capital"/>
    <n v="50"/>
    <n v="220"/>
    <n v="0"/>
    <n v="0"/>
    <n v="0"/>
    <n v="0"/>
    <n v="0"/>
    <n v="0"/>
    <n v="0"/>
    <n v="0"/>
    <n v="270"/>
    <n v="516104"/>
    <n v="270"/>
    <n v="3"/>
    <n v="2020"/>
    <s v="City Wide Capital"/>
    <n v="908957"/>
    <s v="Pont de la rue Jockvale [113030]"/>
    <s v="908957 Pont de la rue Jockvale [113030]"/>
    <s v="Comité des transports"/>
    <s v="Services des transports"/>
    <s v="Renouvellement des immobilisations"/>
    <s v="Fonds de réserve financé par les deniers publics"/>
  </r>
  <r>
    <n v="908957"/>
    <x v="309"/>
    <s v="Debt"/>
    <s v="Debt Funding "/>
    <s v="Tax Supported Debt"/>
    <x v="5"/>
    <s v="Tax"/>
    <s v="Tax"/>
    <s v="Tax"/>
    <s v="Authority"/>
    <s v="Structures - Transportation"/>
    <x v="0"/>
    <s v="Transportation Committee"/>
    <x v="1"/>
    <s v="Infrastructure Services"/>
    <s v="Transportation Services"/>
    <s v="908957  Jockvale Bridge [113030]"/>
    <s v="518004  Tax Supported Debt"/>
    <n v="100"/>
    <n v="800"/>
    <n v="0"/>
    <n v="0"/>
    <n v="0"/>
    <n v="0"/>
    <n v="0"/>
    <n v="0"/>
    <n v="0"/>
    <n v="0"/>
    <n v="900"/>
    <n v="518004"/>
    <n v="900"/>
    <n v="3"/>
    <n v="2020"/>
    <s v="Tax Supported Debt"/>
    <n v="908957"/>
    <s v="Pont de la rue Jockvale [113030]"/>
    <s v="908957 Pont de la rue Jockvale [113030]"/>
    <s v="Comité des transports"/>
    <s v="Services des transports"/>
    <s v="Renouvellement des immobilisations"/>
    <s v="Dette financée par les deniers publics"/>
  </r>
  <r>
    <n v="908959"/>
    <x v="310"/>
    <s v="Res"/>
    <s v="Capital Reserve Fund "/>
    <s v="City Wide Capital"/>
    <x v="0"/>
    <s v="Tax"/>
    <s v="Tax"/>
    <s v="Tax"/>
    <s v="Authority"/>
    <s v="Structures - Transportation"/>
    <x v="0"/>
    <s v="Transportation Committee"/>
    <x v="1"/>
    <s v="Infrastructure Services"/>
    <s v="Transportation Services"/>
    <s v="908959  Pooley's Ped Bridge [017240]"/>
    <s v="516104  City Wide Capital"/>
    <n v="150"/>
    <n v="370"/>
    <n v="0"/>
    <n v="0"/>
    <n v="0"/>
    <n v="0"/>
    <n v="0"/>
    <n v="0"/>
    <n v="0"/>
    <n v="0"/>
    <n v="520"/>
    <n v="516104"/>
    <n v="520"/>
    <n v="14"/>
    <n v="2020"/>
    <s v="City Wide Capital"/>
    <n v="908959"/>
    <s v="Pont pour piétons de la rue Pooley [017240]"/>
    <s v="908959 Pont pour piétons de la rue Pooley [017240]"/>
    <s v="Comité des transports"/>
    <s v="Services des transports"/>
    <s v="Renouvellement des immobilisations"/>
    <s v="Fonds de réserve financé par les deniers publics"/>
  </r>
  <r>
    <n v="908959"/>
    <x v="310"/>
    <s v="Debt"/>
    <s v="Debt Funding "/>
    <s v="Tax Supported Debt"/>
    <x v="5"/>
    <s v="Tax"/>
    <s v="Tax"/>
    <s v="Tax"/>
    <s v="Authority"/>
    <s v="Structures - Transportation"/>
    <x v="0"/>
    <s v="Transportation Committee"/>
    <x v="1"/>
    <s v="Infrastructure Services"/>
    <s v="Transportation Services"/>
    <s v="908959  Pooley's Ped Bridge [017240]"/>
    <s v="518004  Tax Supported Debt"/>
    <n v="200"/>
    <n v="1000"/>
    <n v="0"/>
    <n v="0"/>
    <n v="0"/>
    <n v="0"/>
    <n v="0"/>
    <n v="0"/>
    <n v="0"/>
    <n v="0"/>
    <n v="1200"/>
    <n v="518004"/>
    <n v="1200"/>
    <n v="14"/>
    <n v="2020"/>
    <s v="Tax Supported Debt"/>
    <n v="908959"/>
    <s v="Pont pour piétons de la rue Pooley [017240]"/>
    <s v="908959 Pont pour piétons de la rue Pooley [017240]"/>
    <s v="Comité des transports"/>
    <s v="Services des transports"/>
    <s v="Renouvellement des immobilisations"/>
    <s v="Dette financée par les deniers publics"/>
  </r>
  <r>
    <n v="908962"/>
    <x v="311"/>
    <s v="Res"/>
    <s v="Capital Reserve Fund "/>
    <s v="City Wide Capital"/>
    <x v="0"/>
    <s v="Tax"/>
    <s v="Tax"/>
    <s v="Tax"/>
    <s v="Authority"/>
    <s v="Structures - Transportation"/>
    <x v="0"/>
    <s v="Transportation Committee"/>
    <x v="1"/>
    <s v="Infrastructure Services"/>
    <s v="Transportation Services"/>
    <s v="908962  Hazeldean Rd Bridges [753210-11]"/>
    <s v="516104  City Wide Capital"/>
    <n v="0"/>
    <n v="0"/>
    <n v="140"/>
    <n v="0"/>
    <n v="0"/>
    <n v="0"/>
    <n v="0"/>
    <n v="0"/>
    <n v="0"/>
    <n v="0"/>
    <n v="140"/>
    <n v="516104"/>
    <n v="140"/>
    <s v="6, 23"/>
    <n v="2021"/>
    <s v="City Wide Capital"/>
    <n v="908962"/>
    <s v="Ponts de la rue Hazeldean [753210-11]"/>
    <s v="908962 Ponts de la rue Hazeldean [753210-11]"/>
    <s v="Comité des transports"/>
    <s v="Services des transports"/>
    <s v="Renouvellement des immobilisations"/>
    <s v="Fonds de réserve financé par les deniers publics"/>
  </r>
  <r>
    <n v="908962"/>
    <x v="311"/>
    <s v="Debt"/>
    <s v="Debt Funding "/>
    <s v="Tax Supported Debt"/>
    <x v="5"/>
    <s v="Tax"/>
    <s v="Tax"/>
    <s v="Tax"/>
    <s v="Authority"/>
    <s v="Structures - Transportation"/>
    <x v="0"/>
    <s v="Transportation Committee"/>
    <x v="1"/>
    <s v="Infrastructure Services"/>
    <s v="Transportation Services"/>
    <s v="908962  Hazeldean Rd Bridges [753210-11]"/>
    <s v="518004  Tax Supported Debt"/>
    <n v="0"/>
    <n v="50"/>
    <n v="200"/>
    <n v="0"/>
    <n v="0"/>
    <n v="0"/>
    <n v="0"/>
    <n v="0"/>
    <n v="0"/>
    <n v="0"/>
    <n v="250"/>
    <n v="518004"/>
    <n v="250"/>
    <s v="6, 23"/>
    <n v="2021"/>
    <s v="Tax Supported Debt"/>
    <n v="908962"/>
    <s v="Ponts de la rue Hazeldean [753210-11]"/>
    <s v="908962 Ponts de la rue Hazeldean [753210-11]"/>
    <s v="Comité des transports"/>
    <s v="Services des transports"/>
    <s v="Renouvellement des immobilisations"/>
    <s v="Dette financée par les deniers publics"/>
  </r>
  <r>
    <n v="908963"/>
    <x v="312"/>
    <s v="Res"/>
    <s v="Capital Reserve Fund "/>
    <s v="City Wide Capital"/>
    <x v="0"/>
    <s v="Tax"/>
    <s v="Tax"/>
    <s v="Tax"/>
    <s v="Authority"/>
    <s v="Structures - Transportation"/>
    <x v="0"/>
    <s v="Transportation Committee"/>
    <x v="1"/>
    <s v="Infrastructure Services"/>
    <s v="Transportation Services"/>
    <s v="908963  Jonathan Pack [757360]"/>
    <s v="516104  City Wide Capital"/>
    <n v="0"/>
    <n v="0"/>
    <n v="50"/>
    <n v="0"/>
    <n v="0"/>
    <n v="0"/>
    <n v="0"/>
    <n v="0"/>
    <n v="0"/>
    <n v="0"/>
    <n v="50"/>
    <n v="516104"/>
    <n v="50"/>
    <n v="6"/>
    <n v="2021"/>
    <s v="City Wide Capital"/>
    <n v="908963"/>
    <s v="Jonathan Pack [757360]"/>
    <s v="908963 Jonathan Pack [757360]"/>
    <s v="Comité des transports"/>
    <s v="Services des transports"/>
    <s v="Renouvellement des immobilisations"/>
    <s v="Fonds de réserve financé par les deniers publics"/>
  </r>
  <r>
    <n v="908963"/>
    <x v="312"/>
    <s v="Debt"/>
    <s v="Debt Funding "/>
    <s v="Tax Supported Debt"/>
    <x v="5"/>
    <s v="Tax"/>
    <s v="Tax"/>
    <s v="Tax"/>
    <s v="Authority"/>
    <s v="Structures - Transportation"/>
    <x v="0"/>
    <s v="Transportation Committee"/>
    <x v="1"/>
    <s v="Infrastructure Services"/>
    <s v="Transportation Services"/>
    <s v="908963  Jonathan Pack [757360]"/>
    <s v="518004  Tax Supported Debt"/>
    <n v="0"/>
    <n v="50"/>
    <n v="200"/>
    <n v="0"/>
    <n v="0"/>
    <n v="0"/>
    <n v="0"/>
    <n v="0"/>
    <n v="0"/>
    <n v="0"/>
    <n v="250"/>
    <n v="518004"/>
    <n v="250"/>
    <n v="6"/>
    <n v="2021"/>
    <s v="Tax Supported Debt"/>
    <n v="908963"/>
    <s v="Jonathan Pack [757360]"/>
    <s v="908963 Jonathan Pack [757360]"/>
    <s v="Comité des transports"/>
    <s v="Services des transports"/>
    <s v="Renouvellement des immobilisations"/>
    <s v="Dette financée par les deniers publics"/>
  </r>
  <r>
    <n v="908966"/>
    <x v="313"/>
    <s v="Res"/>
    <s v="Capital Reserve Fund "/>
    <s v="City Wide Capital"/>
    <x v="0"/>
    <s v="Tax"/>
    <s v="Tax"/>
    <s v="Tax"/>
    <s v="Authority"/>
    <s v="Structures - Transportation"/>
    <x v="0"/>
    <s v="Transportation Committee"/>
    <x v="1"/>
    <s v="Infrastructure Services"/>
    <s v="Transportation Services"/>
    <s v="908966  Ages Dr Bridge [057620]"/>
    <s v="516104  City Wide Capital"/>
    <n v="0"/>
    <n v="0"/>
    <n v="0"/>
    <n v="300"/>
    <n v="0"/>
    <n v="0"/>
    <n v="0"/>
    <n v="0"/>
    <n v="0"/>
    <n v="0"/>
    <n v="300"/>
    <n v="516104"/>
    <n v="300"/>
    <n v="10"/>
    <n v="2022"/>
    <s v="City Wide Capital"/>
    <n v="908966"/>
    <s v="Pont de la promenade Ages [057620]"/>
    <s v="908966 Pont de la promenade Ages [057620]"/>
    <s v="Comité des transports"/>
    <s v="Services des transports"/>
    <s v="Renouvellement des immobilisations"/>
    <s v="Fonds de réserve financé par les deniers publics"/>
  </r>
  <r>
    <n v="908966"/>
    <x v="313"/>
    <s v="Debt"/>
    <s v="Debt Funding "/>
    <s v="Tax Supported Debt"/>
    <x v="5"/>
    <s v="Tax"/>
    <s v="Tax"/>
    <s v="Tax"/>
    <s v="Authority"/>
    <s v="Structures - Transportation"/>
    <x v="0"/>
    <s v="Transportation Committee"/>
    <x v="1"/>
    <s v="Infrastructure Services"/>
    <s v="Transportation Services"/>
    <s v="908966  Ages Dr Bridge [057620]"/>
    <s v="518004  Tax Supported Debt"/>
    <n v="0"/>
    <n v="0"/>
    <n v="40"/>
    <n v="500"/>
    <n v="0"/>
    <n v="0"/>
    <n v="0"/>
    <n v="0"/>
    <n v="0"/>
    <n v="0"/>
    <n v="540"/>
    <n v="518004"/>
    <n v="540"/>
    <n v="10"/>
    <n v="2022"/>
    <s v="Tax Supported Debt"/>
    <n v="908966"/>
    <s v="Pont de la promenade Ages [057620]"/>
    <s v="908966 Pont de la promenade Ages [057620]"/>
    <s v="Comité des transports"/>
    <s v="Services des transports"/>
    <s v="Renouvellement des immobilisations"/>
    <s v="Dette financée par les deniers publics"/>
  </r>
  <r>
    <n v="908968"/>
    <x v="314"/>
    <s v="Res"/>
    <s v="Capital Reserve Fund "/>
    <s v="City Wide Capital"/>
    <x v="0"/>
    <s v="Tax"/>
    <s v="Tax"/>
    <s v="Tax"/>
    <s v="Authority"/>
    <s v="Structures - Transportation"/>
    <x v="0"/>
    <s v="Transportation Committee"/>
    <x v="1"/>
    <s v="Infrastructure Services"/>
    <s v="Transportation Services"/>
    <s v="908968  Prescott Russell BCulvert [225520]"/>
    <s v="516104  City Wide Capital"/>
    <n v="0"/>
    <n v="0"/>
    <n v="0"/>
    <n v="80"/>
    <n v="0"/>
    <n v="0"/>
    <n v="0"/>
    <n v="0"/>
    <n v="0"/>
    <n v="0"/>
    <n v="80"/>
    <n v="516104"/>
    <n v="80"/>
    <n v="2"/>
    <n v="2023"/>
    <s v="City Wide Capital"/>
    <n v="908968"/>
    <s v="Ponceau Prescott Russell [225520]"/>
    <s v="908968 Ponceau Prescott Russell [225520]"/>
    <s v="Comité des transports"/>
    <s v="Services des transports"/>
    <s v="Renouvellement des immobilisations"/>
    <s v="Fonds de réserve financé par les deniers publics"/>
  </r>
  <r>
    <n v="908968"/>
    <x v="314"/>
    <s v="Debt"/>
    <s v="Debt Funding "/>
    <s v="Tax Supported Debt"/>
    <x v="5"/>
    <s v="Tax"/>
    <s v="Tax"/>
    <s v="Tax"/>
    <s v="Authority"/>
    <s v="Structures - Transportation"/>
    <x v="0"/>
    <s v="Transportation Committee"/>
    <x v="1"/>
    <s v="Infrastructure Services"/>
    <s v="Transportation Services"/>
    <s v="908968  Prescott Russell BCulvert [225520]"/>
    <s v="518004  Tax Supported Debt"/>
    <n v="0"/>
    <n v="0"/>
    <n v="50"/>
    <n v="100"/>
    <n v="0"/>
    <n v="0"/>
    <n v="0"/>
    <n v="0"/>
    <n v="0"/>
    <n v="0"/>
    <n v="150"/>
    <n v="518004"/>
    <n v="150"/>
    <n v="2"/>
    <n v="2023"/>
    <s v="Tax Supported Debt"/>
    <n v="908968"/>
    <s v="Ponceau Prescott Russell [225520]"/>
    <s v="908968 Ponceau Prescott Russell [225520]"/>
    <s v="Comité des transports"/>
    <s v="Services des transports"/>
    <s v="Renouvellement des immobilisations"/>
    <s v="Dette financée par les deniers publics"/>
  </r>
  <r>
    <n v="908999"/>
    <x v="315"/>
    <s v="Res"/>
    <s v="Capital Reserve Fund "/>
    <s v="City Wide Capital"/>
    <x v="0"/>
    <s v="Tax"/>
    <s v="Tax"/>
    <s v="Tax"/>
    <s v="Authority"/>
    <s v="Structures - Transportation"/>
    <x v="0"/>
    <s v="Transportation Committee"/>
    <x v="1"/>
    <s v="Infrastructure Services"/>
    <s v="Transportation Services"/>
    <s v="908999  LRT2 S1 Hwy 174 Montreal Rd"/>
    <s v="516104  City Wide Capital"/>
    <n v="7"/>
    <n v="1548"/>
    <n v="3097"/>
    <n v="548"/>
    <n v="0"/>
    <n v="0"/>
    <n v="0"/>
    <n v="0"/>
    <n v="0"/>
    <n v="0"/>
    <n v="5200"/>
    <n v="516104"/>
    <n v="5200"/>
    <n v="2"/>
    <n v="2022"/>
    <s v="City Wide Capital"/>
    <n v="908999"/>
    <s v="TLR2 Autoroute 174 - chemin Montreal zone S1"/>
    <s v="908999 TLR2 Autoroute 174 - chemin Montreal zone S1"/>
    <s v="Comité des transports"/>
    <s v="Services des transports"/>
    <s v="Renouvellement des immobilisations"/>
    <s v="Fonds de réserve financé par les deniers publics"/>
  </r>
  <r>
    <n v="908999"/>
    <x v="315"/>
    <s v="Debt"/>
    <s v="Debt Funding "/>
    <s v="Tax Supported Debt"/>
    <x v="5"/>
    <s v="Tax"/>
    <s v="Tax"/>
    <s v="Tax"/>
    <s v="Authority"/>
    <s v="Structures - Transportation"/>
    <x v="0"/>
    <s v="Transportation Committee"/>
    <x v="1"/>
    <s v="Infrastructure Services"/>
    <s v="Transportation Services"/>
    <s v="908999  LRT2 S1 Hwy 174 Montreal Rd"/>
    <s v="518004  Tax Supported Debt"/>
    <n v="800"/>
    <n v="1000"/>
    <n v="2000"/>
    <n v="2000"/>
    <n v="0"/>
    <n v="0"/>
    <n v="0"/>
    <n v="0"/>
    <n v="0"/>
    <n v="0"/>
    <n v="5800"/>
    <n v="518004"/>
    <n v="5800"/>
    <n v="2"/>
    <n v="2022"/>
    <s v="Tax Supported Debt"/>
    <n v="908999"/>
    <s v="TLR2 Autoroute 174 - chemin Montreal zone S1"/>
    <s v="908999 TLR2 Autoroute 174 - chemin Montreal zone S1"/>
    <s v="Comité des transports"/>
    <s v="Services des transports"/>
    <s v="Renouvellement des immobilisations"/>
    <s v="Dette financée par les deniers publics"/>
  </r>
  <r>
    <n v="909015"/>
    <x v="316"/>
    <s v="Res"/>
    <s v="Capital Reserve Fund "/>
    <s v="City Wide Capital"/>
    <x v="0"/>
    <s v="Tax"/>
    <s v="Tax"/>
    <s v="Tax"/>
    <s v="Authority"/>
    <s v="Structures - Transportation"/>
    <x v="0"/>
    <s v="Transportation Committee"/>
    <x v="1"/>
    <s v="Infrastructure Services"/>
    <s v="Transportation Services"/>
    <s v="909015  LRT2 S2 Hwy 174 Green's Creek"/>
    <s v="516104  City Wide Capital"/>
    <n v="2"/>
    <n v="900"/>
    <n v="1799"/>
    <n v="24"/>
    <n v="0"/>
    <n v="0"/>
    <n v="0"/>
    <n v="0"/>
    <n v="0"/>
    <n v="0"/>
    <n v="2725"/>
    <n v="516104"/>
    <n v="2725"/>
    <n v="2"/>
    <n v="2021"/>
    <s v="City Wide Capital"/>
    <n v="909015"/>
    <s v="TLR2 Autoroute 174 – ruisseau Green zone S2"/>
    <s v="909015 TLR2 Autoroute 174 – ruisseau Green zone S2"/>
    <s v="Comité des transports"/>
    <s v="Services des transports"/>
    <s v="Renouvellement des immobilisations"/>
    <s v="Fonds de réserve financé par les deniers publics"/>
  </r>
  <r>
    <n v="909015"/>
    <x v="316"/>
    <s v="Debt"/>
    <s v="Debt Funding "/>
    <s v="Tax Supported Debt"/>
    <x v="5"/>
    <s v="Tax"/>
    <s v="Tax"/>
    <s v="Tax"/>
    <s v="Authority"/>
    <s v="Structures - Transportation"/>
    <x v="0"/>
    <s v="Transportation Committee"/>
    <x v="1"/>
    <s v="Infrastructure Services"/>
    <s v="Transportation Services"/>
    <s v="909015  LRT2 S2 Hwy 174 Green's Creek"/>
    <s v="518004  Tax Supported Debt"/>
    <n v="400"/>
    <n v="1000"/>
    <n v="2000"/>
    <n v="1875"/>
    <n v="0"/>
    <n v="0"/>
    <n v="0"/>
    <n v="0"/>
    <n v="0"/>
    <n v="0"/>
    <n v="5275"/>
    <n v="518004"/>
    <n v="5275"/>
    <n v="2"/>
    <n v="2021"/>
    <s v="Tax Supported Debt"/>
    <n v="909015"/>
    <s v="TLR2 Autoroute 174 – ruisseau Green zone S2"/>
    <s v="909015 TLR2 Autoroute 174 – ruisseau Green zone S2"/>
    <s v="Comité des transports"/>
    <s v="Services des transports"/>
    <s v="Renouvellement des immobilisations"/>
    <s v="Dette financée par les deniers publics"/>
  </r>
  <r>
    <n v="909016"/>
    <x v="317"/>
    <s v="Res"/>
    <s v="Capital Reserve Fund "/>
    <s v="City Wide Capital"/>
    <x v="0"/>
    <s v="Tax"/>
    <s v="Tax"/>
    <s v="Tax"/>
    <s v="Authority"/>
    <s v="Structures - Transportation"/>
    <x v="0"/>
    <s v="Transportation Committee"/>
    <x v="1"/>
    <s v="Infrastructure Services"/>
    <s v="Transportation Services"/>
    <s v="909016  LRT2 S3 Hwy 174 Jeanne D'Arc"/>
    <s v="516104  City Wide Capital"/>
    <n v="19"/>
    <n v="14"/>
    <n v="3"/>
    <n v="14"/>
    <n v="0"/>
    <n v="0"/>
    <n v="0"/>
    <n v="0"/>
    <n v="0"/>
    <n v="0"/>
    <n v="50"/>
    <n v="516104"/>
    <n v="50"/>
    <n v="1"/>
    <n v="2021"/>
    <s v="City Wide Capital"/>
    <n v="909016"/>
    <s v="TLR2 Autoroute 174 - chemin Jeanne D'Arc zone S3"/>
    <s v="909016 TLR2 Autoroute 174 - chemin Jeanne D'Arc zone S3"/>
    <s v="Comité des transports"/>
    <s v="Services des transports"/>
    <s v="Renouvellement des immobilisations"/>
    <s v="Fonds de réserve financé par les deniers publics"/>
  </r>
  <r>
    <n v="909016"/>
    <x v="317"/>
    <s v="Debt"/>
    <s v="Debt Funding "/>
    <s v="Tax Supported Debt"/>
    <x v="5"/>
    <s v="Tax"/>
    <s v="Tax"/>
    <s v="Tax"/>
    <s v="Authority"/>
    <s v="Structures - Transportation"/>
    <x v="0"/>
    <s v="Transportation Committee"/>
    <x v="1"/>
    <s v="Infrastructure Services"/>
    <s v="Transportation Services"/>
    <s v="909016  LRT2 S3 Hwy 174 Jeanne D'Arc"/>
    <s v="518004  Tax Supported Debt"/>
    <n v="125"/>
    <n v="325"/>
    <n v="675"/>
    <n v="325"/>
    <n v="0"/>
    <n v="0"/>
    <n v="0"/>
    <n v="0"/>
    <n v="0"/>
    <n v="0"/>
    <n v="1450"/>
    <n v="518004"/>
    <n v="1450"/>
    <n v="1"/>
    <n v="2021"/>
    <s v="Tax Supported Debt"/>
    <n v="909016"/>
    <s v="TLR2 Autoroute 174 - chemin Jeanne D'Arc zone S3"/>
    <s v="909016 TLR2 Autoroute 174 - chemin Jeanne D'Arc zone S3"/>
    <s v="Comité des transports"/>
    <s v="Services des transports"/>
    <s v="Renouvellement des immobilisations"/>
    <s v="Dette financée par les deniers publics"/>
  </r>
  <r>
    <n v="908977"/>
    <x v="318"/>
    <s v="Res"/>
    <s v="Capital Reserve Fund "/>
    <s v="City Wide Capital"/>
    <x v="0"/>
    <s v="Tax"/>
    <s v="Tax"/>
    <s v="Tax"/>
    <s v="Authority"/>
    <s v="Sidewalk &amp; Curb Rehabilitation"/>
    <x v="0"/>
    <s v="Transportation Committee"/>
    <x v="1"/>
    <s v="Infrastructure Services"/>
    <s v="Transportation Services"/>
    <s v="908977  2018 Sidewalk &amp; Pathway renewal"/>
    <s v="516104  City Wide Capital"/>
    <n v="375"/>
    <n v="1875"/>
    <n v="1850"/>
    <n v="6250"/>
    <n v="0"/>
    <n v="0"/>
    <n v="0"/>
    <n v="0"/>
    <n v="0"/>
    <n v="0"/>
    <n v="10350"/>
    <n v="516104"/>
    <n v="10350"/>
    <s v="CW"/>
    <n v="2020"/>
    <s v="City Wide Capital"/>
    <n v="908977"/>
    <s v="Réfection des trottoirs et sentiers 2018"/>
    <s v="908977 Réfection des trottoirs et sentiers 2018"/>
    <s v="Comité des transports"/>
    <s v="Services des transports"/>
    <s v="Renouvellement des immobilisations"/>
    <s v="Fonds de réserve financé par les deniers publics"/>
  </r>
  <r>
    <n v="908977"/>
    <x v="318"/>
    <s v="Debt"/>
    <s v="Debt Funding "/>
    <s v="Tax Supported Debt"/>
    <x v="5"/>
    <s v="Tax"/>
    <s v="Tax"/>
    <s v="Tax"/>
    <s v="Authority"/>
    <s v="Sidewalk &amp; Curb Rehabilitation"/>
    <x v="0"/>
    <s v="Transportation Committee"/>
    <x v="1"/>
    <s v="Infrastructure Services"/>
    <s v="Transportation Services"/>
    <s v="908977  2018 Sidewalk &amp; Pathway renewal"/>
    <s v="518004  Tax Supported Debt"/>
    <n v="2000"/>
    <n v="1000"/>
    <n v="2000"/>
    <n v="2000"/>
    <n v="0"/>
    <n v="0"/>
    <n v="0"/>
    <n v="0"/>
    <n v="0"/>
    <n v="0"/>
    <n v="7000"/>
    <n v="518004"/>
    <n v="7000"/>
    <s v="CW"/>
    <n v="2020"/>
    <s v="Tax Supported Debt"/>
    <n v="908977"/>
    <s v="Réfection des trottoirs et sentiers 2018"/>
    <s v="908977 Réfection des trottoirs et sentiers 2018"/>
    <s v="Comité des transports"/>
    <s v="Services des transports"/>
    <s v="Renouvellement des immobilisations"/>
    <s v="Dette financée par les deniers publics"/>
  </r>
  <r>
    <n v="909056"/>
    <x v="319"/>
    <s v="Res"/>
    <s v="Capital Reserve Fund "/>
    <s v="City Wide Capital"/>
    <x v="0"/>
    <s v="Tax"/>
    <s v="Tax"/>
    <s v="Tax"/>
    <s v="Authority"/>
    <s v="Pedestrian Facilities"/>
    <x v="0"/>
    <s v="Transportation Committee"/>
    <x v="7"/>
    <s v="Transportation Planning"/>
    <s v="Transportation Services"/>
    <s v="909056  2018 Pedestrian Access-Intersection &amp; Ra"/>
    <s v="516104  City Wide Capital"/>
    <n v="100"/>
    <n v="100"/>
    <n v="100"/>
    <n v="100"/>
    <n v="0"/>
    <n v="0"/>
    <n v="0"/>
    <n v="0"/>
    <n v="0"/>
    <n v="0"/>
    <n v="400"/>
    <n v="516104"/>
    <n v="400"/>
    <s v="CW"/>
    <n v="2020"/>
    <s v="City Wide Capital"/>
    <n v="909056"/>
    <s v="Accès des piétons 2018 − intersection et rampes"/>
    <s v="909056 Accès des piétons 2018 − intersection et rampes"/>
    <s v="Comité des transports"/>
    <s v="Services des transports"/>
    <s v="Renouvellement des immobilisations"/>
    <s v="Fonds de réserve financé par les deniers publics"/>
  </r>
  <r>
    <n v="909056"/>
    <x v="319"/>
    <s v="Debt"/>
    <s v="Debt Funding "/>
    <s v="Tax Supported Debt"/>
    <x v="5"/>
    <s v="Tax"/>
    <s v="Tax"/>
    <s v="Tax"/>
    <s v="Authority"/>
    <s v="Pedestrian Facilities"/>
    <x v="0"/>
    <s v="Transportation Committee"/>
    <x v="7"/>
    <s v="Transportation Planning"/>
    <s v="Transportation Services"/>
    <s v="909056  2018 Pedestrian Access-Intersection &amp; Ra"/>
    <s v="518004  Tax Supported Debt"/>
    <n v="100"/>
    <n v="100"/>
    <n v="100"/>
    <n v="100"/>
    <n v="0"/>
    <n v="0"/>
    <n v="0"/>
    <n v="0"/>
    <n v="0"/>
    <n v="0"/>
    <n v="400"/>
    <n v="518004"/>
    <n v="400"/>
    <s v="CW"/>
    <n v="2020"/>
    <s v="Tax Supported Debt"/>
    <n v="909056"/>
    <s v="Accès des piétons 2018 − intersection et rampes"/>
    <s v="909056 Accès des piétons 2018 − intersection et rampes"/>
    <s v="Comité des transports"/>
    <s v="Services des transports"/>
    <s v="Renouvellement des immobilisations"/>
    <s v="Dette financée par les deniers publics"/>
  </r>
  <r>
    <n v="903178"/>
    <x v="320"/>
    <s v="Res"/>
    <s v="Capital Reserve Fund "/>
    <s v="City Wide Capital"/>
    <x v="0"/>
    <s v="Tax"/>
    <s v="Tax"/>
    <s v="Tax"/>
    <s v="Authority"/>
    <s v="Individual"/>
    <x v="1"/>
    <s v="Transportation Committee"/>
    <x v="7"/>
    <s v="Transportation Planning"/>
    <s v="Transportation Services"/>
    <s v="903178  Jockvale Rd(Jock River-Prince of Wales)"/>
    <s v="516104  City Wide Capital"/>
    <n v="100"/>
    <n v="0"/>
    <n v="0"/>
    <n v="0"/>
    <n v="0"/>
    <n v="0"/>
    <n v="0"/>
    <n v="0"/>
    <n v="0"/>
    <n v="0"/>
    <n v="100"/>
    <n v="516104"/>
    <n v="100"/>
    <s v="3,22"/>
    <n v="2020"/>
    <s v="City Wide Capital"/>
    <n v="903178"/>
    <s v="Ch. Jockvale (rivière Jock - Prince of Wales)"/>
    <s v="903178 Ch. Jockvale (rivière Jock - Prince of Wales)"/>
    <s v="Comité des transports"/>
    <s v="Services des transports"/>
    <s v="Croissance"/>
    <s v="Fonds de réserve financé par les deniers publics"/>
  </r>
  <r>
    <n v="903178"/>
    <x v="320"/>
    <s v="DC"/>
    <s v="Development Charges "/>
    <s v="Roads &amp; Structures (City Wide)"/>
    <x v="1"/>
    <s v="DC"/>
    <s v="Tax"/>
    <s v="Tax"/>
    <s v="Authority"/>
    <s v="Individual"/>
    <x v="1"/>
    <s v="Transportation Committee"/>
    <x v="7"/>
    <s v="Transportation Planning"/>
    <s v="Transportation Services"/>
    <s v="903178  Jockvale Rd(Jock River-Prince of Wales)"/>
    <s v="516224  D/C  - Roads &amp; Structures (City Wide)"/>
    <n v="1900"/>
    <n v="0"/>
    <n v="0"/>
    <n v="0"/>
    <n v="0"/>
    <n v="0"/>
    <n v="0"/>
    <n v="0"/>
    <n v="0"/>
    <n v="0"/>
    <n v="1900"/>
    <n v="516224"/>
    <n v="1900"/>
    <s v="3,22"/>
    <n v="2020"/>
    <s v="Roads &amp; Structures"/>
    <n v="903178"/>
    <s v="Ch. Jockvale (rivière Jock - Prince of Wales)"/>
    <s v="903178 Ch. Jockvale (rivière Jock - Prince of Wales)"/>
    <s v="Comité des transports"/>
    <s v="Services des transports"/>
    <s v="Croissance"/>
    <s v="Redevances d’aménagement"/>
  </r>
  <r>
    <n v="904911"/>
    <x v="321"/>
    <s v="Res"/>
    <s v="Capital Reserve Fund "/>
    <s v="City Wide Capital"/>
    <x v="0"/>
    <s v="Tax"/>
    <s v="Tax"/>
    <s v="Tax"/>
    <s v="Authority"/>
    <s v="Individual"/>
    <x v="1"/>
    <s v="Transportation Committee"/>
    <x v="7"/>
    <s v="Transportation Planning"/>
    <s v="Transportation Services"/>
    <s v="904911  2019 EA Studies Arterial Rds"/>
    <s v="516104  City Wide Capital"/>
    <n v="0"/>
    <n v="61"/>
    <n v="62"/>
    <n v="69"/>
    <n v="0"/>
    <n v="0"/>
    <n v="0"/>
    <n v="0"/>
    <n v="0"/>
    <n v="0"/>
    <n v="192"/>
    <n v="516104"/>
    <n v="192"/>
    <s v="CW"/>
    <n v="2020"/>
    <s v="City Wide Capital"/>
    <n v="904911"/>
    <s v="Études d’ÉE de 2019 sur les artères"/>
    <s v="904911 Études d’ÉE de 2019 sur les artères"/>
    <s v="Comité des transports"/>
    <s v="Services des transports"/>
    <s v="Croissance"/>
    <s v="Fonds de réserve financé par les deniers publics"/>
  </r>
  <r>
    <n v="904911"/>
    <x v="321"/>
    <s v="DC"/>
    <s v="Development Charges "/>
    <s v="Roads &amp; Structures (City Wide)"/>
    <x v="1"/>
    <s v="DC"/>
    <s v="Tax"/>
    <s v="Tax"/>
    <s v="Authority"/>
    <s v="Individual"/>
    <x v="1"/>
    <s v="Transportation Committee"/>
    <x v="7"/>
    <s v="Transportation Planning"/>
    <s v="Transportation Services"/>
    <s v="904911  2019 EA Studies Arterial Rds"/>
    <s v="516224  D/C  - Roads &amp; Structures (City Wide)"/>
    <n v="0"/>
    <n v="987"/>
    <n v="1004"/>
    <n v="1108"/>
    <n v="0"/>
    <n v="0"/>
    <n v="0"/>
    <n v="0"/>
    <n v="0"/>
    <n v="0"/>
    <n v="3099"/>
    <n v="516224"/>
    <n v="3099"/>
    <s v="CW"/>
    <n v="2020"/>
    <s v="Roads &amp; Structures"/>
    <n v="904911"/>
    <s v="Études d’ÉE de 2019 sur les artères"/>
    <s v="904911 Études d’ÉE de 2019 sur les artères"/>
    <s v="Comité des transports"/>
    <s v="Services des transports"/>
    <s v="Croissance"/>
    <s v="Redevances d’aménagement"/>
  </r>
  <r>
    <n v="904911"/>
    <x v="321"/>
    <s v="DC"/>
    <s v="Development Charges "/>
    <s v="Post Period Capacity Roads"/>
    <x v="1"/>
    <s v="DC"/>
    <s v="Tax"/>
    <s v="Tax"/>
    <s v="Authority"/>
    <s v="Individual"/>
    <x v="1"/>
    <s v="Transportation Committee"/>
    <x v="7"/>
    <s v="Transportation Planning"/>
    <s v="Transportation Services"/>
    <s v="904911  2019 EA Studies Arterial Rds"/>
    <s v="516390  Post Period Capacity Roads"/>
    <n v="0"/>
    <n v="174"/>
    <n v="177"/>
    <n v="195"/>
    <n v="0"/>
    <n v="0"/>
    <n v="0"/>
    <n v="0"/>
    <n v="0"/>
    <n v="0"/>
    <n v="546"/>
    <n v="516390"/>
    <n v="546"/>
    <s v="CW"/>
    <n v="2020"/>
    <s v="Roads &amp; Structures"/>
    <n v="904911"/>
    <s v="Études d’ÉE de 2019 sur les artères"/>
    <s v="904911 Études d’ÉE de 2019 sur les artères"/>
    <s v="Comité des transports"/>
    <s v="Services des transports"/>
    <s v="Croissance"/>
    <s v="Redevances d’aménagement"/>
  </r>
  <r>
    <n v="904995"/>
    <x v="322"/>
    <s v="Res"/>
    <s v="Capital Reserve Fund "/>
    <s v="City Wide Capital"/>
    <x v="0"/>
    <s v="Tax"/>
    <s v="Tax"/>
    <s v="Tax"/>
    <s v="Authority"/>
    <s v="Individual"/>
    <x v="1"/>
    <s v="Transportation Committee"/>
    <x v="7"/>
    <s v="Transportation Planning"/>
    <s v="Transportation Services"/>
    <s v="904995  Earl Grey/Centrum Underpass"/>
    <s v="516104  City Wide Capital"/>
    <n v="0"/>
    <n v="0"/>
    <n v="0"/>
    <n v="36"/>
    <n v="0"/>
    <n v="0"/>
    <n v="0"/>
    <n v="0"/>
    <n v="0"/>
    <n v="0"/>
    <n v="36"/>
    <n v="516104"/>
    <n v="36"/>
    <n v="4"/>
    <n v="2020"/>
    <s v="City Wide Capital"/>
    <n v="904995"/>
    <s v="Passage inférieur prom. Earl Grey/ boul. Centrum"/>
    <s v="904995 Passage inférieur prom. Earl Grey/ boul. Centrum"/>
    <s v="Comité des transports"/>
    <s v="Services des transports"/>
    <s v="Croissance"/>
    <s v="Fonds de réserve financé par les deniers publics"/>
  </r>
  <r>
    <n v="904995"/>
    <x v="322"/>
    <s v="DC"/>
    <s v="Development Charges "/>
    <s v="Roads &amp; Structures (City Wide)"/>
    <x v="1"/>
    <s v="DC"/>
    <s v="Tax"/>
    <s v="Tax"/>
    <s v="Authority"/>
    <s v="Individual"/>
    <x v="1"/>
    <s v="Transportation Committee"/>
    <x v="7"/>
    <s v="Transportation Planning"/>
    <s v="Transportation Services"/>
    <s v="904995  Earl Grey/Centrum Underpass"/>
    <s v="516224  D/C  - Roads &amp; Structures (City Wide)"/>
    <n v="0"/>
    <n v="0"/>
    <n v="0"/>
    <n v="2584"/>
    <n v="0"/>
    <n v="0"/>
    <n v="0"/>
    <n v="0"/>
    <n v="0"/>
    <n v="0"/>
    <n v="2584"/>
    <n v="516224"/>
    <n v="2584"/>
    <n v="4"/>
    <n v="2020"/>
    <s v="Roads &amp; Structures"/>
    <n v="904995"/>
    <s v="Passage inférieur prom. Earl Grey/ boul. Centrum"/>
    <s v="904995 Passage inférieur prom. Earl Grey/ boul. Centrum"/>
    <s v="Comité des transports"/>
    <s v="Services des transports"/>
    <s v="Croissance"/>
    <s v="Redevances d’aménagement"/>
  </r>
  <r>
    <n v="904995"/>
    <x v="322"/>
    <s v="Debt"/>
    <s v="Debt Funding "/>
    <s v="Tax Supported Debt"/>
    <x v="5"/>
    <s v="Tax"/>
    <s v="Tax"/>
    <s v="Tax"/>
    <s v="Authority"/>
    <s v="Individual"/>
    <x v="1"/>
    <s v="Transportation Committee"/>
    <x v="7"/>
    <s v="Transportation Planning"/>
    <s v="Transportation Services"/>
    <s v="904995  Earl Grey/Centrum Underpass"/>
    <s v="518004  Tax Supported Debt"/>
    <n v="0"/>
    <n v="0"/>
    <n v="0"/>
    <n v="100"/>
    <n v="0"/>
    <n v="0"/>
    <n v="0"/>
    <n v="0"/>
    <n v="0"/>
    <n v="0"/>
    <n v="100"/>
    <n v="518004"/>
    <n v="100"/>
    <n v="4"/>
    <n v="2020"/>
    <s v="Tax Supported Debt"/>
    <n v="904995"/>
    <s v="Passage inférieur prom. Earl Grey/ boul. Centrum"/>
    <s v="904995 Passage inférieur prom. Earl Grey/ boul. Centrum"/>
    <s v="Comité des transports"/>
    <s v="Services des transports"/>
    <s v="Croissance"/>
    <s v="Dette financée par les deniers publics"/>
  </r>
  <r>
    <n v="906920"/>
    <x v="323"/>
    <s v="Res"/>
    <s v="Capital Reserve Fund "/>
    <s v="City Wide Capital"/>
    <x v="0"/>
    <s v="Tax"/>
    <s v="Tax"/>
    <s v="Tax"/>
    <s v="Authority"/>
    <s v="Individual"/>
    <x v="1"/>
    <s v="Transportation Committee"/>
    <x v="7"/>
    <s v="Transportation Planning"/>
    <s v="Transportation Services"/>
    <s v="906920  Kanata South Link (Hope Side to Hwy 416)"/>
    <s v="516104  City Wide Capital"/>
    <n v="1185"/>
    <n v="0"/>
    <n v="0"/>
    <n v="0"/>
    <n v="0"/>
    <n v="0"/>
    <n v="0"/>
    <n v="0"/>
    <n v="0"/>
    <n v="0"/>
    <n v="1185"/>
    <n v="516104"/>
    <n v="1185"/>
    <s v="8,21,23"/>
    <n v="2021"/>
    <s v="City Wide Capital"/>
    <n v="906920"/>
    <s v="Raccordement de Kanata-Sud (entre le chemin Hope Side et l’autoroute 416)"/>
    <s v="906920 Raccordement de Kanata-Sud (entre le chemin Hope Side et l’autoroute 416)"/>
    <s v="Comité des transports"/>
    <s v="Services des transports"/>
    <s v="Croissance"/>
    <s v="Fonds de réserve financé par les deniers publics"/>
  </r>
  <r>
    <n v="906920"/>
    <x v="323"/>
    <s v="DC"/>
    <s v="Development Charges "/>
    <s v="Roads &amp; Structures (City Wide)"/>
    <x v="1"/>
    <s v="DC"/>
    <s v="Tax"/>
    <s v="Tax"/>
    <s v="Authority"/>
    <s v="Individual"/>
    <x v="1"/>
    <s v="Transportation Committee"/>
    <x v="7"/>
    <s v="Transportation Planning"/>
    <s v="Transportation Services"/>
    <s v="906920  Kanata South Link (Hope Side to Hwy 416)"/>
    <s v="516224  D/C  - Roads &amp; Structures (City Wide)"/>
    <n v="5507"/>
    <n v="0"/>
    <n v="0"/>
    <n v="0"/>
    <n v="0"/>
    <n v="0"/>
    <n v="0"/>
    <n v="0"/>
    <n v="0"/>
    <n v="0"/>
    <n v="5507"/>
    <n v="516224"/>
    <n v="5507"/>
    <s v="8,21,23"/>
    <n v="2021"/>
    <s v="Roads &amp; Structures"/>
    <n v="906920"/>
    <s v="Raccordement de Kanata-Sud (entre le chemin Hope Side et l’autoroute 416)"/>
    <s v="906920 Raccordement de Kanata-Sud (entre le chemin Hope Side et l’autoroute 416)"/>
    <s v="Comité des transports"/>
    <s v="Services des transports"/>
    <s v="Croissance"/>
    <s v="Redevances d’aménagement"/>
  </r>
  <r>
    <n v="906920"/>
    <x v="323"/>
    <s v="DC"/>
    <s v="Development Charges "/>
    <s v="Post Period Capacity Roads"/>
    <x v="1"/>
    <s v="DC"/>
    <s v="Tax"/>
    <s v="Tax"/>
    <s v="Authority"/>
    <s v="Individual"/>
    <x v="1"/>
    <s v="Transportation Committee"/>
    <x v="7"/>
    <s v="Transportation Planning"/>
    <s v="Transportation Services"/>
    <s v="906920  Kanata South Link (Hope Side to Hwy 416)"/>
    <s v="516390  Post Period Capacity Roads"/>
    <n v="5008"/>
    <n v="0"/>
    <n v="0"/>
    <n v="0"/>
    <n v="0"/>
    <n v="0"/>
    <n v="0"/>
    <n v="0"/>
    <n v="0"/>
    <n v="0"/>
    <n v="5008"/>
    <n v="516390"/>
    <n v="5008"/>
    <s v="8,21,23"/>
    <n v="2021"/>
    <s v="Roads &amp; Structures"/>
    <n v="906920"/>
    <s v="Raccordement de Kanata-Sud (entre le chemin Hope Side et l’autoroute 416)"/>
    <s v="906920 Raccordement de Kanata-Sud (entre le chemin Hope Side et l’autoroute 416)"/>
    <s v="Comité des transports"/>
    <s v="Services des transports"/>
    <s v="Croissance"/>
    <s v="Redevances d’aménagement"/>
  </r>
  <r>
    <n v="906920"/>
    <x v="323"/>
    <s v="DC Debt"/>
    <s v="Debt Funding "/>
    <s v="RoadsRel DC Debt TBA"/>
    <x v="3"/>
    <s v="DC"/>
    <s v="Tax"/>
    <s v="Tax"/>
    <s v="Authority"/>
    <s v="Individual"/>
    <x v="1"/>
    <s v="Transportation Committee"/>
    <x v="7"/>
    <s v="Transportation Planning"/>
    <s v="Transportation Services"/>
    <s v="906920  Kanata South Link (Hope Side to Hwy 416)"/>
    <s v="518037  Roads Rel Serv DC Debt TBA"/>
    <n v="12300"/>
    <n v="0"/>
    <n v="0"/>
    <n v="0"/>
    <n v="0"/>
    <n v="0"/>
    <n v="0"/>
    <n v="0"/>
    <n v="0"/>
    <n v="0"/>
    <n v="12300"/>
    <n v="518037"/>
    <n v="12300"/>
    <s v="8,21,23"/>
    <n v="2021"/>
    <s v="Roads &amp; Structures DC Debt"/>
    <n v="906920"/>
    <s v="Raccordement de Kanata-Sud (entre le chemin Hope Side et l’autoroute 416)"/>
    <s v="906920 Raccordement de Kanata-Sud (entre le chemin Hope Side et l’autoroute 416)"/>
    <s v="Comité des transports"/>
    <s v="Services des transports"/>
    <s v="Croissance"/>
    <s v="Dette financée par les deniers publics"/>
  </r>
  <r>
    <n v="907338"/>
    <x v="324"/>
    <s v="Res"/>
    <s v="Capital Reserve Fund "/>
    <s v="City Wide Capital"/>
    <x v="0"/>
    <s v="Tax"/>
    <s v="Tax"/>
    <s v="Tax"/>
    <s v="Authority"/>
    <s v="Individual"/>
    <x v="1"/>
    <s v="Transportation Committee"/>
    <x v="7"/>
    <s v="Transportation Planning"/>
    <s v="Transportation Services"/>
    <s v="907338  Blackburn Hamlet By-Pass (BHBP-Orleans)"/>
    <s v="516104  City Wide Capital"/>
    <n v="0"/>
    <n v="0"/>
    <n v="0"/>
    <n v="0"/>
    <n v="51"/>
    <n v="0"/>
    <n v="0"/>
    <n v="0"/>
    <n v="0"/>
    <n v="0"/>
    <n v="51"/>
    <n v="516104"/>
    <n v="0"/>
    <n v="2"/>
    <n v="2026"/>
    <s v="City Wide Capital"/>
    <n v="907338"/>
    <s v="Rocade de Blackburn Hamlet (Orléans-Navan)"/>
    <s v="907338 Rocade de Blackburn Hamlet (Orléans-Navan)"/>
    <s v="Comité des transports"/>
    <s v="Services des transports"/>
    <s v="Croissance"/>
    <s v="Fonds de réserve financé par les deniers publics"/>
  </r>
  <r>
    <n v="907338"/>
    <x v="324"/>
    <s v="DC"/>
    <s v="Development Charges "/>
    <s v="Roads &amp; Structures (City Wide)"/>
    <x v="1"/>
    <s v="DC"/>
    <s v="Tax"/>
    <s v="Tax"/>
    <s v="Authority"/>
    <s v="Individual"/>
    <x v="1"/>
    <s v="Transportation Committee"/>
    <x v="7"/>
    <s v="Transportation Planning"/>
    <s v="Transportation Services"/>
    <s v="907338  Blackburn Hamlet By-Pass (BHBP-Orleans)"/>
    <s v="516224  D/C  - Roads &amp; Structures (City Wide)"/>
    <n v="0"/>
    <n v="0"/>
    <n v="0"/>
    <n v="0"/>
    <n v="6769"/>
    <n v="0"/>
    <n v="0"/>
    <n v="0"/>
    <n v="0"/>
    <n v="0"/>
    <n v="6769"/>
    <n v="516224"/>
    <n v="0"/>
    <n v="2"/>
    <n v="2026"/>
    <s v="Roads &amp; Structures"/>
    <n v="907338"/>
    <s v="Rocade de Blackburn Hamlet (Orléans-Navan)"/>
    <s v="907338 Rocade de Blackburn Hamlet (Orléans-Navan)"/>
    <s v="Comité des transports"/>
    <s v="Services des transports"/>
    <s v="Croissance"/>
    <s v="Redevances d’aménagement"/>
  </r>
  <r>
    <n v="907338"/>
    <x v="324"/>
    <s v="Debt"/>
    <s v="Debt Funding "/>
    <s v="Tax Supported Debt"/>
    <x v="5"/>
    <s v="Tax"/>
    <s v="Tax"/>
    <s v="Tax"/>
    <s v="Authority"/>
    <s v="Individual"/>
    <x v="1"/>
    <s v="Transportation Committee"/>
    <x v="7"/>
    <s v="Transportation Planning"/>
    <s v="Transportation Services"/>
    <s v="907338  Blackburn Hamlet By-Pass (BHBP-Orleans)"/>
    <s v="518004  Tax Supported Debt"/>
    <n v="0"/>
    <n v="0"/>
    <n v="0"/>
    <n v="0"/>
    <n v="500"/>
    <n v="0"/>
    <n v="0"/>
    <n v="0"/>
    <n v="0"/>
    <n v="0"/>
    <n v="500"/>
    <n v="518004"/>
    <n v="0"/>
    <n v="2"/>
    <n v="2026"/>
    <s v="Tax Supported Debt"/>
    <n v="907338"/>
    <s v="Rocade de Blackburn Hamlet (Orléans-Navan)"/>
    <s v="907338 Rocade de Blackburn Hamlet (Orléans-Navan)"/>
    <s v="Comité des transports"/>
    <s v="Services des transports"/>
    <s v="Croissance"/>
    <s v="Dette financée par les deniers publics"/>
  </r>
  <r>
    <n v="907338"/>
    <x v="324"/>
    <s v="DC Debt"/>
    <s v="Debt Funding "/>
    <s v="RoadsRel DC Debt TBA"/>
    <x v="3"/>
    <s v="DC"/>
    <s v="Tax"/>
    <s v="Tax"/>
    <s v="Authority"/>
    <s v="Individual"/>
    <x v="1"/>
    <s v="Transportation Committee"/>
    <x v="7"/>
    <s v="Transportation Planning"/>
    <s v="Transportation Services"/>
    <s v="907338  Blackburn Hamlet By-Pass (BHBP-Orleans)"/>
    <s v="518037  Roads Rel Serv DC Debt TBA"/>
    <n v="0"/>
    <n v="0"/>
    <n v="0"/>
    <n v="0"/>
    <n v="4645"/>
    <n v="0"/>
    <n v="0"/>
    <n v="0"/>
    <n v="0"/>
    <n v="0"/>
    <n v="4645"/>
    <n v="518037"/>
    <n v="0"/>
    <n v="2"/>
    <n v="2026"/>
    <s v="Roads &amp; Structures DC Debt"/>
    <n v="907338"/>
    <s v="Rocade de Blackburn Hamlet (Orléans-Navan)"/>
    <s v="907338 Rocade de Blackburn Hamlet (Orléans-Navan)"/>
    <s v="Comité des transports"/>
    <s v="Services des transports"/>
    <s v="Croissance"/>
    <s v="Dette financée par les deniers publics"/>
  </r>
  <r>
    <n v="907405"/>
    <x v="325"/>
    <s v="Res"/>
    <s v="Capital Reserve Fund "/>
    <s v="City Wide Capital"/>
    <x v="0"/>
    <s v="Tax"/>
    <s v="Tax"/>
    <s v="Tax"/>
    <s v="Authority"/>
    <s v="Individual"/>
    <x v="1"/>
    <s v="Transportation Committee"/>
    <x v="7"/>
    <n v="0"/>
    <s v="Transportation Services"/>
    <s v="907405  Strandherd Dr Ph2(Maravista to Jockvale)"/>
    <s v="516104  City Wide Capital"/>
    <n v="50"/>
    <n v="350"/>
    <n v="328"/>
    <n v="212"/>
    <n v="0"/>
    <n v="0"/>
    <n v="0"/>
    <n v="0"/>
    <n v="0"/>
    <n v="0"/>
    <n v="940"/>
    <n v="516104"/>
    <n v="940"/>
    <n v="3"/>
    <n v="2026"/>
    <s v="City Wide Capital"/>
    <n v="907405"/>
    <s v="Phase 2 - promenade Strandherd (de Maravista à Jockvale)"/>
    <s v="907405 Phase 2 - promenade Strandherd (de Maravista à Jockvale)"/>
    <s v="Comité des transports"/>
    <s v="Services des transports"/>
    <s v="Croissance"/>
    <s v="Fonds de réserve financé par les deniers publics"/>
  </r>
  <r>
    <n v="907405"/>
    <x v="325"/>
    <s v="DC"/>
    <s v="Development Charges "/>
    <s v="Roads &amp; Structures (City Wide)"/>
    <x v="1"/>
    <s v="DC"/>
    <s v="Tax"/>
    <s v="Tax"/>
    <s v="Authority"/>
    <s v="Individual"/>
    <x v="1"/>
    <s v="Transportation Committee"/>
    <x v="7"/>
    <n v="0"/>
    <s v="Transportation Services"/>
    <s v="907405  Strandherd Dr Ph2(Maravista to Jockvale)"/>
    <s v="516224  D/C  - Roads &amp; Structures (City Wide)"/>
    <n v="950"/>
    <n v="25650"/>
    <n v="6166"/>
    <n v="0"/>
    <n v="0"/>
    <n v="0"/>
    <n v="0"/>
    <n v="0"/>
    <n v="0"/>
    <n v="0"/>
    <n v="32766"/>
    <n v="516224"/>
    <n v="32766"/>
    <n v="3"/>
    <n v="2026"/>
    <s v="Roads &amp; Structures"/>
    <n v="907405"/>
    <s v="Phase 2 - promenade Strandherd (de Maravista à Jockvale)"/>
    <s v="907405 Phase 2 - promenade Strandherd (de Maravista à Jockvale)"/>
    <s v="Comité des transports"/>
    <s v="Services des transports"/>
    <s v="Croissance"/>
    <s v="Redevances d’aménagement"/>
  </r>
  <r>
    <n v="907405"/>
    <x v="325"/>
    <s v="Debt"/>
    <s v="Debt Funding "/>
    <s v="Tax Supported Debt"/>
    <x v="5"/>
    <s v="Tax"/>
    <s v="Tax"/>
    <s v="Tax"/>
    <s v="Authority"/>
    <s v="Individual"/>
    <x v="1"/>
    <s v="Transportation Committee"/>
    <x v="7"/>
    <n v="0"/>
    <s v="Transportation Services"/>
    <s v="907405  Strandherd Dr Ph2(Maravista to Jockvale)"/>
    <s v="518004  Tax Supported Debt"/>
    <n v="0"/>
    <n v="1000"/>
    <n v="1000"/>
    <n v="500"/>
    <n v="0"/>
    <n v="0"/>
    <n v="0"/>
    <n v="0"/>
    <n v="0"/>
    <n v="0"/>
    <n v="2500"/>
    <n v="518004"/>
    <n v="2500"/>
    <n v="3"/>
    <n v="2026"/>
    <s v="Tax Supported Debt"/>
    <n v="907405"/>
    <s v="Phase 2 - promenade Strandherd (de Maravista à Jockvale)"/>
    <s v="907405 Phase 2 - promenade Strandherd (de Maravista à Jockvale)"/>
    <s v="Comité des transports"/>
    <s v="Services des transports"/>
    <s v="Croissance"/>
    <s v="Dette financée par les deniers publics"/>
  </r>
  <r>
    <n v="907405"/>
    <x v="325"/>
    <s v="DC Debt"/>
    <s v="Debt Funding "/>
    <s v="RoadsRel DC Debt TBA"/>
    <x v="3"/>
    <s v="DC"/>
    <s v="Tax"/>
    <s v="Tax"/>
    <s v="Authority"/>
    <s v="Individual"/>
    <x v="1"/>
    <s v="Transportation Committee"/>
    <x v="7"/>
    <n v="0"/>
    <s v="Transportation Services"/>
    <s v="907405  Strandherd Dr Ph2(Maravista to Jockvale)"/>
    <s v="518037  Roads Rel Serv DC Debt TBA"/>
    <n v="0"/>
    <n v="0"/>
    <n v="19072"/>
    <n v="13528"/>
    <n v="0"/>
    <n v="0"/>
    <n v="0"/>
    <n v="0"/>
    <n v="0"/>
    <n v="0"/>
    <n v="32600"/>
    <n v="518037"/>
    <n v="32600"/>
    <n v="3"/>
    <n v="2026"/>
    <s v="Roads &amp; Structures DC Debt"/>
    <n v="907405"/>
    <s v="Phase 2 - promenade Strandherd (de Maravista à Jockvale)"/>
    <s v="907405 Phase 2 - promenade Strandherd (de Maravista à Jockvale)"/>
    <s v="Comité des transports"/>
    <s v="Services des transports"/>
    <s v="Croissance"/>
    <s v="Dette financée par les deniers publics"/>
  </r>
  <r>
    <n v="907902"/>
    <x v="326"/>
    <s v="Res"/>
    <s v="Capital Reserve Fund "/>
    <s v="City Wide Capital"/>
    <x v="0"/>
    <s v="Tax"/>
    <s v="Tax"/>
    <s v="Tax"/>
    <s v="Authority"/>
    <s v="Individual"/>
    <x v="1"/>
    <s v="Transportation Committee"/>
    <x v="7"/>
    <s v="Transportation Planning"/>
    <s v="Transportation Services"/>
    <s v="907902  2018 Origin Destination (Roads)"/>
    <s v="516104  City Wide Capital"/>
    <n v="0"/>
    <n v="433"/>
    <n v="0"/>
    <n v="0"/>
    <n v="0"/>
    <n v="0"/>
    <n v="0"/>
    <n v="0"/>
    <n v="0"/>
    <n v="0"/>
    <n v="433"/>
    <n v="516104"/>
    <n v="433"/>
    <s v="CW"/>
    <n v="2021"/>
    <s v="City Wide Capital"/>
    <n v="907902"/>
    <s v="Enquête Origine-Destination 2018 – Routes"/>
    <s v="907902 Enquête Origine-Destination 2018 – Routes"/>
    <s v="Comité des transports"/>
    <s v="Services des transports"/>
    <s v="Croissance"/>
    <s v="Fonds de réserve financé par les deniers publics"/>
  </r>
  <r>
    <n v="907902"/>
    <x v="326"/>
    <s v="DC"/>
    <s v="Development Charges "/>
    <s v="Roads &amp; Structures (City Wide)"/>
    <x v="1"/>
    <s v="DC"/>
    <s v="Tax"/>
    <s v="Tax"/>
    <s v="Authority"/>
    <s v="Individual"/>
    <x v="1"/>
    <s v="Transportation Committee"/>
    <x v="7"/>
    <s v="Transportation Planning"/>
    <s v="Transportation Services"/>
    <s v="907902  2018 Origin Destination (Roads)"/>
    <s v="516224  D/C  - Roads &amp; Structures (City Wide)"/>
    <n v="0"/>
    <n v="400"/>
    <n v="0"/>
    <n v="0"/>
    <n v="0"/>
    <n v="0"/>
    <n v="0"/>
    <n v="0"/>
    <n v="0"/>
    <n v="0"/>
    <n v="400"/>
    <n v="516224"/>
    <n v="400"/>
    <s v="CW"/>
    <n v="2021"/>
    <s v="Roads &amp; Structures"/>
    <n v="907902"/>
    <s v="Enquête Origine-Destination 2018 – Routes"/>
    <s v="907902 Enquête Origine-Destination 2018 – Routes"/>
    <s v="Comité des transports"/>
    <s v="Services des transports"/>
    <s v="Croissance"/>
    <s v="Redevances d’aménagement"/>
  </r>
  <r>
    <n v="907902"/>
    <x v="326"/>
    <s v="DC"/>
    <s v="Development Charges "/>
    <s v="Future DC Funding"/>
    <x v="1"/>
    <s v="DC"/>
    <s v="Tax"/>
    <s v="Tax"/>
    <s v="Authority"/>
    <s v="Individual"/>
    <x v="1"/>
    <s v="Transportation Committee"/>
    <x v="7"/>
    <s v="Transportation Planning"/>
    <s v="Transportation Services"/>
    <s v="907902  2018 Origin Destination (Roads)"/>
    <s v="516298  Future DC Funding"/>
    <n v="0"/>
    <n v="32"/>
    <n v="0"/>
    <n v="0"/>
    <n v="0"/>
    <n v="0"/>
    <n v="0"/>
    <n v="0"/>
    <n v="0"/>
    <n v="0"/>
    <n v="32"/>
    <n v="516298"/>
    <n v="32"/>
    <s v="CW"/>
    <n v="2021"/>
    <s v="Check "/>
    <n v="907902"/>
    <s v="Enquête Origine-Destination 2018 – Routes"/>
    <s v="907902 Enquête Origine-Destination 2018 – Routes"/>
    <s v="Comité des transports"/>
    <s v="Services des transports"/>
    <s v="Croissance"/>
    <s v="Redevances d’aménagement"/>
  </r>
  <r>
    <n v="908276"/>
    <x v="327"/>
    <s v="Res"/>
    <s v="Capital Reserve Fund "/>
    <s v="City Wide Capital"/>
    <x v="0"/>
    <s v="Tax"/>
    <s v="Tax"/>
    <s v="Tax"/>
    <s v="Authority"/>
    <s v="Individual"/>
    <x v="1"/>
    <s v="Transportation Committee"/>
    <x v="7"/>
    <s v="Transportation Planning"/>
    <s v="Transportation Services"/>
    <s v="908276  Cycling Facilities Program"/>
    <s v="516104  City Wide Capital"/>
    <n v="2040"/>
    <n v="2232"/>
    <n v="2272"/>
    <n v="2314"/>
    <n v="0"/>
    <n v="0"/>
    <n v="0"/>
    <n v="0"/>
    <n v="0"/>
    <n v="0"/>
    <n v="8858"/>
    <n v="516104"/>
    <n v="8858"/>
    <s v="CW"/>
    <n v="2020"/>
    <s v="City Wide Capital"/>
    <n v="908276"/>
    <s v="Programme de sur les installations cyclables"/>
    <s v="908276 Programme de sur les installations cyclables"/>
    <s v="Comité des transports"/>
    <s v="Services des transports"/>
    <s v="Croissance"/>
    <s v="Fonds de réserve financé par les deniers publics"/>
  </r>
  <r>
    <n v="908276"/>
    <x v="327"/>
    <s v="DC"/>
    <s v="Development Charges "/>
    <s v="Roads &amp; Structures (City Wide)"/>
    <x v="1"/>
    <s v="DC"/>
    <s v="Tax"/>
    <s v="Tax"/>
    <s v="Authority"/>
    <s v="Individual"/>
    <x v="1"/>
    <s v="Transportation Committee"/>
    <x v="7"/>
    <s v="Transportation Planning"/>
    <s v="Transportation Services"/>
    <s v="908276  Cycling Facilities Program"/>
    <s v="516224  D/C  - Roads &amp; Structures (City Wide)"/>
    <n v="1960"/>
    <n v="2145"/>
    <n v="2183"/>
    <n v="2223"/>
    <n v="0"/>
    <n v="0"/>
    <n v="0"/>
    <n v="0"/>
    <n v="0"/>
    <n v="0"/>
    <n v="8511"/>
    <n v="516224"/>
    <n v="8511"/>
    <s v="CW"/>
    <n v="2020"/>
    <s v="Roads &amp; Structures"/>
    <n v="908276"/>
    <s v="Programme de sur les installations cyclables"/>
    <s v="908276 Programme de sur les installations cyclables"/>
    <s v="Comité des transports"/>
    <s v="Services des transports"/>
    <s v="Croissance"/>
    <s v="Redevances d’aménagement"/>
  </r>
  <r>
    <n v="909055"/>
    <x v="328"/>
    <s v="DC"/>
    <s v="Development Charges "/>
    <s v="Roads &amp; Structures (Outside Green"/>
    <x v="1"/>
    <s v="DC"/>
    <s v="Tax"/>
    <s v="Tax"/>
    <s v="Authority"/>
    <s v="Individual"/>
    <x v="1"/>
    <s v="Transportation Committee"/>
    <x v="7"/>
    <s v="Transportation Planning"/>
    <s v="Transportation Services"/>
    <s v="909055  2018 Intersection Control Measures"/>
    <s v="516226  D/C  - Roads &amp; Structures (Outside Green"/>
    <n v="3430"/>
    <n v="1960"/>
    <n v="1960"/>
    <n v="1921"/>
    <n v="0"/>
    <n v="0"/>
    <n v="0"/>
    <n v="0"/>
    <n v="0"/>
    <n v="0"/>
    <n v="9271"/>
    <n v="516226"/>
    <n v="9271"/>
    <s v="CW"/>
    <n v="2021"/>
    <s v="Roads &amp; Structures"/>
    <n v="909055"/>
    <s v="Mesures de contrôle aux intersections − 2018"/>
    <s v="909055 Mesures de contrôle aux intersections − 2018"/>
    <s v="Comité des transports"/>
    <s v="Services des transports"/>
    <s v="Croissance"/>
    <s v="Redevances d’aménagement"/>
  </r>
  <r>
    <n v="909055"/>
    <x v="328"/>
    <s v="DC"/>
    <s v="Development Charges "/>
    <s v="Roads &amp; Structures (Rural)"/>
    <x v="1"/>
    <s v="DC"/>
    <s v="Tax"/>
    <s v="Tax"/>
    <s v="Authority"/>
    <s v="Individual"/>
    <x v="1"/>
    <s v="Transportation Committee"/>
    <x v="7"/>
    <s v="Transportation Planning"/>
    <s v="Transportation Services"/>
    <s v="909055  2018 Intersection Control Measures"/>
    <s v="516228  D/C - Roads &amp; Structures (Rural)"/>
    <n v="70"/>
    <n v="40"/>
    <n v="40"/>
    <n v="39"/>
    <n v="0"/>
    <n v="0"/>
    <n v="0"/>
    <n v="0"/>
    <n v="0"/>
    <n v="0"/>
    <n v="189"/>
    <n v="516228"/>
    <n v="189"/>
    <s v="CW"/>
    <n v="2021"/>
    <s v="Roads &amp; Structures"/>
    <n v="909055"/>
    <s v="Mesures de contrôle aux intersections − 2018"/>
    <s v="909055 Mesures de contrôle aux intersections − 2018"/>
    <s v="Comité des transports"/>
    <s v="Services des transports"/>
    <s v="Croissance"/>
    <s v="Redevances d’aménagement"/>
  </r>
  <r>
    <n v="909059"/>
    <x v="329"/>
    <s v="Res"/>
    <s v="Capital Reserve Fund "/>
    <s v="City Wide Capital"/>
    <x v="0"/>
    <s v="Tax"/>
    <s v="Tax"/>
    <s v="Tax"/>
    <s v="Authority"/>
    <s v="Individual"/>
    <x v="1"/>
    <s v="Transportation Committee"/>
    <x v="7"/>
    <s v="Transportation Planning"/>
    <s v="Transportation Services"/>
    <s v="909059  2018 Development Sidewalks"/>
    <s v="516104  City Wide Capital"/>
    <n v="8"/>
    <n v="8"/>
    <n v="8"/>
    <n v="8"/>
    <n v="0"/>
    <n v="0"/>
    <n v="0"/>
    <n v="0"/>
    <n v="0"/>
    <n v="0"/>
    <n v="32"/>
    <n v="516104"/>
    <n v="32"/>
    <s v="CW"/>
    <n v="2021"/>
    <s v="City Wide Capital"/>
    <n v="909059"/>
    <s v="Trottoirs de lotissement − 2018"/>
    <s v="909059 Trottoirs de lotissement − 2018"/>
    <s v="Comité des transports"/>
    <s v="Services des transports"/>
    <s v="Croissance"/>
    <s v="Fonds de réserve financé par les deniers publics"/>
  </r>
  <r>
    <n v="909059"/>
    <x v="329"/>
    <s v="DC"/>
    <s v="Development Charges "/>
    <s v="Roads &amp; Structures (City Wide)"/>
    <x v="1"/>
    <s v="DC"/>
    <s v="Tax"/>
    <s v="Tax"/>
    <s v="Authority"/>
    <s v="Individual"/>
    <x v="1"/>
    <s v="Transportation Committee"/>
    <x v="7"/>
    <s v="Transportation Planning"/>
    <s v="Transportation Services"/>
    <s v="909059  2018 Development Sidewalks"/>
    <s v="516224  D/C  - Roads &amp; Structures (City Wide)"/>
    <n v="145"/>
    <n v="145"/>
    <n v="147"/>
    <n v="150"/>
    <n v="0"/>
    <n v="0"/>
    <n v="0"/>
    <n v="0"/>
    <n v="0"/>
    <n v="0"/>
    <n v="587"/>
    <n v="516224"/>
    <n v="587"/>
    <s v="CW"/>
    <n v="2021"/>
    <s v="Roads &amp; Structures"/>
    <n v="909059"/>
    <s v="Trottoirs de lotissement − 2018"/>
    <s v="909059 Trottoirs de lotissement − 2018"/>
    <s v="Comité des transports"/>
    <s v="Services des transports"/>
    <s v="Croissance"/>
    <s v="Redevances d’aménagement"/>
  </r>
  <r>
    <n v="909060"/>
    <x v="330"/>
    <s v="Res"/>
    <s v="Capital Reserve Fund "/>
    <s v="City Wide Capital"/>
    <x v="0"/>
    <s v="Tax"/>
    <s v="Tax"/>
    <s v="Tax"/>
    <s v="Authority"/>
    <s v="Individual"/>
    <x v="1"/>
    <s v="Transportation Committee"/>
    <x v="7"/>
    <s v="Transportation Planning"/>
    <s v="Transportation Services"/>
    <s v="909060  2018 Transportation Demand Management"/>
    <s v="516104  City Wide Capital"/>
    <n v="150"/>
    <n v="158"/>
    <n v="166"/>
    <n v="174"/>
    <n v="0"/>
    <n v="0"/>
    <n v="0"/>
    <n v="0"/>
    <n v="0"/>
    <n v="0"/>
    <n v="648"/>
    <n v="516104"/>
    <n v="648"/>
    <s v="CW"/>
    <n v="2021"/>
    <s v="City Wide Capital"/>
    <n v="909060"/>
    <s v="Gestion de la demande en transport 2018"/>
    <s v="909060 Gestion de la demande en transport 2018"/>
    <s v="Comité des transports"/>
    <s v="Services des transports"/>
    <s v="Croissance"/>
    <s v="Fonds de réserve financé par les deniers publics"/>
  </r>
  <r>
    <n v="909060"/>
    <x v="330"/>
    <s v="DC"/>
    <s v="Development Charges "/>
    <s v="Roads &amp; Structures (City Wide)"/>
    <x v="1"/>
    <s v="DC"/>
    <s v="Tax"/>
    <s v="Tax"/>
    <s v="Authority"/>
    <s v="Individual"/>
    <x v="1"/>
    <s v="Transportation Committee"/>
    <x v="7"/>
    <s v="Transportation Planning"/>
    <s v="Transportation Services"/>
    <s v="909060  2018 Transportation Demand Management"/>
    <s v="516224  D/C  - Roads &amp; Structures (City Wide)"/>
    <n v="150"/>
    <n v="158"/>
    <n v="166"/>
    <n v="174"/>
    <n v="0"/>
    <n v="0"/>
    <n v="0"/>
    <n v="0"/>
    <n v="0"/>
    <n v="0"/>
    <n v="648"/>
    <n v="516224"/>
    <n v="648"/>
    <s v="CW"/>
    <n v="2021"/>
    <s v="Roads &amp; Structures"/>
    <n v="909060"/>
    <s v="Gestion de la demande en transport 2018"/>
    <s v="909060 Gestion de la demande en transport 2018"/>
    <s v="Comité des transports"/>
    <s v="Services des transports"/>
    <s v="Croissance"/>
    <s v="Redevances d’aménagement"/>
  </r>
  <r>
    <n v="908275"/>
    <x v="331"/>
    <s v="Res"/>
    <s v="Capital Reserve Fund "/>
    <s v="City Wide Capital"/>
    <x v="0"/>
    <s v="Tax"/>
    <s v="Tax"/>
    <s v="Tax"/>
    <s v="Authority"/>
    <s v="Pedestrian Facilities"/>
    <x v="1"/>
    <s v="Transportation Committee"/>
    <x v="7"/>
    <s v="Transportation Planning"/>
    <s v="Transportation Services"/>
    <s v="908275  Pedestrian Facilities Program"/>
    <s v="516104  City Wide Capital"/>
    <n v="1125"/>
    <n v="1229"/>
    <n v="1251"/>
    <n v="1274"/>
    <n v="0"/>
    <n v="0"/>
    <n v="0"/>
    <n v="0"/>
    <n v="0"/>
    <n v="0"/>
    <n v="4879"/>
    <n v="516104"/>
    <n v="4879"/>
    <s v="CW"/>
    <n v="2021"/>
    <s v="City Wide Capital"/>
    <n v="908275"/>
    <s v="Programme de sur les installations piétonnières"/>
    <s v="908275 Programme de sur les installations piétonnières"/>
    <s v="Comité des transports"/>
    <s v="Services des transports"/>
    <s v="Croissance"/>
    <s v="Fonds de réserve financé par les deniers publics"/>
  </r>
  <r>
    <n v="908275"/>
    <x v="331"/>
    <s v="DC"/>
    <s v="Development Charges "/>
    <s v="Roads &amp; Structures (City Wide)"/>
    <x v="1"/>
    <s v="DC"/>
    <s v="Tax"/>
    <s v="Tax"/>
    <s v="Authority"/>
    <s v="Pedestrian Facilities"/>
    <x v="1"/>
    <s v="Transportation Committee"/>
    <x v="7"/>
    <s v="Transportation Planning"/>
    <s v="Transportation Services"/>
    <s v="908275  Pedestrian Facilities Program"/>
    <s v="516224  D/C  - Roads &amp; Structures (City Wide)"/>
    <n v="375"/>
    <n v="410"/>
    <n v="417"/>
    <n v="425"/>
    <n v="0"/>
    <n v="0"/>
    <n v="0"/>
    <n v="0"/>
    <n v="0"/>
    <n v="0"/>
    <n v="1627"/>
    <n v="516224"/>
    <n v="1627"/>
    <s v="CW"/>
    <n v="2021"/>
    <s v="Roads &amp; Structures"/>
    <n v="908275"/>
    <s v="Programme de sur les installations piétonnières"/>
    <s v="908275 Programme de sur les installations piétonnières"/>
    <s v="Comité des transports"/>
    <s v="Services des transports"/>
    <s v="Croissance"/>
    <s v="Redevances d’aménagement"/>
  </r>
  <r>
    <n v="908559"/>
    <x v="332"/>
    <s v="Res"/>
    <s v="Capital Reserve Fund "/>
    <s v="City Wide Capital"/>
    <x v="0"/>
    <s v="Tax"/>
    <s v="Tax"/>
    <s v="Tax"/>
    <s v="Authority"/>
    <s v="Pedestrian Facilities"/>
    <x v="1"/>
    <s v="Transportation Committee"/>
    <x v="7"/>
    <s v="Transportation Planning"/>
    <s v="Transportation Services"/>
    <s v="908559  2020 Cycling &amp; Ped Major Structures Prog"/>
    <s v="516104  City Wide Capital"/>
    <n v="0"/>
    <n v="0"/>
    <n v="248"/>
    <n v="353"/>
    <n v="0"/>
    <n v="0"/>
    <n v="0"/>
    <n v="0"/>
    <n v="0"/>
    <n v="0"/>
    <n v="601"/>
    <n v="516104"/>
    <n v="601"/>
    <s v="CW"/>
    <n v="2019"/>
    <s v="City Wide Capital"/>
    <n v="908559"/>
    <s v="Programme des structures cyclistes et piétonnes majeures - 2020"/>
    <s v="908559 Programme des structures cyclistes et piétonnes majeures - 2020"/>
    <s v="Comité des transports"/>
    <s v="Services des transports"/>
    <s v="Croissance"/>
    <s v="Fonds de réserve financé par les deniers publics"/>
  </r>
  <r>
    <n v="908559"/>
    <x v="332"/>
    <s v="DC"/>
    <s v="Development Charges "/>
    <s v="Roads &amp; Structures (City Wide)"/>
    <x v="1"/>
    <s v="DC"/>
    <s v="Tax"/>
    <s v="Tax"/>
    <s v="Authority"/>
    <s v="Pedestrian Facilities"/>
    <x v="1"/>
    <s v="Transportation Committee"/>
    <x v="7"/>
    <s v="Transportation Planning"/>
    <s v="Transportation Services"/>
    <s v="908559  2020 Cycling &amp; Ped Major Structures Prog"/>
    <s v="516224  D/C  - Roads &amp; Structures (City Wide)"/>
    <n v="0"/>
    <n v="0"/>
    <n v="791"/>
    <n v="1021"/>
    <n v="0"/>
    <n v="0"/>
    <n v="0"/>
    <n v="0"/>
    <n v="0"/>
    <n v="0"/>
    <n v="1812"/>
    <n v="516224"/>
    <n v="1812"/>
    <s v="CW"/>
    <n v="2019"/>
    <s v="Roads &amp; Structures"/>
    <n v="908559"/>
    <s v="Programme des structures cyclistes et piétonnes majeures - 2020"/>
    <s v="908559 Programme des structures cyclistes et piétonnes majeures - 2020"/>
    <s v="Comité des transports"/>
    <s v="Services des transports"/>
    <s v="Croissance"/>
    <s v="Redevances d’aménagement"/>
  </r>
  <r>
    <n v="908559"/>
    <x v="332"/>
    <s v="Debt"/>
    <s v="Debt Funding "/>
    <s v="Tax Supported Debt"/>
    <x v="5"/>
    <s v="Tax"/>
    <s v="Tax"/>
    <s v="Tax"/>
    <s v="Authority"/>
    <s v="Pedestrian Facilities"/>
    <x v="1"/>
    <s v="Transportation Committee"/>
    <x v="7"/>
    <s v="Transportation Planning"/>
    <s v="Transportation Services"/>
    <s v="908559  2020 Cycling &amp; Ped Major Structures Prog"/>
    <s v="518004  Tax Supported Debt"/>
    <n v="0"/>
    <n v="0"/>
    <n v="800"/>
    <n v="1000"/>
    <n v="0"/>
    <n v="0"/>
    <n v="0"/>
    <n v="0"/>
    <n v="0"/>
    <n v="0"/>
    <n v="1800"/>
    <n v="518004"/>
    <n v="1800"/>
    <s v="CW"/>
    <n v="2019"/>
    <s v="Tax Supported Debt"/>
    <n v="908559"/>
    <s v="Programme des structures cyclistes et piétonnes majeures - 2020"/>
    <s v="908559 Programme des structures cyclistes et piétonnes majeures - 2020"/>
    <s v="Comité des transports"/>
    <s v="Services des transports"/>
    <s v="Croissance"/>
    <s v="Dette financée par les deniers publics"/>
  </r>
  <r>
    <n v="909062"/>
    <x v="333"/>
    <s v="Res"/>
    <s v="Capital Reserve Fund "/>
    <s v="City Wide Capital"/>
    <x v="0"/>
    <s v="Tax"/>
    <s v="Tax"/>
    <s v="Tax"/>
    <s v="Authority"/>
    <s v="Individual"/>
    <x v="1"/>
    <s v="Transportation Committee"/>
    <x v="7"/>
    <s v="Transportation Planning"/>
    <s v="Transportation Services"/>
    <s v="909062  2018 Network Modification Program"/>
    <s v="516104  City Wide Capital"/>
    <n v="544"/>
    <n v="482"/>
    <n v="550"/>
    <n v="550"/>
    <n v="0"/>
    <n v="0"/>
    <n v="0"/>
    <n v="0"/>
    <n v="0"/>
    <n v="0"/>
    <n v="2126"/>
    <n v="516104"/>
    <n v="2126"/>
    <s v="CW"/>
    <n v="2021"/>
    <s v="City Wide Capital"/>
    <n v="909062"/>
    <s v="Programme de modification du réseau − 2018"/>
    <s v="909062 Programme de modification du réseau − 2018"/>
    <s v="Comité des transports"/>
    <s v="Services des transports"/>
    <s v="Croissance"/>
    <s v="Fonds de réserve financé par les deniers publics"/>
  </r>
  <r>
    <n v="909062"/>
    <x v="333"/>
    <s v="DC"/>
    <s v="Development Charges "/>
    <s v="Roads &amp; Structures (City Wide)"/>
    <x v="1"/>
    <s v="DC"/>
    <s v="Tax"/>
    <s v="Tax"/>
    <s v="Authority"/>
    <s v="Individual"/>
    <x v="1"/>
    <s v="Transportation Committee"/>
    <x v="7"/>
    <s v="Transportation Planning"/>
    <s v="Transportation Services"/>
    <s v="909062  2018 Network Modification Program"/>
    <s v="516224  D/C  - Roads &amp; Structures (City Wide)"/>
    <n v="2656"/>
    <n v="2352"/>
    <n v="2684"/>
    <n v="2683"/>
    <n v="0"/>
    <n v="0"/>
    <n v="0"/>
    <n v="0"/>
    <n v="0"/>
    <n v="0"/>
    <n v="10375"/>
    <n v="516224"/>
    <n v="10375"/>
    <s v="CW"/>
    <n v="2021"/>
    <s v="Roads &amp; Structures"/>
    <n v="909062"/>
    <s v="Programme de modification du réseau − 2018"/>
    <s v="909062 Programme de modification du réseau − 2018"/>
    <s v="Comité des transports"/>
    <s v="Services des transports"/>
    <s v="Croissance"/>
    <s v="Redevances d’aménagement"/>
  </r>
  <r>
    <n v="907847"/>
    <x v="334"/>
    <s v="Res"/>
    <s v="Capital Reserve Fund "/>
    <s v="City Wide Capital"/>
    <x v="0"/>
    <s v="Tax"/>
    <s v="Tax"/>
    <s v="Tax"/>
    <s v="Authority"/>
    <s v="Individual"/>
    <x v="2"/>
    <s v="Transportation Committee"/>
    <x v="7"/>
    <s v="Transportation Planning"/>
    <s v="Transportation Services"/>
    <s v="907847  2015-2018 Community Connectivity SI"/>
    <s v="516104  City Wide Capital"/>
    <n v="2875"/>
    <n v="0"/>
    <n v="0"/>
    <n v="0"/>
    <n v="0"/>
    <n v="0"/>
    <n v="0"/>
    <n v="0"/>
    <n v="0"/>
    <n v="0"/>
    <n v="2875"/>
    <n v="516104"/>
    <n v="2875"/>
    <s v="CW"/>
    <n v="2019"/>
    <s v="City Wide Capital"/>
    <n v="907847"/>
    <s v="Prog. d'amélioration des liens communautaires"/>
    <s v="907847 Prog. d'amélioration des liens communautaires"/>
    <s v="Comité des transports"/>
    <s v="Services des transports"/>
    <s v="Initiatives stratégiques"/>
    <s v="Fonds de réserve financé par les deniers publics"/>
  </r>
  <r>
    <n v="908248"/>
    <x v="335"/>
    <s v="Res"/>
    <s v="Capital Reserve Fund "/>
    <s v="City Wide Capital"/>
    <x v="0"/>
    <s v="Tax"/>
    <s v="Tax"/>
    <s v="Tax"/>
    <s v="Authority"/>
    <s v="Individual"/>
    <x v="2"/>
    <s v="Transportation Committee"/>
    <x v="7"/>
    <s v="Transportation Planning"/>
    <s v="Transportation Services"/>
    <s v="908248  Goulbourn Forced Rd/Second Line Realign."/>
    <s v="516104  City Wide Capital"/>
    <n v="0"/>
    <n v="0"/>
    <n v="0"/>
    <n v="289"/>
    <n v="0"/>
    <n v="0"/>
    <n v="0"/>
    <n v="0"/>
    <n v="0"/>
    <n v="0"/>
    <n v="289"/>
    <n v="516104"/>
    <n v="289"/>
    <n v="4"/>
    <n v="2023"/>
    <s v="City Wide Capital"/>
    <n v="908248"/>
    <s v="Nouveau tracé du ch. Goulbourn Forced/Second Line"/>
    <s v="908248 Nouveau tracé du ch. Goulbourn Forced/Second Line"/>
    <s v="Comité des transports"/>
    <s v="Services des transports"/>
    <s v="Initiatives stratégiques"/>
    <s v="Fonds de réserve financé par les deniers publics"/>
  </r>
  <r>
    <n v="908248"/>
    <x v="335"/>
    <s v="Debt"/>
    <s v="Debt Funding "/>
    <s v="Tax Supported Debt"/>
    <x v="5"/>
    <s v="Tax"/>
    <s v="Tax"/>
    <s v="Tax"/>
    <s v="Authority"/>
    <s v="Individual"/>
    <x v="2"/>
    <s v="Transportation Committee"/>
    <x v="7"/>
    <s v="Transportation Planning"/>
    <s v="Transportation Services"/>
    <s v="908248  Goulbourn Forced Rd/Second Line Realign."/>
    <s v="518004  Tax Supported Debt"/>
    <n v="0"/>
    <n v="0"/>
    <n v="0"/>
    <n v="500"/>
    <n v="0"/>
    <n v="0"/>
    <n v="0"/>
    <n v="0"/>
    <n v="0"/>
    <n v="0"/>
    <n v="500"/>
    <n v="518004"/>
    <n v="500"/>
    <n v="4"/>
    <n v="2023"/>
    <s v="Tax Supported Debt"/>
    <n v="908248"/>
    <s v="Nouveau tracé du ch. Goulbourn Forced/Second Line"/>
    <s v="908248 Nouveau tracé du ch. Goulbourn Forced/Second Line"/>
    <s v="Comité des transports"/>
    <s v="Services des transports"/>
    <s v="Initiatives stratégiques"/>
    <s v="Dette financée par les deniers publics"/>
  </r>
  <r>
    <n v="908248"/>
    <x v="335"/>
    <s v="DC Debt"/>
    <s v="Debt Funding "/>
    <s v="RoadsRel DC Debt TBA"/>
    <x v="3"/>
    <s v="DC"/>
    <s v="Tax"/>
    <s v="Tax"/>
    <s v="Authority"/>
    <s v="Individual"/>
    <x v="2"/>
    <s v="Transportation Committee"/>
    <x v="7"/>
    <s v="Transportation Planning"/>
    <s v="Transportation Services"/>
    <s v="908248  Goulbourn Forced Rd/Second Line Realign."/>
    <s v="518037  Roads Rel Serv DC Debt TBA"/>
    <n v="0"/>
    <n v="0"/>
    <n v="0"/>
    <n v="7124"/>
    <n v="0"/>
    <n v="0"/>
    <n v="0"/>
    <n v="0"/>
    <n v="0"/>
    <n v="0"/>
    <n v="7124"/>
    <n v="518037"/>
    <n v="7124"/>
    <n v="4"/>
    <n v="2023"/>
    <s v="Roads &amp; Structures DC Debt"/>
    <n v="908248"/>
    <s v="Nouveau tracé du ch. Goulbourn Forced/Second Line"/>
    <s v="908248 Nouveau tracé du ch. Goulbourn Forced/Second Line"/>
    <s v="Comité des transports"/>
    <s v="Services des transports"/>
    <s v="Initiatives stratégiques"/>
    <s v="Dette financée par les deniers publics"/>
  </r>
  <r>
    <n v="909044"/>
    <x v="336"/>
    <s v="Res"/>
    <s v="Capital Reserve Fund "/>
    <s v="City Wide Capital"/>
    <x v="0"/>
    <s v="Tax"/>
    <s v="Tax"/>
    <s v="Tax"/>
    <s v="Authority"/>
    <s v="Individual"/>
    <x v="2"/>
    <s v="Transportation Committee"/>
    <x v="7"/>
    <s v="Transportation Planning"/>
    <s v="Transportation Services"/>
    <s v="909044  2018 Barrhaven Rail Safety Program"/>
    <s v="516104  City Wide Capital"/>
    <n v="3500"/>
    <n v="0"/>
    <n v="0"/>
    <n v="0"/>
    <n v="0"/>
    <n v="0"/>
    <n v="0"/>
    <n v="0"/>
    <n v="0"/>
    <n v="0"/>
    <n v="3500"/>
    <n v="516104"/>
    <n v="3500"/>
    <s v="3,9"/>
    <n v="2020"/>
    <s v="City Wide Capital"/>
    <n v="909044"/>
    <s v="Programme sur la sécurité des rails à Barrhaven − 2018"/>
    <s v="909044 Programme sur la sécurité des rails à Barrhaven − 2018"/>
    <s v="Comité des transports"/>
    <s v="Services des transports"/>
    <s v="Initiatives stratégiques"/>
    <s v="Fonds de réserve financé par les deniers publics"/>
  </r>
  <r>
    <n v="909058"/>
    <x v="337"/>
    <s v="Res"/>
    <s v="Capital Reserve Fund "/>
    <s v="City Wide Capital"/>
    <x v="0"/>
    <s v="Tax"/>
    <s v="Tax"/>
    <s v="Tax"/>
    <s v="Authority"/>
    <s v="Individual"/>
    <x v="2"/>
    <s v="Transportation Committee"/>
    <x v="7"/>
    <s v="Transportation Planning"/>
    <s v="Transportation Services"/>
    <s v="909058  Scott St Restoral (Post-LRT)"/>
    <s v="516104  City Wide Capital"/>
    <n v="100"/>
    <n v="1500"/>
    <n v="0"/>
    <n v="0"/>
    <n v="0"/>
    <n v="0"/>
    <n v="0"/>
    <n v="0"/>
    <n v="0"/>
    <n v="0"/>
    <n v="1600"/>
    <n v="516104"/>
    <n v="1600"/>
    <n v="15"/>
    <n v="2021"/>
    <s v="City Wide Capital"/>
    <n v="909058"/>
    <s v="Restauration de la rue Scott (après le TLR)"/>
    <s v="909058 Restauration de la rue Scott (après le TLR)"/>
    <s v="Comité des transports"/>
    <s v="Services des transports"/>
    <s v="Initiatives stratégiques"/>
    <s v="Fonds de réserve financé par les deniers publics"/>
  </r>
  <r>
    <n v="909058"/>
    <x v="337"/>
    <s v="Debt"/>
    <s v="Debt Funding "/>
    <s v="Tax Supported Debt"/>
    <x v="5"/>
    <s v="Tax"/>
    <s v="Tax"/>
    <s v="Tax"/>
    <s v="Authority"/>
    <s v="Individual"/>
    <x v="2"/>
    <s v="Transportation Committee"/>
    <x v="7"/>
    <s v="Transportation Planning"/>
    <s v="Transportation Services"/>
    <s v="909058  Scott St Restoral (Post-LRT)"/>
    <s v="518004  Tax Supported Debt"/>
    <n v="1000"/>
    <n v="1000"/>
    <n v="0"/>
    <n v="0"/>
    <n v="0"/>
    <n v="0"/>
    <n v="0"/>
    <n v="0"/>
    <n v="0"/>
    <n v="0"/>
    <n v="2000"/>
    <n v="518004"/>
    <n v="2000"/>
    <n v="15"/>
    <n v="2021"/>
    <s v="Tax Supported Debt"/>
    <n v="909058"/>
    <s v="Restauration de la rue Scott (après le TLR)"/>
    <s v="909058 Restauration de la rue Scott (après le TLR)"/>
    <s v="Comité des transports"/>
    <s v="Services des transports"/>
    <s v="Initiatives stratégiques"/>
    <s v="Dette financée par les deniers publics"/>
  </r>
  <r>
    <n v="909063"/>
    <x v="338"/>
    <s v="Res"/>
    <s v="Capital Reserve Fund "/>
    <s v="City Wide Capital"/>
    <x v="0"/>
    <s v="Tax"/>
    <s v="Tax"/>
    <s v="Tax"/>
    <s v="Authority"/>
    <s v="Individual"/>
    <x v="2"/>
    <s v="Transportation Committee"/>
    <x v="7"/>
    <s v="Transportation Planning"/>
    <s v="Transportation Services"/>
    <s v="909063  2018 TMIP Richmond Rd/Westboro"/>
    <s v="516104  City Wide Capital"/>
    <n v="500"/>
    <n v="509"/>
    <n v="207"/>
    <n v="211"/>
    <n v="0"/>
    <n v="0"/>
    <n v="0"/>
    <n v="0"/>
    <n v="0"/>
    <n v="0"/>
    <n v="1427"/>
    <n v="516104"/>
    <n v="1427"/>
    <s v="7,15"/>
    <n v="2021"/>
    <s v="City Wide Capital"/>
    <n v="909063"/>
    <s v="PMGT 2018 − chemin Richmond/Westboro"/>
    <s v="909063 PMGT 2018 − chemin Richmond/Westboro"/>
    <s v="Comité des transports"/>
    <s v="Services des transports"/>
    <s v="Initiatives stratégiques"/>
    <s v="Fonds de réserve financé par les deniers publics"/>
  </r>
  <r>
    <n v="909070"/>
    <x v="339"/>
    <s v="Res"/>
    <s v="Capital Reserve Fund "/>
    <s v="City Wide Capital"/>
    <x v="0"/>
    <s v="Tax"/>
    <s v="Tax"/>
    <s v="Tax"/>
    <s v="Authority"/>
    <s v="Individual"/>
    <x v="2"/>
    <s v="Transportation Committee"/>
    <x v="7"/>
    <s v="Transportation Planning"/>
    <s v="Transportation Services"/>
    <s v="909070  Transportation Planning Studies - non DC"/>
    <s v="516104  City Wide Capital"/>
    <n v="0"/>
    <n v="0"/>
    <n v="0"/>
    <n v="1500"/>
    <n v="0"/>
    <n v="0"/>
    <n v="0"/>
    <n v="0"/>
    <n v="0"/>
    <n v="0"/>
    <n v="1500"/>
    <n v="516104"/>
    <n v="1500"/>
    <s v="CW"/>
    <n v="2023"/>
    <s v="City Wide Capital"/>
    <n v="909070"/>
    <s v="Études de planification du transport - non liées aux redevances d'aménagement"/>
    <s v="909070 Études de planification du transport - non liées aux redevances d'aménagement"/>
    <s v="Comité des transports"/>
    <s v="Services des transports"/>
    <s v="Initiatives stratégiques"/>
    <s v="Fonds de réserve financé par les deniers publics"/>
  </r>
  <r>
    <n v="909057"/>
    <x v="340"/>
    <s v="Res"/>
    <s v="Capital Reserve Fund "/>
    <s v="City Wide Capital"/>
    <x v="0"/>
    <s v="Tax"/>
    <s v="Tax"/>
    <s v="Tax"/>
    <s v="Authority"/>
    <s v="Pedestrian Facilities"/>
    <x v="2"/>
    <s v="Transportation Committee"/>
    <x v="7"/>
    <s v="Transportation Planning"/>
    <s v="Transportation Services"/>
    <s v="909057  2018 Active Transportation Missing Links"/>
    <s v="516104  City Wide Capital"/>
    <n v="180"/>
    <n v="193"/>
    <n v="197"/>
    <n v="211"/>
    <n v="0"/>
    <n v="0"/>
    <n v="0"/>
    <n v="0"/>
    <n v="0"/>
    <n v="0"/>
    <n v="781"/>
    <n v="516104"/>
    <n v="781"/>
    <s v="CW"/>
    <n v="2021"/>
    <s v="City Wide Capital"/>
    <n v="909057"/>
    <s v="Transport actif 2018 − études sur les liens manquants"/>
    <s v="909057 Transport actif 2018 − études sur les liens manquants"/>
    <s v="Comité des transports"/>
    <s v="Services des transports"/>
    <s v="Initiatives stratégiques"/>
    <s v="Fonds de réserve financé par les deniers publics"/>
  </r>
  <r>
    <n v="906875"/>
    <x v="341"/>
    <s v="Res"/>
    <s v="Capital Reserve Fund "/>
    <s v="City Wide Capital"/>
    <x v="0"/>
    <s v="Tax"/>
    <s v="Tax"/>
    <s v="Tax"/>
    <s v="Authority"/>
    <s v="Integrated Road, Sewer &amp; Water Program"/>
    <x v="0"/>
    <s v="Transportation Committee"/>
    <x v="1"/>
    <s v="Infrastructure Services"/>
    <s v="Integrated Roads, Water &amp; Wastewater"/>
    <s v="906875  Aylmer - Fulton - Carlyle - Rosedale"/>
    <s v="516104  City Wide Capital"/>
    <n v="380"/>
    <n v="0"/>
    <n v="0"/>
    <n v="0"/>
    <n v="0"/>
    <n v="0"/>
    <n v="0"/>
    <n v="0"/>
    <n v="0"/>
    <n v="0"/>
    <n v="380"/>
    <n v="516104"/>
    <n v="380"/>
    <n v="17"/>
    <n v="2018"/>
    <s v="City Wide Capital"/>
    <n v="906875"/>
    <s v="Avenues Aylmer, Fulton, Carlyle et Rosedale"/>
    <s v="906875 Avenues Aylmer, Fulton, Carlyle et Rosedale"/>
    <s v="Comité des transports"/>
    <s v="Réfection intégrée des routes, des réseaux d’aqueduc et d’égouts "/>
    <s v="Renouvellement des immobilisations"/>
    <s v="Fonds de réserve financé par les deniers publics"/>
  </r>
  <r>
    <n v="906875"/>
    <x v="341"/>
    <s v="Res"/>
    <s v="Capital Reserve Fund "/>
    <s v="Water Capital"/>
    <x v="4"/>
    <s v="Rate"/>
    <s v="Rate"/>
    <s v="Water"/>
    <s v="Authority"/>
    <s v="Integrated Road, Sewer &amp; Water Program"/>
    <x v="0"/>
    <s v="Transportation Committee"/>
    <x v="1"/>
    <s v="Infrastructure Services"/>
    <s v="Integrated Roads, Water &amp; Wastewater"/>
    <s v="906875  Aylmer - Fulton - Carlyle - Rosedale"/>
    <s v="516110  Water Capital"/>
    <n v="4400"/>
    <n v="0"/>
    <n v="0"/>
    <n v="0"/>
    <n v="0"/>
    <n v="0"/>
    <n v="0"/>
    <n v="0"/>
    <n v="0"/>
    <n v="0"/>
    <n v="4400"/>
    <n v="516110"/>
    <n v="4400"/>
    <n v="17"/>
    <n v="2018"/>
    <s v="Water Capital"/>
    <n v="906875"/>
    <s v="Avenues Aylmer, Fulton, Carlyle et Rosedale"/>
    <s v="906875 Avenues Aylmer, Fulton, Carlyle et Rosedale"/>
    <s v="Comité des transports"/>
    <s v="Réfection intégrée des routes, des réseaux d’aqueduc et d’égouts "/>
    <s v="Renouvellement des immobilisations"/>
    <s v="Fonds de réserve financé par les deniers publics"/>
  </r>
  <r>
    <n v="906875"/>
    <x v="341"/>
    <s v="Res"/>
    <s v="Capital Reserve Fund "/>
    <s v="Sewer Capital"/>
    <x v="4"/>
    <s v="Rate"/>
    <s v="Rate"/>
    <s v="Sewer"/>
    <s v="Authority"/>
    <s v="Integrated Road, Sewer &amp; Water Program"/>
    <x v="0"/>
    <s v="Transportation Committee"/>
    <x v="1"/>
    <s v="Infrastructure Services"/>
    <s v="Integrated Roads, Water &amp; Wastewater"/>
    <s v="906875  Aylmer - Fulton - Carlyle - Rosedale"/>
    <s v="516112  Sewer Capital"/>
    <n v="120"/>
    <n v="0"/>
    <n v="0"/>
    <n v="0"/>
    <n v="0"/>
    <n v="0"/>
    <n v="0"/>
    <n v="0"/>
    <n v="0"/>
    <n v="0"/>
    <n v="120"/>
    <n v="516112"/>
    <n v="120"/>
    <n v="17"/>
    <n v="2018"/>
    <s v="Sewer Capital "/>
    <n v="906875"/>
    <s v="Avenues Aylmer, Fulton, Carlyle et Rosedale"/>
    <s v="906875 Avenues Aylmer, Fulton, Carlyle et Rosedale"/>
    <s v="Comité des transports"/>
    <s v="Réfection intégrée des routes, des réseaux d’aqueduc et d’égouts "/>
    <s v="Renouvellement des immobilisations"/>
    <s v="Fonds de réserve financé par les deniers publics"/>
  </r>
  <r>
    <n v="906875"/>
    <x v="341"/>
    <s v="Debt"/>
    <s v="Debt Funding "/>
    <s v="Tax Supported Debt"/>
    <x v="5"/>
    <s v="Tax"/>
    <s v="Tax"/>
    <s v="Tax"/>
    <s v="Authority"/>
    <s v="Integrated Road, Sewer &amp; Water Program"/>
    <x v="0"/>
    <s v="Transportation Committee"/>
    <x v="1"/>
    <s v="Infrastructure Services"/>
    <s v="Integrated Roads, Water &amp; Wastewater"/>
    <s v="906875  Aylmer - Fulton - Carlyle - Rosedale"/>
    <s v="518004  Tax Supported Debt"/>
    <n v="2000"/>
    <n v="0"/>
    <n v="0"/>
    <n v="0"/>
    <n v="0"/>
    <n v="0"/>
    <n v="0"/>
    <n v="0"/>
    <n v="0"/>
    <n v="0"/>
    <n v="2000"/>
    <n v="518004"/>
    <n v="2000"/>
    <n v="17"/>
    <n v="2018"/>
    <s v="Tax Supported Debt"/>
    <n v="906875"/>
    <s v="Avenues Aylmer, Fulton, Carlyle et Rosedale"/>
    <s v="906875 Avenues Aylmer, Fulton, Carlyle et Rosedale"/>
    <s v="Comité des transports"/>
    <s v="Réfection intégrée des routes, des réseaux d’aqueduc et d’égouts "/>
    <s v="Renouvellement des immobilisations"/>
    <s v="Dette financée par les deniers publics"/>
  </r>
  <r>
    <n v="906875"/>
    <x v="341"/>
    <s v="Debt"/>
    <s v="Debt Funding "/>
    <s v="Sewer Funded Debt"/>
    <x v="6"/>
    <s v="Rate"/>
    <s v="Rate"/>
    <s v="Sewer"/>
    <s v="Authority"/>
    <s v="Integrated Road, Sewer &amp; Water Program"/>
    <x v="0"/>
    <s v="Transportation Committee"/>
    <x v="1"/>
    <s v="Infrastructure Services"/>
    <s v="Integrated Roads, Water &amp; Wastewater"/>
    <s v="906875  Aylmer - Fulton - Carlyle - Rosedale"/>
    <s v="518007  Sewer Funded Debt"/>
    <n v="3500"/>
    <n v="0"/>
    <n v="0"/>
    <n v="0"/>
    <n v="0"/>
    <n v="0"/>
    <n v="0"/>
    <n v="0"/>
    <n v="0"/>
    <n v="0"/>
    <n v="3500"/>
    <n v="518007"/>
    <n v="3500"/>
    <n v="17"/>
    <n v="2018"/>
    <s v="Sewer Funded Debt"/>
    <n v="906875"/>
    <s v="Avenues Aylmer, Fulton, Carlyle et Rosedale"/>
    <s v="906875 Avenues Aylmer, Fulton, Carlyle et Rosedale"/>
    <s v="Comité des transports"/>
    <s v="Réfection intégrée des routes, des réseaux d’aqueduc et d’égouts "/>
    <s v="Renouvellement des immobilisations"/>
    <s v="Dette financée par les deniers publics"/>
  </r>
  <r>
    <n v="906884"/>
    <x v="342"/>
    <s v="Res"/>
    <s v="Capital Reserve Fund "/>
    <s v="City Wide Capital"/>
    <x v="0"/>
    <s v="Tax"/>
    <s v="Tax"/>
    <s v="Tax"/>
    <s v="Authority"/>
    <s v="Integrated Road, Sewer &amp; Water Program"/>
    <x v="0"/>
    <s v="Transportation Committee"/>
    <x v="1"/>
    <s v="Infrastructure Services"/>
    <s v="Integrated Roads, Water &amp; Wastewater"/>
    <s v="906884  Glengarry-Onslow-Beckwith-Belgrade"/>
    <s v="516104  City Wide Capital"/>
    <n v="350"/>
    <n v="0"/>
    <n v="0"/>
    <n v="0"/>
    <n v="0"/>
    <n v="0"/>
    <n v="0"/>
    <n v="0"/>
    <n v="0"/>
    <n v="0"/>
    <n v="350"/>
    <n v="516104"/>
    <n v="350"/>
    <n v="17"/>
    <n v="2020"/>
    <s v="City Wide Capital"/>
    <n v="906884"/>
    <s v="Glengarry-Onslow-Beckwith-Belgrade"/>
    <s v="906884 Glengarry-Onslow-Beckwith-Belgrade"/>
    <s v="Comité des transports"/>
    <s v="Réfection intégrée des routes, des réseaux d’aqueduc et d’égouts "/>
    <s v="Renouvellement des immobilisations"/>
    <s v="Fonds de réserve financé par les deniers publics"/>
  </r>
  <r>
    <n v="906884"/>
    <x v="342"/>
    <s v="Res"/>
    <s v="Capital Reserve Fund "/>
    <s v="Water Capital"/>
    <x v="4"/>
    <s v="Rate"/>
    <s v="Rate"/>
    <s v="Water"/>
    <s v="Authority"/>
    <s v="Integrated Road, Sewer &amp; Water Program"/>
    <x v="0"/>
    <s v="Transportation Committee"/>
    <x v="1"/>
    <s v="Infrastructure Services"/>
    <s v="Integrated Roads, Water &amp; Wastewater"/>
    <s v="906884  Glengarry-Onslow-Beckwith-Belgrade"/>
    <s v="516110  Water Capital"/>
    <n v="3060"/>
    <n v="0"/>
    <n v="0"/>
    <n v="0"/>
    <n v="0"/>
    <n v="0"/>
    <n v="0"/>
    <n v="0"/>
    <n v="0"/>
    <n v="0"/>
    <n v="3060"/>
    <n v="516110"/>
    <n v="3060"/>
    <n v="17"/>
    <n v="2020"/>
    <s v="Water Capital"/>
    <n v="906884"/>
    <s v="Glengarry-Onslow-Beckwith-Belgrade"/>
    <s v="906884 Glengarry-Onslow-Beckwith-Belgrade"/>
    <s v="Comité des transports"/>
    <s v="Réfection intégrée des routes, des réseaux d’aqueduc et d’égouts "/>
    <s v="Renouvellement des immobilisations"/>
    <s v="Fonds de réserve financé par les deniers publics"/>
  </r>
  <r>
    <n v="906884"/>
    <x v="342"/>
    <s v="Res"/>
    <s v="Capital Reserve Fund "/>
    <s v="Sewer Capital"/>
    <x v="4"/>
    <s v="Rate"/>
    <s v="Rate"/>
    <s v="Sewer"/>
    <s v="Authority"/>
    <s v="Integrated Road, Sewer &amp; Water Program"/>
    <x v="0"/>
    <s v="Transportation Committee"/>
    <x v="1"/>
    <s v="Infrastructure Services"/>
    <s v="Integrated Roads, Water &amp; Wastewater"/>
    <s v="906884  Glengarry-Onslow-Beckwith-Belgrade"/>
    <s v="516112  Sewer Capital"/>
    <n v="190"/>
    <n v="0"/>
    <n v="0"/>
    <n v="0"/>
    <n v="0"/>
    <n v="0"/>
    <n v="0"/>
    <n v="0"/>
    <n v="0"/>
    <n v="0"/>
    <n v="190"/>
    <n v="516112"/>
    <n v="190"/>
    <n v="17"/>
    <n v="2020"/>
    <s v="Sewer Capital "/>
    <n v="906884"/>
    <s v="Glengarry-Onslow-Beckwith-Belgrade"/>
    <s v="906884 Glengarry-Onslow-Beckwith-Belgrade"/>
    <s v="Comité des transports"/>
    <s v="Réfection intégrée des routes, des réseaux d’aqueduc et d’égouts "/>
    <s v="Renouvellement des immobilisations"/>
    <s v="Fonds de réserve financé par les deniers publics"/>
  </r>
  <r>
    <n v="906884"/>
    <x v="342"/>
    <s v="Debt"/>
    <s v="Debt Funding "/>
    <s v="Tax Supported Debt"/>
    <x v="5"/>
    <s v="Tax"/>
    <s v="Tax"/>
    <s v="Tax"/>
    <s v="Authority"/>
    <s v="Integrated Road, Sewer &amp; Water Program"/>
    <x v="0"/>
    <s v="Transportation Committee"/>
    <x v="1"/>
    <s v="Infrastructure Services"/>
    <s v="Integrated Roads, Water &amp; Wastewater"/>
    <s v="906884  Glengarry-Onslow-Beckwith-Belgrade"/>
    <s v="518004  Tax Supported Debt"/>
    <n v="500"/>
    <n v="0"/>
    <n v="0"/>
    <n v="0"/>
    <n v="0"/>
    <n v="0"/>
    <n v="0"/>
    <n v="0"/>
    <n v="0"/>
    <n v="0"/>
    <n v="500"/>
    <n v="518004"/>
    <n v="500"/>
    <n v="17"/>
    <n v="2020"/>
    <s v="Tax Supported Debt"/>
    <n v="906884"/>
    <s v="Glengarry-Onslow-Beckwith-Belgrade"/>
    <s v="906884 Glengarry-Onslow-Beckwith-Belgrade"/>
    <s v="Comité des transports"/>
    <s v="Réfection intégrée des routes, des réseaux d’aqueduc et d’égouts "/>
    <s v="Renouvellement des immobilisations"/>
    <s v="Dette financée par les deniers publics"/>
  </r>
  <r>
    <n v="906884"/>
    <x v="342"/>
    <s v="Debt"/>
    <s v="Debt Funding "/>
    <s v="Sewer Funded Debt"/>
    <x v="6"/>
    <s v="Rate"/>
    <s v="Rate"/>
    <s v="Sewer"/>
    <s v="Authority"/>
    <s v="Integrated Road, Sewer &amp; Water Program"/>
    <x v="0"/>
    <s v="Transportation Committee"/>
    <x v="1"/>
    <s v="Infrastructure Services"/>
    <s v="Integrated Roads, Water &amp; Wastewater"/>
    <s v="906884  Glengarry-Onslow-Beckwith-Belgrade"/>
    <s v="518007  Sewer Funded Debt"/>
    <n v="5400"/>
    <n v="0"/>
    <n v="0"/>
    <n v="0"/>
    <n v="0"/>
    <n v="0"/>
    <n v="0"/>
    <n v="0"/>
    <n v="0"/>
    <n v="0"/>
    <n v="5400"/>
    <n v="518007"/>
    <n v="5400"/>
    <n v="17"/>
    <n v="2020"/>
    <s v="Sewer Funded Debt"/>
    <n v="906884"/>
    <s v="Glengarry-Onslow-Beckwith-Belgrade"/>
    <s v="906884 Glengarry-Onslow-Beckwith-Belgrade"/>
    <s v="Comité des transports"/>
    <s v="Réfection intégrée des routes, des réseaux d’aqueduc et d’égouts "/>
    <s v="Renouvellement des immobilisations"/>
    <s v="Dette financée par les deniers publics"/>
  </r>
  <r>
    <n v="907322"/>
    <x v="343"/>
    <s v="Res"/>
    <s v="Capital Reserve Fund "/>
    <s v="City Wide Capital"/>
    <x v="0"/>
    <s v="Tax"/>
    <s v="Tax"/>
    <s v="Tax"/>
    <s v="Authority"/>
    <s v="Integrated Road, Sewer &amp; Water Program"/>
    <x v="0"/>
    <s v="Transportation Committee"/>
    <x v="1"/>
    <s v="Infrastructure Services"/>
    <s v="Integrated Roads, Water &amp; Wastewater"/>
    <s v="907322  Carling Ave (Churchill-Kirkwood)"/>
    <s v="516104  City Wide Capital"/>
    <n v="0"/>
    <n v="0"/>
    <n v="110"/>
    <n v="0"/>
    <n v="0"/>
    <n v="0"/>
    <n v="0"/>
    <n v="0"/>
    <n v="0"/>
    <n v="0"/>
    <n v="110"/>
    <n v="516104"/>
    <n v="110"/>
    <n v="15"/>
    <n v="2018"/>
    <s v="City Wide Capital"/>
    <n v="907322"/>
    <s v="Avenue Carling (entre les avenues Churchill et Kirkwood)"/>
    <s v="907322 Avenue Carling (entre les avenues Churchill et Kirkwood)"/>
    <s v="Comité des transports"/>
    <s v="Réfection intégrée des routes, des réseaux d’aqueduc et d’égouts "/>
    <s v="Renouvellement des immobilisations"/>
    <s v="Fonds de réserve financé par les deniers publics"/>
  </r>
  <r>
    <n v="907322"/>
    <x v="343"/>
    <s v="Res"/>
    <s v="Capital Reserve Fund "/>
    <s v="Water Capital"/>
    <x v="4"/>
    <s v="Rate"/>
    <s v="Rate"/>
    <s v="Water"/>
    <s v="Authority"/>
    <s v="Integrated Road, Sewer &amp; Water Program"/>
    <x v="0"/>
    <s v="Transportation Committee"/>
    <x v="1"/>
    <s v="Infrastructure Services"/>
    <s v="Integrated Roads, Water &amp; Wastewater"/>
    <s v="907322  Carling Ave (Churchill-Kirkwood)"/>
    <s v="516110  Water Capital"/>
    <n v="0"/>
    <n v="0"/>
    <n v="140"/>
    <n v="0"/>
    <n v="0"/>
    <n v="0"/>
    <n v="0"/>
    <n v="0"/>
    <n v="0"/>
    <n v="0"/>
    <n v="140"/>
    <n v="516110"/>
    <n v="140"/>
    <n v="15"/>
    <n v="2018"/>
    <s v="Water Capital"/>
    <n v="907322"/>
    <s v="Avenue Carling (entre les avenues Churchill et Kirkwood)"/>
    <s v="907322 Avenue Carling (entre les avenues Churchill et Kirkwood)"/>
    <s v="Comité des transports"/>
    <s v="Réfection intégrée des routes, des réseaux d’aqueduc et d’égouts "/>
    <s v="Renouvellement des immobilisations"/>
    <s v="Fonds de réserve financé par les deniers publics"/>
  </r>
  <r>
    <n v="907322"/>
    <x v="343"/>
    <s v="Res"/>
    <s v="Capital Reserve Fund "/>
    <s v="Sewer Capital"/>
    <x v="4"/>
    <s v="Rate"/>
    <s v="Rate"/>
    <s v="Sewer"/>
    <s v="Authority"/>
    <s v="Integrated Road, Sewer &amp; Water Program"/>
    <x v="0"/>
    <s v="Transportation Committee"/>
    <x v="1"/>
    <s v="Infrastructure Services"/>
    <s v="Integrated Roads, Water &amp; Wastewater"/>
    <s v="907322  Carling Ave (Churchill-Kirkwood)"/>
    <s v="516112  Sewer Capital"/>
    <n v="0"/>
    <n v="0"/>
    <n v="130"/>
    <n v="0"/>
    <n v="0"/>
    <n v="0"/>
    <n v="0"/>
    <n v="0"/>
    <n v="0"/>
    <n v="0"/>
    <n v="130"/>
    <n v="516112"/>
    <n v="130"/>
    <n v="15"/>
    <n v="2018"/>
    <s v="Sewer Capital "/>
    <n v="907322"/>
    <s v="Avenue Carling (entre les avenues Churchill et Kirkwood)"/>
    <s v="907322 Avenue Carling (entre les avenues Churchill et Kirkwood)"/>
    <s v="Comité des transports"/>
    <s v="Réfection intégrée des routes, des réseaux d’aqueduc et d’égouts "/>
    <s v="Renouvellement des immobilisations"/>
    <s v="Fonds de réserve financé par les deniers publics"/>
  </r>
  <r>
    <n v="907322"/>
    <x v="343"/>
    <s v="Debt"/>
    <s v="Debt Funding "/>
    <s v="Tax Supported Debt"/>
    <x v="5"/>
    <s v="Tax"/>
    <s v="Tax"/>
    <s v="Tax"/>
    <s v="Authority"/>
    <s v="Integrated Road, Sewer &amp; Water Program"/>
    <x v="0"/>
    <s v="Transportation Committee"/>
    <x v="1"/>
    <s v="Infrastructure Services"/>
    <s v="Integrated Roads, Water &amp; Wastewater"/>
    <s v="907322  Carling Ave (Churchill-Kirkwood)"/>
    <s v="518004  Tax Supported Debt"/>
    <n v="0"/>
    <n v="0"/>
    <n v="100"/>
    <n v="0"/>
    <n v="0"/>
    <n v="0"/>
    <n v="0"/>
    <n v="0"/>
    <n v="0"/>
    <n v="0"/>
    <n v="100"/>
    <n v="518004"/>
    <n v="100"/>
    <n v="15"/>
    <n v="2018"/>
    <s v="Tax Supported Debt"/>
    <n v="907322"/>
    <s v="Avenue Carling (entre les avenues Churchill et Kirkwood)"/>
    <s v="907322 Avenue Carling (entre les avenues Churchill et Kirkwood)"/>
    <s v="Comité des transports"/>
    <s v="Réfection intégrée des routes, des réseaux d’aqueduc et d’égouts "/>
    <s v="Renouvellement des immobilisations"/>
    <s v="Dette financée par les deniers publics"/>
  </r>
  <r>
    <n v="907322"/>
    <x v="343"/>
    <s v="Debt"/>
    <s v="Debt Funding "/>
    <s v="Sewer Funded Debt"/>
    <x v="6"/>
    <s v="Rate"/>
    <s v="Rate"/>
    <s v="Sewer"/>
    <s v="Authority"/>
    <s v="Integrated Road, Sewer &amp; Water Program"/>
    <x v="0"/>
    <s v="Transportation Committee"/>
    <x v="1"/>
    <s v="Infrastructure Services"/>
    <s v="Integrated Roads, Water &amp; Wastewater"/>
    <s v="907322  Carling Ave (Churchill-Kirkwood)"/>
    <s v="518007  Sewer Funded Debt"/>
    <n v="0"/>
    <n v="0"/>
    <n v="1000"/>
    <n v="0"/>
    <n v="0"/>
    <n v="0"/>
    <n v="0"/>
    <n v="0"/>
    <n v="0"/>
    <n v="0"/>
    <n v="1000"/>
    <n v="518007"/>
    <n v="1000"/>
    <n v="15"/>
    <n v="2018"/>
    <s v="Sewer Funded Debt"/>
    <n v="907322"/>
    <s v="Avenue Carling (entre les avenues Churchill et Kirkwood)"/>
    <s v="907322 Avenue Carling (entre les avenues Churchill et Kirkwood)"/>
    <s v="Comité des transports"/>
    <s v="Réfection intégrée des routes, des réseaux d’aqueduc et d’égouts "/>
    <s v="Renouvellement des immobilisations"/>
    <s v="Dette financée par les deniers publics"/>
  </r>
  <r>
    <n v="907322"/>
    <x v="343"/>
    <s v="Debt"/>
    <s v="Debt Funding "/>
    <s v="Water Funded Debt"/>
    <x v="6"/>
    <s v="Rate"/>
    <s v="Rate"/>
    <s v="Water"/>
    <s v="Authority"/>
    <s v="Integrated Road, Sewer &amp; Water Program"/>
    <x v="0"/>
    <s v="Transportation Committee"/>
    <x v="1"/>
    <s v="Infrastructure Services"/>
    <s v="Integrated Roads, Water &amp; Wastewater"/>
    <s v="907322  Carling Ave (Churchill-Kirkwood)"/>
    <s v="518011  Water Funded Debt"/>
    <n v="0"/>
    <n v="0"/>
    <n v="100"/>
    <n v="0"/>
    <n v="0"/>
    <n v="0"/>
    <n v="0"/>
    <n v="0"/>
    <n v="0"/>
    <n v="0"/>
    <n v="100"/>
    <n v="518011"/>
    <n v="100"/>
    <n v="15"/>
    <n v="2018"/>
    <s v="Water Funded Debt"/>
    <n v="907322"/>
    <s v="Avenue Carling (entre les avenues Churchill et Kirkwood)"/>
    <s v="907322 Avenue Carling (entre les avenues Churchill et Kirkwood)"/>
    <s v="Comité des transports"/>
    <s v="Réfection intégrée des routes, des réseaux d’aqueduc et d’égouts "/>
    <s v="Renouvellement des immobilisations"/>
    <s v="Dette financée par les deniers publics"/>
  </r>
  <r>
    <n v="908137"/>
    <x v="344"/>
    <s v="Res"/>
    <s v="Capital Reserve Fund "/>
    <s v="City Wide Capital"/>
    <x v="0"/>
    <s v="Tax"/>
    <s v="Tax"/>
    <s v="Tax"/>
    <s v="Authority"/>
    <s v="Integrated Road, Sewer &amp; Water Program"/>
    <x v="0"/>
    <s v="Transportation Committee"/>
    <x v="1"/>
    <s v="Infrastructure Services"/>
    <s v="Integrated Roads, Water &amp; Wastewater"/>
    <s v="908137  CWWF Hillard-Millbrk-Deerpk-Farlane-Wall"/>
    <s v="516104  City Wide Capital"/>
    <n v="0"/>
    <n v="1500"/>
    <n v="0"/>
    <n v="0"/>
    <n v="0"/>
    <n v="0"/>
    <n v="0"/>
    <n v="0"/>
    <n v="0"/>
    <n v="0"/>
    <n v="1500"/>
    <n v="516104"/>
    <n v="1500"/>
    <s v="9"/>
    <s v="2021"/>
    <s v="City Wide Capital"/>
    <n v="908137"/>
    <s v="Hilliard-Millbrook-Deerpark-Farlane-Wallford"/>
    <s v="908137 Hilliard-Millbrook-Deerpark-Farlane-Wallford"/>
    <s v="Comité des transports"/>
    <s v="Réfection intégrée des routes, des réseaux d’aqueduc et d’égouts "/>
    <s v="Renouvellement des immobilisations"/>
    <s v="Fonds de réserve financé par les deniers publics"/>
  </r>
  <r>
    <n v="908137"/>
    <x v="344"/>
    <s v="Res"/>
    <s v="Capital Reserve Fund "/>
    <s v="Water Capital"/>
    <x v="4"/>
    <s v="Rate"/>
    <s v="Rate"/>
    <s v="Water"/>
    <s v="Authority"/>
    <s v="Integrated Road, Sewer &amp; Water Program"/>
    <x v="0"/>
    <s v="Transportation Committee"/>
    <x v="1"/>
    <s v="Infrastructure Services"/>
    <s v="Integrated Roads, Water &amp; Wastewater"/>
    <s v="908137  CWWF Hillard-Millbrk-Deerpk-Farlane-Wall"/>
    <s v="516110  Water Capital"/>
    <n v="0"/>
    <n v="600"/>
    <n v="0"/>
    <n v="0"/>
    <n v="0"/>
    <n v="0"/>
    <n v="0"/>
    <n v="0"/>
    <n v="0"/>
    <n v="0"/>
    <n v="600"/>
    <n v="516110"/>
    <n v="600"/>
    <s v="9"/>
    <s v="2021"/>
    <s v="Water Capital"/>
    <n v="908137"/>
    <s v="Hilliard-Millbrook-Deerpark-Farlane-Wallford"/>
    <s v="908137 Hilliard-Millbrook-Deerpark-Farlane-Wallford"/>
    <s v="Comité des transports"/>
    <s v="Réfection intégrée des routes, des réseaux d’aqueduc et d’égouts "/>
    <s v="Renouvellement des immobilisations"/>
    <s v="Fonds de réserve financé par les deniers publics"/>
  </r>
  <r>
    <n v="908137"/>
    <x v="344"/>
    <s v="Res"/>
    <s v="Capital Reserve Fund "/>
    <s v="Sewer Capital"/>
    <x v="4"/>
    <s v="Rate"/>
    <s v="Rate"/>
    <s v="Sewer"/>
    <s v="Authority"/>
    <s v="Integrated Road, Sewer &amp; Water Program"/>
    <x v="0"/>
    <s v="Transportation Committee"/>
    <x v="1"/>
    <s v="Infrastructure Services"/>
    <s v="Integrated Roads, Water &amp; Wastewater"/>
    <s v="908137  CWWF Hillard-Millbrk-Deerpk-Farlane-Wall"/>
    <s v="516112  Sewer Capital"/>
    <n v="0"/>
    <n v="2200"/>
    <n v="0"/>
    <n v="0"/>
    <n v="0"/>
    <n v="0"/>
    <n v="0"/>
    <n v="0"/>
    <n v="0"/>
    <n v="0"/>
    <n v="2200"/>
    <n v="516112"/>
    <n v="2200"/>
    <s v="9"/>
    <s v="2021"/>
    <s v="Sewer Capital "/>
    <n v="908137"/>
    <s v="Hilliard-Millbrook-Deerpark-Farlane-Wallford"/>
    <s v="908137 Hilliard-Millbrook-Deerpark-Farlane-Wallford"/>
    <s v="Comité des transports"/>
    <s v="Réfection intégrée des routes, des réseaux d’aqueduc et d’égouts "/>
    <s v="Renouvellement des immobilisations"/>
    <s v="Fonds de réserve financé par les deniers publics"/>
  </r>
  <r>
    <n v="908137"/>
    <x v="344"/>
    <s v="Debt"/>
    <s v="Debt Funding "/>
    <s v="Tax Supported Debt"/>
    <x v="5"/>
    <s v="Tax"/>
    <s v="Tax"/>
    <s v="Tax"/>
    <s v="Authority"/>
    <s v="Integrated Road, Sewer &amp; Water Program"/>
    <x v="0"/>
    <s v="Transportation Committee"/>
    <x v="1"/>
    <s v="Infrastructure Services"/>
    <s v="Integrated Roads, Water &amp; Wastewater"/>
    <s v="908137  CWWF Hillard-Millbrk-Deerpk-Farlane-Wall"/>
    <s v="518004  Tax Supported Debt"/>
    <n v="0"/>
    <n v="1000"/>
    <n v="0"/>
    <n v="0"/>
    <n v="0"/>
    <n v="0"/>
    <n v="0"/>
    <n v="0"/>
    <n v="0"/>
    <n v="0"/>
    <n v="1000"/>
    <n v="518004"/>
    <n v="1000"/>
    <s v="9"/>
    <s v="2021"/>
    <s v="Tax Supported Debt"/>
    <n v="908137"/>
    <s v="Hilliard-Millbrook-Deerpark-Farlane-Wallford"/>
    <s v="908137 Hilliard-Millbrook-Deerpark-Farlane-Wallford"/>
    <s v="Comité des transports"/>
    <s v="Réfection intégrée des routes, des réseaux d’aqueduc et d’égouts "/>
    <s v="Renouvellement des immobilisations"/>
    <s v="Dette financée par les deniers publics"/>
  </r>
  <r>
    <n v="908137"/>
    <x v="344"/>
    <s v="Debt"/>
    <s v="Debt Funding "/>
    <s v="Sewer Funded Debt"/>
    <x v="6"/>
    <s v="Rate"/>
    <s v="Rate"/>
    <s v="Sewer"/>
    <s v="Authority"/>
    <s v="Integrated Road, Sewer &amp; Water Program"/>
    <x v="0"/>
    <s v="Transportation Committee"/>
    <x v="1"/>
    <s v="Infrastructure Services"/>
    <s v="Integrated Roads, Water &amp; Wastewater"/>
    <s v="908137  CWWF Hillard-Millbrk-Deerpk-Farlane-Wall"/>
    <s v="518007  Sewer Funded Debt"/>
    <n v="0"/>
    <n v="8000"/>
    <n v="0"/>
    <n v="0"/>
    <n v="0"/>
    <n v="0"/>
    <n v="0"/>
    <n v="0"/>
    <n v="0"/>
    <n v="0"/>
    <n v="8000"/>
    <n v="518007"/>
    <n v="8000"/>
    <s v="9"/>
    <s v="2021"/>
    <s v="Sewer Funded Debt"/>
    <n v="908137"/>
    <s v="Hilliard-Millbrook-Deerpark-Farlane-Wallford"/>
    <s v="908137 Hilliard-Millbrook-Deerpark-Farlane-Wallford"/>
    <s v="Comité des transports"/>
    <s v="Réfection intégrée des routes, des réseaux d’aqueduc et d’égouts "/>
    <s v="Renouvellement des immobilisations"/>
    <s v="Dette financée par les deniers publics"/>
  </r>
  <r>
    <n v="908137"/>
    <x v="344"/>
    <s v="Debt"/>
    <s v="Debt Funding "/>
    <s v="Water Funded Debt"/>
    <x v="6"/>
    <s v="Rate"/>
    <s v="Rate"/>
    <s v="Water"/>
    <s v="Authority"/>
    <s v="Integrated Road, Sewer &amp; Water Program"/>
    <x v="0"/>
    <s v="Transportation Committee"/>
    <x v="1"/>
    <s v="Infrastructure Services"/>
    <s v="Integrated Roads, Water &amp; Wastewater"/>
    <s v="908137  CWWF Hillard-Millbrk-Deerpk-Farlane-Wall"/>
    <s v="518011  Water Funded Debt"/>
    <n v="0"/>
    <n v="4000"/>
    <n v="0"/>
    <n v="0"/>
    <n v="0"/>
    <n v="0"/>
    <n v="0"/>
    <n v="0"/>
    <n v="0"/>
    <n v="0"/>
    <n v="4000"/>
    <n v="518011"/>
    <n v="4000"/>
    <s v="9"/>
    <s v="2021"/>
    <s v="Water Funded Debt"/>
    <n v="908137"/>
    <s v="Hilliard-Millbrook-Deerpark-Farlane-Wallford"/>
    <s v="908137 Hilliard-Millbrook-Deerpark-Farlane-Wallford"/>
    <s v="Comité des transports"/>
    <s v="Réfection intégrée des routes, des réseaux d’aqueduc et d’égouts "/>
    <s v="Renouvellement des immobilisations"/>
    <s v="Dette financée par les deniers publics"/>
  </r>
  <r>
    <n v="908138"/>
    <x v="345"/>
    <s v="Res"/>
    <s v="Capital Reserve Fund "/>
    <s v="City Wide Capital"/>
    <x v="0"/>
    <s v="Tax"/>
    <s v="Tax"/>
    <s v="Tax"/>
    <s v="Authority"/>
    <s v="Integrated Road, Sewer &amp; Water Program"/>
    <x v="0"/>
    <s v="Transportation Committee"/>
    <x v="1"/>
    <s v="Infrastructure Services"/>
    <s v="Integrated Roads, Water &amp; Wastewater"/>
    <s v="908138  CWWF Avenue P-Q-R-S-T-U"/>
    <s v="516104  City Wide Capital"/>
    <n v="0"/>
    <n v="0"/>
    <n v="200"/>
    <n v="0"/>
    <n v="0"/>
    <n v="0"/>
    <n v="0"/>
    <n v="0"/>
    <n v="0"/>
    <n v="0"/>
    <n v="200"/>
    <n v="516104"/>
    <n v="200"/>
    <s v="18"/>
    <s v="2021"/>
    <s v="City Wide Capital"/>
    <n v="908138"/>
    <s v="Avenue P-Q-R-S-T-U"/>
    <s v="908138 Avenue P-Q-R-S-T-U"/>
    <s v="Comité des transports"/>
    <s v="Réfection intégrée des routes, des réseaux d’aqueduc et d’égouts "/>
    <s v="Renouvellement des immobilisations"/>
    <s v="Fonds de réserve financé par les deniers publics"/>
  </r>
  <r>
    <n v="908138"/>
    <x v="345"/>
    <s v="Res"/>
    <s v="Capital Reserve Fund "/>
    <s v="Water Capital"/>
    <x v="4"/>
    <s v="Rate"/>
    <s v="Rate"/>
    <s v="Water"/>
    <s v="Authority"/>
    <s v="Integrated Road, Sewer &amp; Water Program"/>
    <x v="0"/>
    <s v="Transportation Committee"/>
    <x v="1"/>
    <s v="Infrastructure Services"/>
    <s v="Integrated Roads, Water &amp; Wastewater"/>
    <s v="908138  CWWF Avenue P-Q-R-S-T-U"/>
    <s v="516110  Water Capital"/>
    <n v="0"/>
    <n v="0"/>
    <n v="600"/>
    <n v="0"/>
    <n v="0"/>
    <n v="0"/>
    <n v="0"/>
    <n v="0"/>
    <n v="0"/>
    <n v="0"/>
    <n v="600"/>
    <n v="516110"/>
    <n v="600"/>
    <s v="18"/>
    <s v="2021"/>
    <s v="Water Capital"/>
    <n v="908138"/>
    <s v="Avenue P-Q-R-S-T-U"/>
    <s v="908138 Avenue P-Q-R-S-T-U"/>
    <s v="Comité des transports"/>
    <s v="Réfection intégrée des routes, des réseaux d’aqueduc et d’égouts "/>
    <s v="Renouvellement des immobilisations"/>
    <s v="Fonds de réserve financé par les deniers publics"/>
  </r>
  <r>
    <n v="908138"/>
    <x v="345"/>
    <s v="Res"/>
    <s v="Capital Reserve Fund "/>
    <s v="Sewer Capital"/>
    <x v="4"/>
    <s v="Rate"/>
    <s v="Rate"/>
    <s v="Sewer"/>
    <s v="Authority"/>
    <s v="Integrated Road, Sewer &amp; Water Program"/>
    <x v="0"/>
    <s v="Transportation Committee"/>
    <x v="1"/>
    <s v="Infrastructure Services"/>
    <s v="Integrated Roads, Water &amp; Wastewater"/>
    <s v="908138  CWWF Avenue P-Q-R-S-T-U"/>
    <s v="516112  Sewer Capital"/>
    <n v="0"/>
    <n v="0"/>
    <n v="1400"/>
    <n v="0"/>
    <n v="0"/>
    <n v="0"/>
    <n v="0"/>
    <n v="0"/>
    <n v="0"/>
    <n v="0"/>
    <n v="1400"/>
    <n v="516112"/>
    <n v="1400"/>
    <s v="18"/>
    <s v="2021"/>
    <s v="Sewer Capital "/>
    <n v="908138"/>
    <s v="Avenue P-Q-R-S-T-U"/>
    <s v="908138 Avenue P-Q-R-S-T-U"/>
    <s v="Comité des transports"/>
    <s v="Réfection intégrée des routes, des réseaux d’aqueduc et d’égouts "/>
    <s v="Renouvellement des immobilisations"/>
    <s v="Fonds de réserve financé par les deniers publics"/>
  </r>
  <r>
    <n v="908138"/>
    <x v="345"/>
    <s v="Debt"/>
    <s v="Debt Funding "/>
    <s v="Tax Supported Debt"/>
    <x v="5"/>
    <s v="Tax"/>
    <s v="Tax"/>
    <s v="Tax"/>
    <s v="Authority"/>
    <s v="Integrated Road, Sewer &amp; Water Program"/>
    <x v="0"/>
    <s v="Transportation Committee"/>
    <x v="1"/>
    <s v="Infrastructure Services"/>
    <s v="Integrated Roads, Water &amp; Wastewater"/>
    <s v="908138  CWWF Avenue P-Q-R-S-T-U"/>
    <s v="518004  Tax Supported Debt"/>
    <n v="0"/>
    <n v="0"/>
    <n v="1000"/>
    <n v="0"/>
    <n v="0"/>
    <n v="0"/>
    <n v="0"/>
    <n v="0"/>
    <n v="0"/>
    <n v="0"/>
    <n v="1000"/>
    <n v="518004"/>
    <n v="1000"/>
    <s v="18"/>
    <s v="2021"/>
    <s v="Tax Supported Debt"/>
    <n v="908138"/>
    <s v="Avenue P-Q-R-S-T-U"/>
    <s v="908138 Avenue P-Q-R-S-T-U"/>
    <s v="Comité des transports"/>
    <s v="Réfection intégrée des routes, des réseaux d’aqueduc et d’égouts "/>
    <s v="Renouvellement des immobilisations"/>
    <s v="Dette financée par les deniers publics"/>
  </r>
  <r>
    <n v="908138"/>
    <x v="345"/>
    <s v="Debt"/>
    <s v="Debt Funding "/>
    <s v="Sewer Funded Debt"/>
    <x v="6"/>
    <s v="Rate"/>
    <s v="Rate"/>
    <s v="Sewer"/>
    <s v="Authority"/>
    <s v="Integrated Road, Sewer &amp; Water Program"/>
    <x v="0"/>
    <s v="Transportation Committee"/>
    <x v="1"/>
    <s v="Infrastructure Services"/>
    <s v="Integrated Roads, Water &amp; Wastewater"/>
    <s v="908138  CWWF Avenue P-Q-R-S-T-U"/>
    <s v="518007  Sewer Funded Debt"/>
    <n v="0"/>
    <n v="0"/>
    <n v="4000"/>
    <n v="0"/>
    <n v="0"/>
    <n v="0"/>
    <n v="0"/>
    <n v="0"/>
    <n v="0"/>
    <n v="0"/>
    <n v="4000"/>
    <n v="518007"/>
    <n v="4000"/>
    <s v="18"/>
    <s v="2021"/>
    <s v="Sewer Funded Debt"/>
    <n v="908138"/>
    <s v="Avenue P-Q-R-S-T-U"/>
    <s v="908138 Avenue P-Q-R-S-T-U"/>
    <s v="Comité des transports"/>
    <s v="Réfection intégrée des routes, des réseaux d’aqueduc et d’égouts "/>
    <s v="Renouvellement des immobilisations"/>
    <s v="Dette financée par les deniers publics"/>
  </r>
  <r>
    <n v="908138"/>
    <x v="345"/>
    <s v="Debt"/>
    <s v="Debt Funding "/>
    <s v="Water Funded Debt"/>
    <x v="6"/>
    <s v="Rate"/>
    <s v="Rate"/>
    <s v="Water"/>
    <s v="Authority"/>
    <s v="Integrated Road, Sewer &amp; Water Program"/>
    <x v="0"/>
    <s v="Transportation Committee"/>
    <x v="1"/>
    <s v="Infrastructure Services"/>
    <s v="Integrated Roads, Water &amp; Wastewater"/>
    <s v="908138  CWWF Avenue P-Q-R-S-T-U"/>
    <s v="518011  Water Funded Debt"/>
    <n v="0"/>
    <n v="0"/>
    <n v="3000"/>
    <n v="0"/>
    <n v="0"/>
    <n v="0"/>
    <n v="0"/>
    <n v="0"/>
    <n v="0"/>
    <n v="0"/>
    <n v="3000"/>
    <n v="518011"/>
    <n v="3000"/>
    <s v="18"/>
    <s v="2021"/>
    <s v="Water Funded Debt"/>
    <n v="908138"/>
    <s v="Avenue P-Q-R-S-T-U"/>
    <s v="908138 Avenue P-Q-R-S-T-U"/>
    <s v="Comité des transports"/>
    <s v="Réfection intégrée des routes, des réseaux d’aqueduc et d’égouts "/>
    <s v="Renouvellement des immobilisations"/>
    <s v="Dette financée par les deniers publics"/>
  </r>
  <r>
    <n v="908370"/>
    <x v="346"/>
    <s v="Res"/>
    <s v="Capital Reserve Fund "/>
    <s v="City Wide Capital"/>
    <x v="0"/>
    <s v="Tax"/>
    <s v="Tax"/>
    <s v="Tax"/>
    <s v="Authority"/>
    <s v="Integrated Road, Sewer &amp; Water Program"/>
    <x v="0"/>
    <s v="Transportation Committee"/>
    <x v="1"/>
    <s v="Infrastructure Services"/>
    <s v="Integrated Roads, Water &amp; Wastewater"/>
    <s v="908370  Project Information Management Systems"/>
    <s v="516104  City Wide Capital"/>
    <n v="70"/>
    <n v="0"/>
    <n v="0"/>
    <n v="0"/>
    <n v="0"/>
    <n v="0"/>
    <n v="0"/>
    <n v="0"/>
    <n v="0"/>
    <n v="0"/>
    <n v="70"/>
    <n v="516104"/>
    <n v="70"/>
    <s v="CW"/>
    <n v="2018"/>
    <s v="City Wide Capital"/>
    <n v="908370"/>
    <s v="Systèmes de gestion de l'info sur les projets"/>
    <s v="908370 Systèmes de gestion de l'info sur les projets"/>
    <s v="Comité des transports"/>
    <s v="Réfection intégrée des routes, des réseaux d’aqueduc et d’égouts "/>
    <s v="Renouvellement des immobilisations"/>
    <s v="Fonds de réserve financé par les deniers publics"/>
  </r>
  <r>
    <n v="908370"/>
    <x v="346"/>
    <s v="Res"/>
    <s v="Capital Reserve Fund "/>
    <s v="Water Capital"/>
    <x v="4"/>
    <s v="Rate"/>
    <s v="Rate"/>
    <s v="Water"/>
    <s v="Authority"/>
    <s v="Integrated Road, Sewer &amp; Water Program"/>
    <x v="0"/>
    <s v="Transportation Committee"/>
    <x v="1"/>
    <s v="Infrastructure Services"/>
    <s v="Integrated Roads, Water &amp; Wastewater"/>
    <s v="908370  Project Information Management Systems"/>
    <s v="516110  Water Capital"/>
    <n v="83"/>
    <n v="0"/>
    <n v="0"/>
    <n v="0"/>
    <n v="0"/>
    <n v="0"/>
    <n v="0"/>
    <n v="0"/>
    <n v="0"/>
    <n v="0"/>
    <n v="83"/>
    <n v="516110"/>
    <n v="83"/>
    <s v="CW"/>
    <n v="2018"/>
    <s v="Water Capital"/>
    <n v="908370"/>
    <s v="Systèmes de gestion de l'info sur les projets"/>
    <s v="908370 Systèmes de gestion de l'info sur les projets"/>
    <s v="Comité des transports"/>
    <s v="Réfection intégrée des routes, des réseaux d’aqueduc et d’égouts "/>
    <s v="Renouvellement des immobilisations"/>
    <s v="Fonds de réserve financé par les deniers publics"/>
  </r>
  <r>
    <n v="908370"/>
    <x v="346"/>
    <s v="Res"/>
    <s v="Capital Reserve Fund "/>
    <s v="Sewer Capital"/>
    <x v="4"/>
    <s v="Rate"/>
    <s v="Rate"/>
    <s v="Sewer"/>
    <s v="Authority"/>
    <s v="Integrated Road, Sewer &amp; Water Program"/>
    <x v="0"/>
    <s v="Transportation Committee"/>
    <x v="1"/>
    <s v="Infrastructure Services"/>
    <s v="Integrated Roads, Water &amp; Wastewater"/>
    <s v="908370  Project Information Management Systems"/>
    <s v="516112  Sewer Capital"/>
    <n v="57"/>
    <n v="0"/>
    <n v="0"/>
    <n v="0"/>
    <n v="0"/>
    <n v="0"/>
    <n v="0"/>
    <n v="0"/>
    <n v="0"/>
    <n v="0"/>
    <n v="57"/>
    <n v="516112"/>
    <n v="57"/>
    <s v="CW"/>
    <n v="2018"/>
    <s v="Sewer Capital "/>
    <n v="908370"/>
    <s v="Systèmes de gestion de l'info sur les projets"/>
    <s v="908370 Systèmes de gestion de l'info sur les projets"/>
    <s v="Comité des transports"/>
    <s v="Réfection intégrée des routes, des réseaux d’aqueduc et d’égouts "/>
    <s v="Renouvellement des immobilisations"/>
    <s v="Fonds de réserve financé par les deniers publics"/>
  </r>
  <r>
    <n v="908370"/>
    <x v="346"/>
    <s v="Res"/>
    <s v="Capital Reserve Fund "/>
    <s v="Transit Capital"/>
    <x v="0"/>
    <s v="Tax"/>
    <s v="Tax"/>
    <s v="Tax"/>
    <s v="Authority"/>
    <s v="Integrated Road, Sewer &amp; Water Program"/>
    <x v="0"/>
    <s v="Transportation Committee"/>
    <x v="1"/>
    <s v="Infrastructure Services"/>
    <s v="Integrated Roads, Water &amp; Wastewater"/>
    <s v="908370  Project Information Management Systems"/>
    <s v="516115  Transit Capital"/>
    <n v="90"/>
    <n v="0"/>
    <n v="0"/>
    <n v="0"/>
    <n v="0"/>
    <n v="0"/>
    <n v="0"/>
    <n v="0"/>
    <n v="0"/>
    <n v="0"/>
    <n v="90"/>
    <n v="516115"/>
    <n v="90"/>
    <s v="CW"/>
    <n v="2018"/>
    <s v="Transit Capital"/>
    <n v="908370"/>
    <s v="Systèmes de gestion de l'info sur les projets"/>
    <s v="908370 Systèmes de gestion de l'info sur les projets"/>
    <s v="Comité des transports"/>
    <s v="Réfection intégrée des routes, des réseaux d’aqueduc et d’égouts "/>
    <s v="Renouvellement des immobilisations"/>
    <s v="Fonds de réserve financé par les deniers publics"/>
  </r>
  <r>
    <n v="908370"/>
    <x v="346"/>
    <s v="Debt"/>
    <s v="Debt Funding "/>
    <s v="Tax Supported Debt"/>
    <x v="5"/>
    <s v="Tax"/>
    <s v="Tax"/>
    <s v="Tax"/>
    <s v="Authority"/>
    <s v="Integrated Road, Sewer &amp; Water Program"/>
    <x v="0"/>
    <s v="Transportation Committee"/>
    <x v="1"/>
    <s v="Infrastructure Services"/>
    <s v="Integrated Roads, Water &amp; Wastewater"/>
    <s v="908370  Project Information Management Systems"/>
    <s v="518004  Tax Supported Debt"/>
    <n v="100"/>
    <n v="0"/>
    <n v="0"/>
    <n v="0"/>
    <n v="0"/>
    <n v="0"/>
    <n v="0"/>
    <n v="0"/>
    <n v="0"/>
    <n v="0"/>
    <n v="100"/>
    <n v="518004"/>
    <n v="100"/>
    <s v="CW"/>
    <n v="2018"/>
    <s v="Tax Supported Debt"/>
    <n v="908370"/>
    <s v="Systèmes de gestion de l'info sur les projets"/>
    <s v="908370 Systèmes de gestion de l'info sur les projets"/>
    <s v="Comité des transports"/>
    <s v="Réfection intégrée des routes, des réseaux d’aqueduc et d’égouts "/>
    <s v="Renouvellement des immobilisations"/>
    <s v="Dette financée par les deniers publics"/>
  </r>
  <r>
    <n v="908370"/>
    <x v="346"/>
    <s v="Debt"/>
    <s v="Debt Funding "/>
    <s v="Sewer Funded Debt"/>
    <x v="6"/>
    <s v="Rate"/>
    <s v="Rate"/>
    <s v="Sewer"/>
    <s v="Authority"/>
    <s v="Integrated Road, Sewer &amp; Water Program"/>
    <x v="0"/>
    <s v="Transportation Committee"/>
    <x v="1"/>
    <s v="Infrastructure Services"/>
    <s v="Integrated Roads, Water &amp; Wastewater"/>
    <s v="908370  Project Information Management Systems"/>
    <s v="518007  Sewer Funded Debt"/>
    <n v="100"/>
    <n v="0"/>
    <n v="0"/>
    <n v="0"/>
    <n v="0"/>
    <n v="0"/>
    <n v="0"/>
    <n v="0"/>
    <n v="0"/>
    <n v="0"/>
    <n v="100"/>
    <n v="518007"/>
    <n v="100"/>
    <s v="CW"/>
    <n v="2018"/>
    <s v="Sewer Funded Debt"/>
    <n v="908370"/>
    <s v="Systèmes de gestion de l'info sur les projets"/>
    <s v="908370 Systèmes de gestion de l'info sur les projets"/>
    <s v="Comité des transports"/>
    <s v="Réfection intégrée des routes, des réseaux d’aqueduc et d’égouts "/>
    <s v="Renouvellement des immobilisations"/>
    <s v="Dette financée par les deniers publics"/>
  </r>
  <r>
    <n v="908567"/>
    <x v="347"/>
    <s v="Res"/>
    <s v="Capital Reserve Fund "/>
    <s v="City Wide Capital"/>
    <x v="0"/>
    <s v="Tax"/>
    <s v="Tax"/>
    <s v="Tax"/>
    <s v="Authority"/>
    <s v="Integrated Road, Sewer &amp; Water Program"/>
    <x v="0"/>
    <s v="Transportation Committee"/>
    <x v="1"/>
    <s v="Infrastructure Services"/>
    <s v="Integrated Roads, Water &amp; Wastewater"/>
    <s v="908567  Alta Vista - Summit"/>
    <s v="516104  City Wide Capital"/>
    <n v="10"/>
    <n v="100"/>
    <n v="0"/>
    <n v="0"/>
    <n v="0"/>
    <n v="0"/>
    <n v="0"/>
    <n v="0"/>
    <n v="0"/>
    <n v="0"/>
    <n v="110"/>
    <n v="516104"/>
    <n v="110"/>
    <s v="18"/>
    <n v="2023"/>
    <s v="City Wide Capital"/>
    <n v="908567"/>
    <s v="Alta Vista - Summit"/>
    <s v="908567 Alta Vista - Summit"/>
    <s v="Comité des transports"/>
    <s v="Réfection intégrée des routes, des réseaux d’aqueduc et d’égouts "/>
    <s v="Renouvellement des immobilisations"/>
    <s v="Fonds de réserve financé par les deniers publics"/>
  </r>
  <r>
    <n v="908567"/>
    <x v="347"/>
    <s v="Res"/>
    <s v="Capital Reserve Fund "/>
    <s v="Water Capital"/>
    <x v="4"/>
    <s v="Rate"/>
    <s v="Rate"/>
    <s v="Water"/>
    <s v="Authority"/>
    <s v="Integrated Road, Sewer &amp; Water Program"/>
    <x v="0"/>
    <s v="Transportation Committee"/>
    <x v="1"/>
    <s v="Infrastructure Services"/>
    <s v="Integrated Roads, Water &amp; Wastewater"/>
    <s v="908567  Alta Vista - Summit"/>
    <s v="516110  Water Capital"/>
    <n v="0"/>
    <n v="300"/>
    <n v="0"/>
    <n v="0"/>
    <n v="0"/>
    <n v="0"/>
    <n v="0"/>
    <n v="0"/>
    <n v="0"/>
    <n v="0"/>
    <n v="300"/>
    <n v="516110"/>
    <n v="300"/>
    <s v="18"/>
    <n v="2023"/>
    <s v="Water Capital"/>
    <n v="908567"/>
    <s v="Alta Vista - Summit"/>
    <s v="908567 Alta Vista - Summit"/>
    <s v="Comité des transports"/>
    <s v="Réfection intégrée des routes, des réseaux d’aqueduc et d’égouts "/>
    <s v="Renouvellement des immobilisations"/>
    <s v="Fonds de réserve financé par les deniers publics"/>
  </r>
  <r>
    <n v="908567"/>
    <x v="347"/>
    <s v="Res"/>
    <s v="Capital Reserve Fund "/>
    <s v="Sewer Capital"/>
    <x v="4"/>
    <s v="Rate"/>
    <s v="Rate"/>
    <s v="Sewer"/>
    <s v="Authority"/>
    <s v="Integrated Road, Sewer &amp; Water Program"/>
    <x v="0"/>
    <s v="Transportation Committee"/>
    <x v="1"/>
    <s v="Infrastructure Services"/>
    <s v="Integrated Roads, Water &amp; Wastewater"/>
    <s v="908567  Alta Vista - Summit"/>
    <s v="516112  Sewer Capital"/>
    <n v="20"/>
    <n v="200"/>
    <n v="0"/>
    <n v="0"/>
    <n v="0"/>
    <n v="0"/>
    <n v="0"/>
    <n v="0"/>
    <n v="0"/>
    <n v="0"/>
    <n v="220"/>
    <n v="516112"/>
    <n v="220"/>
    <s v="18"/>
    <n v="2023"/>
    <s v="Sewer Capital "/>
    <n v="908567"/>
    <s v="Alta Vista - Summit"/>
    <s v="908567 Alta Vista - Summit"/>
    <s v="Comité des transports"/>
    <s v="Réfection intégrée des routes, des réseaux d’aqueduc et d’égouts "/>
    <s v="Renouvellement des immobilisations"/>
    <s v="Fonds de réserve financé par les deniers publics"/>
  </r>
  <r>
    <n v="908567"/>
    <x v="347"/>
    <s v="Debt"/>
    <s v="Debt Funding "/>
    <s v="Tax Supported Debt"/>
    <x v="5"/>
    <s v="Tax"/>
    <s v="Tax"/>
    <s v="Tax"/>
    <s v="Authority"/>
    <s v="Integrated Road, Sewer &amp; Water Program"/>
    <x v="0"/>
    <s v="Transportation Committee"/>
    <x v="1"/>
    <s v="Infrastructure Services"/>
    <s v="Integrated Roads, Water &amp; Wastewater"/>
    <s v="908567  Alta Vista - Summit"/>
    <s v="518004  Tax Supported Debt"/>
    <n v="0"/>
    <n v="200"/>
    <n v="0"/>
    <n v="0"/>
    <n v="0"/>
    <n v="0"/>
    <n v="0"/>
    <n v="0"/>
    <n v="0"/>
    <n v="0"/>
    <n v="200"/>
    <n v="518004"/>
    <n v="200"/>
    <s v="18"/>
    <n v="2023"/>
    <s v="Tax Supported Debt"/>
    <n v="908567"/>
    <s v="Alta Vista - Summit"/>
    <s v="908567 Alta Vista - Summit"/>
    <s v="Comité des transports"/>
    <s v="Réfection intégrée des routes, des réseaux d’aqueduc et d’égouts "/>
    <s v="Renouvellement des immobilisations"/>
    <s v="Dette financée par les deniers publics"/>
  </r>
  <r>
    <n v="908567"/>
    <x v="347"/>
    <s v="Debt"/>
    <s v="Debt Funding "/>
    <s v="Sewer Funded Debt"/>
    <x v="6"/>
    <s v="Rate"/>
    <s v="Rate"/>
    <s v="Sewer"/>
    <s v="Authority"/>
    <s v="Integrated Road, Sewer &amp; Water Program"/>
    <x v="0"/>
    <s v="Transportation Committee"/>
    <x v="1"/>
    <s v="Infrastructure Services"/>
    <s v="Integrated Roads, Water &amp; Wastewater"/>
    <s v="908567  Alta Vista - Summit"/>
    <s v="518007  Sewer Funded Debt"/>
    <n v="0"/>
    <n v="800"/>
    <n v="0"/>
    <n v="0"/>
    <n v="0"/>
    <n v="0"/>
    <n v="0"/>
    <n v="0"/>
    <n v="0"/>
    <n v="0"/>
    <n v="800"/>
    <n v="518007"/>
    <n v="800"/>
    <s v="18"/>
    <n v="2023"/>
    <s v="Sewer Funded Debt"/>
    <n v="908567"/>
    <s v="Alta Vista - Summit"/>
    <s v="908567 Alta Vista - Summit"/>
    <s v="Comité des transports"/>
    <s v="Réfection intégrée des routes, des réseaux d’aqueduc et d’égouts "/>
    <s v="Renouvellement des immobilisations"/>
    <s v="Dette financée par les deniers publics"/>
  </r>
  <r>
    <n v="908567"/>
    <x v="347"/>
    <s v="Debt"/>
    <s v="Debt Funding "/>
    <s v="Water Funded Debt"/>
    <x v="6"/>
    <s v="Rate"/>
    <s v="Rate"/>
    <s v="Water"/>
    <s v="Authority"/>
    <s v="Integrated Road, Sewer &amp; Water Program"/>
    <x v="0"/>
    <s v="Transportation Committee"/>
    <x v="1"/>
    <s v="Infrastructure Services"/>
    <s v="Integrated Roads, Water &amp; Wastewater"/>
    <s v="908567  Alta Vista - Summit"/>
    <s v="518011  Water Funded Debt"/>
    <n v="20"/>
    <n v="500"/>
    <n v="0"/>
    <n v="0"/>
    <n v="0"/>
    <n v="0"/>
    <n v="0"/>
    <n v="0"/>
    <n v="0"/>
    <n v="0"/>
    <n v="520"/>
    <n v="518011"/>
    <n v="520"/>
    <s v="18"/>
    <n v="2023"/>
    <s v="Water Funded Debt"/>
    <n v="908567"/>
    <s v="Alta Vista - Summit"/>
    <s v="908567 Alta Vista - Summit"/>
    <s v="Comité des transports"/>
    <s v="Réfection intégrée des routes, des réseaux d’aqueduc et d’égouts "/>
    <s v="Renouvellement des immobilisations"/>
    <s v="Dette financée par les deniers publics"/>
  </r>
  <r>
    <n v="908568"/>
    <x v="348"/>
    <s v="Res"/>
    <s v="Capital Reserve Fund "/>
    <s v="City Wide Capital"/>
    <x v="0"/>
    <s v="Tax"/>
    <s v="Tax"/>
    <s v="Tax"/>
    <s v="Authority"/>
    <s v="Integrated Road, Sewer &amp; Water Program"/>
    <x v="0"/>
    <s v="Transportation Committee"/>
    <x v="1"/>
    <s v="Infrastructure Services"/>
    <s v="Integrated Roads, Water &amp; Wastewater"/>
    <s v="908568  Ashburn-Hogan-Wigan"/>
    <s v="516104  City Wide Capital"/>
    <n v="0"/>
    <n v="0"/>
    <n v="500"/>
    <n v="0"/>
    <n v="0"/>
    <n v="0"/>
    <n v="0"/>
    <n v="0"/>
    <n v="0"/>
    <n v="0"/>
    <n v="500"/>
    <n v="516104"/>
    <n v="500"/>
    <s v="9"/>
    <n v="2021"/>
    <s v="City Wide Capital"/>
    <n v="908568"/>
    <s v="Ashburn-Hogan-Wigan"/>
    <s v="908568 Ashburn-Hogan-Wigan"/>
    <s v="Comité des transports"/>
    <s v="Réfection intégrée des routes, des réseaux d’aqueduc et d’égouts "/>
    <s v="Renouvellement des immobilisations"/>
    <s v="Fonds de réserve financé par les deniers publics"/>
  </r>
  <r>
    <n v="908568"/>
    <x v="348"/>
    <s v="Res"/>
    <s v="Capital Reserve Fund "/>
    <s v="Water Capital"/>
    <x v="4"/>
    <s v="Rate"/>
    <s v="Rate"/>
    <s v="Water"/>
    <s v="Authority"/>
    <s v="Integrated Road, Sewer &amp; Water Program"/>
    <x v="0"/>
    <s v="Transportation Committee"/>
    <x v="1"/>
    <s v="Infrastructure Services"/>
    <s v="Integrated Roads, Water &amp; Wastewater"/>
    <s v="908568  Ashburn-Hogan-Wigan"/>
    <s v="516110  Water Capital"/>
    <n v="0"/>
    <n v="0"/>
    <n v="700"/>
    <n v="0"/>
    <n v="0"/>
    <n v="0"/>
    <n v="0"/>
    <n v="0"/>
    <n v="0"/>
    <n v="0"/>
    <n v="700"/>
    <n v="516110"/>
    <n v="700"/>
    <s v="9"/>
    <n v="2021"/>
    <s v="Water Capital"/>
    <n v="908568"/>
    <s v="Ashburn-Hogan-Wigan"/>
    <s v="908568 Ashburn-Hogan-Wigan"/>
    <s v="Comité des transports"/>
    <s v="Réfection intégrée des routes, des réseaux d’aqueduc et d’égouts "/>
    <s v="Renouvellement des immobilisations"/>
    <s v="Fonds de réserve financé par les deniers publics"/>
  </r>
  <r>
    <n v="908568"/>
    <x v="348"/>
    <s v="Res"/>
    <s v="Capital Reserve Fund "/>
    <s v="Sewer Capital"/>
    <x v="4"/>
    <s v="Rate"/>
    <s v="Rate"/>
    <s v="Sewer"/>
    <s v="Authority"/>
    <s v="Integrated Road, Sewer &amp; Water Program"/>
    <x v="0"/>
    <s v="Transportation Committee"/>
    <x v="1"/>
    <s v="Infrastructure Services"/>
    <s v="Integrated Roads, Water &amp; Wastewater"/>
    <s v="908568  Ashburn-Hogan-Wigan"/>
    <s v="516112  Sewer Capital"/>
    <n v="0"/>
    <n v="0"/>
    <n v="900"/>
    <n v="0"/>
    <n v="0"/>
    <n v="0"/>
    <n v="0"/>
    <n v="0"/>
    <n v="0"/>
    <n v="0"/>
    <n v="900"/>
    <n v="516112"/>
    <n v="900"/>
    <s v="9"/>
    <n v="2021"/>
    <s v="Sewer Capital "/>
    <n v="908568"/>
    <s v="Ashburn-Hogan-Wigan"/>
    <s v="908568 Ashburn-Hogan-Wigan"/>
    <s v="Comité des transports"/>
    <s v="Réfection intégrée des routes, des réseaux d’aqueduc et d’égouts "/>
    <s v="Renouvellement des immobilisations"/>
    <s v="Fonds de réserve financé par les deniers publics"/>
  </r>
  <r>
    <n v="908568"/>
    <x v="348"/>
    <s v="Debt"/>
    <s v="Debt Funding "/>
    <s v="Tax Supported Debt"/>
    <x v="5"/>
    <s v="Tax"/>
    <s v="Tax"/>
    <s v="Tax"/>
    <s v="Authority"/>
    <s v="Integrated Road, Sewer &amp; Water Program"/>
    <x v="0"/>
    <s v="Transportation Committee"/>
    <x v="1"/>
    <s v="Infrastructure Services"/>
    <s v="Integrated Roads, Water &amp; Wastewater"/>
    <s v="908568  Ashburn-Hogan-Wigan"/>
    <s v="518004  Tax Supported Debt"/>
    <n v="0"/>
    <n v="0"/>
    <n v="1000"/>
    <n v="0"/>
    <n v="0"/>
    <n v="0"/>
    <n v="0"/>
    <n v="0"/>
    <n v="0"/>
    <n v="0"/>
    <n v="1000"/>
    <n v="518004"/>
    <n v="1000"/>
    <s v="9"/>
    <n v="2021"/>
    <s v="Tax Supported Debt"/>
    <n v="908568"/>
    <s v="Ashburn-Hogan-Wigan"/>
    <s v="908568 Ashburn-Hogan-Wigan"/>
    <s v="Comité des transports"/>
    <s v="Réfection intégrée des routes, des réseaux d’aqueduc et d’égouts "/>
    <s v="Renouvellement des immobilisations"/>
    <s v="Dette financée par les deniers publics"/>
  </r>
  <r>
    <n v="908568"/>
    <x v="348"/>
    <s v="Debt"/>
    <s v="Debt Funding "/>
    <s v="Sewer Funded Debt"/>
    <x v="6"/>
    <s v="Rate"/>
    <s v="Rate"/>
    <s v="Sewer"/>
    <s v="Authority"/>
    <s v="Integrated Road, Sewer &amp; Water Program"/>
    <x v="0"/>
    <s v="Transportation Committee"/>
    <x v="1"/>
    <s v="Infrastructure Services"/>
    <s v="Integrated Roads, Water &amp; Wastewater"/>
    <s v="908568  Ashburn-Hogan-Wigan"/>
    <s v="518007  Sewer Funded Debt"/>
    <n v="0"/>
    <n v="0"/>
    <n v="4000"/>
    <n v="0"/>
    <n v="0"/>
    <n v="0"/>
    <n v="0"/>
    <n v="0"/>
    <n v="0"/>
    <n v="0"/>
    <n v="4000"/>
    <n v="518007"/>
    <n v="4000"/>
    <s v="9"/>
    <n v="2021"/>
    <s v="Sewer Funded Debt"/>
    <n v="908568"/>
    <s v="Ashburn-Hogan-Wigan"/>
    <s v="908568 Ashburn-Hogan-Wigan"/>
    <s v="Comité des transports"/>
    <s v="Réfection intégrée des routes, des réseaux d’aqueduc et d’égouts "/>
    <s v="Renouvellement des immobilisations"/>
    <s v="Dette financée par les deniers publics"/>
  </r>
  <r>
    <n v="908568"/>
    <x v="348"/>
    <s v="Debt"/>
    <s v="Debt Funding "/>
    <s v="Water Funded Debt"/>
    <x v="6"/>
    <s v="Rate"/>
    <s v="Rate"/>
    <s v="Water"/>
    <s v="Authority"/>
    <s v="Integrated Road, Sewer &amp; Water Program"/>
    <x v="0"/>
    <s v="Transportation Committee"/>
    <x v="1"/>
    <s v="Infrastructure Services"/>
    <s v="Integrated Roads, Water &amp; Wastewater"/>
    <s v="908568  Ashburn-Hogan-Wigan"/>
    <s v="518011  Water Funded Debt"/>
    <n v="0"/>
    <n v="0"/>
    <n v="3000"/>
    <n v="0"/>
    <n v="0"/>
    <n v="0"/>
    <n v="0"/>
    <n v="0"/>
    <n v="0"/>
    <n v="0"/>
    <n v="3000"/>
    <n v="518011"/>
    <n v="3000"/>
    <s v="9"/>
    <n v="2021"/>
    <s v="Water Funded Debt"/>
    <n v="908568"/>
    <s v="Ashburn-Hogan-Wigan"/>
    <s v="908568 Ashburn-Hogan-Wigan"/>
    <s v="Comité des transports"/>
    <s v="Réfection intégrée des routes, des réseaux d’aqueduc et d’égouts "/>
    <s v="Renouvellement des immobilisations"/>
    <s v="Dette financée par les deniers publics"/>
  </r>
  <r>
    <n v="908569"/>
    <x v="349"/>
    <s v="Res"/>
    <s v="Capital Reserve Fund "/>
    <s v="City Wide Capital"/>
    <x v="0"/>
    <s v="Tax"/>
    <s v="Tax"/>
    <s v="Tax"/>
    <s v="Authority"/>
    <s v="Integrated Road, Sewer &amp; Water Program"/>
    <x v="0"/>
    <s v="Transportation Committee"/>
    <x v="1"/>
    <s v="Infrastructure Services"/>
    <s v="Integrated Roads, Water &amp; Wastewater"/>
    <s v="908569  Borthwick-Quebec-Gardenvale"/>
    <s v="516104  City Wide Capital"/>
    <n v="0"/>
    <n v="400"/>
    <n v="0"/>
    <n v="0"/>
    <n v="0"/>
    <n v="0"/>
    <n v="0"/>
    <n v="0"/>
    <n v="0"/>
    <n v="0"/>
    <n v="400"/>
    <n v="516104"/>
    <n v="400"/>
    <s v="13"/>
    <n v="2021"/>
    <s v="City Wide Capital"/>
    <n v="908569"/>
    <s v="Borthwick-Quebec-Gardenvale"/>
    <s v="908569 Borthwick-Quebec-Gardenvale"/>
    <s v="Comité des transports"/>
    <s v="Réfection intégrée des routes, des réseaux d’aqueduc et d’égouts "/>
    <s v="Renouvellement des immobilisations"/>
    <s v="Fonds de réserve financé par les deniers publics"/>
  </r>
  <r>
    <n v="908569"/>
    <x v="349"/>
    <s v="Res"/>
    <s v="Capital Reserve Fund "/>
    <s v="Water Capital"/>
    <x v="4"/>
    <s v="Rate"/>
    <s v="Rate"/>
    <s v="Water"/>
    <s v="Authority"/>
    <s v="Integrated Road, Sewer &amp; Water Program"/>
    <x v="0"/>
    <s v="Transportation Committee"/>
    <x v="1"/>
    <s v="Infrastructure Services"/>
    <s v="Integrated Roads, Water &amp; Wastewater"/>
    <s v="908569  Borthwick-Quebec-Gardenvale"/>
    <s v="516110  Water Capital"/>
    <n v="0"/>
    <n v="1100"/>
    <n v="0"/>
    <n v="0"/>
    <n v="0"/>
    <n v="0"/>
    <n v="0"/>
    <n v="0"/>
    <n v="0"/>
    <n v="0"/>
    <n v="1100"/>
    <n v="516110"/>
    <n v="1100"/>
    <s v="13"/>
    <n v="2021"/>
    <s v="Water Capital"/>
    <n v="908569"/>
    <s v="Borthwick-Quebec-Gardenvale"/>
    <s v="908569 Borthwick-Quebec-Gardenvale"/>
    <s v="Comité des transports"/>
    <s v="Réfection intégrée des routes, des réseaux d’aqueduc et d’égouts "/>
    <s v="Renouvellement des immobilisations"/>
    <s v="Fonds de réserve financé par les deniers publics"/>
  </r>
  <r>
    <n v="908569"/>
    <x v="349"/>
    <s v="Res"/>
    <s v="Capital Reserve Fund "/>
    <s v="Sewer Capital"/>
    <x v="4"/>
    <s v="Rate"/>
    <s v="Rate"/>
    <s v="Sewer"/>
    <s v="Authority"/>
    <s v="Integrated Road, Sewer &amp; Water Program"/>
    <x v="0"/>
    <s v="Transportation Committee"/>
    <x v="1"/>
    <s v="Infrastructure Services"/>
    <s v="Integrated Roads, Water &amp; Wastewater"/>
    <s v="908569  Borthwick-Quebec-Gardenvale"/>
    <s v="516112  Sewer Capital"/>
    <n v="0"/>
    <n v="700"/>
    <n v="0"/>
    <n v="0"/>
    <n v="0"/>
    <n v="0"/>
    <n v="0"/>
    <n v="0"/>
    <n v="0"/>
    <n v="0"/>
    <n v="700"/>
    <n v="516112"/>
    <n v="700"/>
    <s v="13"/>
    <n v="2021"/>
    <s v="Sewer Capital "/>
    <n v="908569"/>
    <s v="Borthwick-Quebec-Gardenvale"/>
    <s v="908569 Borthwick-Quebec-Gardenvale"/>
    <s v="Comité des transports"/>
    <s v="Réfection intégrée des routes, des réseaux d’aqueduc et d’égouts "/>
    <s v="Renouvellement des immobilisations"/>
    <s v="Fonds de réserve financé par les deniers publics"/>
  </r>
  <r>
    <n v="908569"/>
    <x v="349"/>
    <s v="Debt"/>
    <s v="Debt Funding "/>
    <s v="Tax Supported Debt"/>
    <x v="5"/>
    <s v="Tax"/>
    <s v="Tax"/>
    <s v="Tax"/>
    <s v="Authority"/>
    <s v="Integrated Road, Sewer &amp; Water Program"/>
    <x v="0"/>
    <s v="Transportation Committee"/>
    <x v="1"/>
    <s v="Infrastructure Services"/>
    <s v="Integrated Roads, Water &amp; Wastewater"/>
    <s v="908569  Borthwick-Quebec-Gardenvale"/>
    <s v="518004  Tax Supported Debt"/>
    <n v="0"/>
    <n v="500"/>
    <n v="0"/>
    <n v="0"/>
    <n v="0"/>
    <n v="0"/>
    <n v="0"/>
    <n v="0"/>
    <n v="0"/>
    <n v="0"/>
    <n v="500"/>
    <n v="518004"/>
    <n v="500"/>
    <s v="13"/>
    <n v="2021"/>
    <s v="Tax Supported Debt"/>
    <n v="908569"/>
    <s v="Borthwick-Quebec-Gardenvale"/>
    <s v="908569 Borthwick-Quebec-Gardenvale"/>
    <s v="Comité des transports"/>
    <s v="Réfection intégrée des routes, des réseaux d’aqueduc et d’égouts "/>
    <s v="Renouvellement des immobilisations"/>
    <s v="Dette financée par les deniers publics"/>
  </r>
  <r>
    <n v="908569"/>
    <x v="349"/>
    <s v="Debt"/>
    <s v="Debt Funding "/>
    <s v="Sewer Funded Debt"/>
    <x v="6"/>
    <s v="Rate"/>
    <s v="Rate"/>
    <s v="Sewer"/>
    <s v="Authority"/>
    <s v="Integrated Road, Sewer &amp; Water Program"/>
    <x v="0"/>
    <s v="Transportation Committee"/>
    <x v="1"/>
    <s v="Infrastructure Services"/>
    <s v="Integrated Roads, Water &amp; Wastewater"/>
    <s v="908569  Borthwick-Quebec-Gardenvale"/>
    <s v="518007  Sewer Funded Debt"/>
    <n v="0"/>
    <n v="3000"/>
    <n v="0"/>
    <n v="0"/>
    <n v="0"/>
    <n v="0"/>
    <n v="0"/>
    <n v="0"/>
    <n v="0"/>
    <n v="0"/>
    <n v="3000"/>
    <n v="518007"/>
    <n v="3000"/>
    <s v="13"/>
    <n v="2021"/>
    <s v="Sewer Funded Debt"/>
    <n v="908569"/>
    <s v="Borthwick-Quebec-Gardenvale"/>
    <s v="908569 Borthwick-Quebec-Gardenvale"/>
    <s v="Comité des transports"/>
    <s v="Réfection intégrée des routes, des réseaux d’aqueduc et d’égouts "/>
    <s v="Renouvellement des immobilisations"/>
    <s v="Dette financée par les deniers publics"/>
  </r>
  <r>
    <n v="908569"/>
    <x v="349"/>
    <s v="Debt"/>
    <s v="Debt Funding "/>
    <s v="Water Funded Debt"/>
    <x v="6"/>
    <s v="Rate"/>
    <s v="Rate"/>
    <s v="Water"/>
    <s v="Authority"/>
    <s v="Integrated Road, Sewer &amp; Water Program"/>
    <x v="0"/>
    <s v="Transportation Committee"/>
    <x v="1"/>
    <s v="Infrastructure Services"/>
    <s v="Integrated Roads, Water &amp; Wastewater"/>
    <s v="908569  Borthwick-Quebec-Gardenvale"/>
    <s v="518011  Water Funded Debt"/>
    <n v="0"/>
    <n v="1000"/>
    <n v="0"/>
    <n v="0"/>
    <n v="0"/>
    <n v="0"/>
    <n v="0"/>
    <n v="0"/>
    <n v="0"/>
    <n v="0"/>
    <n v="1000"/>
    <n v="518011"/>
    <n v="1000"/>
    <s v="13"/>
    <n v="2021"/>
    <s v="Water Funded Debt"/>
    <n v="908569"/>
    <s v="Borthwick-Quebec-Gardenvale"/>
    <s v="908569 Borthwick-Quebec-Gardenvale"/>
    <s v="Comité des transports"/>
    <s v="Réfection intégrée des routes, des réseaux d’aqueduc et d’égouts "/>
    <s v="Renouvellement des immobilisations"/>
    <s v="Dette financée par les deniers publics"/>
  </r>
  <r>
    <n v="908570"/>
    <x v="350"/>
    <s v="Res"/>
    <s v="Capital Reserve Fund "/>
    <s v="City Wide Capital"/>
    <x v="0"/>
    <s v="Tax"/>
    <s v="Tax"/>
    <s v="Tax"/>
    <s v="Authority"/>
    <s v="Integrated Road, Sewer &amp; Water Program"/>
    <x v="0"/>
    <s v="Transportation Committee"/>
    <x v="1"/>
    <s v="Infrastructure Services"/>
    <s v="Integrated Roads, Water &amp; Wastewater"/>
    <s v="908570  Byron-Highcroft-Athlone"/>
    <s v="516104  City Wide Capital"/>
    <n v="0"/>
    <n v="100"/>
    <n v="0"/>
    <n v="0"/>
    <n v="0"/>
    <n v="0"/>
    <n v="0"/>
    <n v="0"/>
    <n v="0"/>
    <n v="0"/>
    <n v="100"/>
    <n v="516104"/>
    <n v="100"/>
    <s v="15"/>
    <n v="2023"/>
    <s v="City Wide Capital"/>
    <n v="908570"/>
    <s v="Byron-Highcroft-Athlone"/>
    <s v="908570 Byron-Highcroft-Athlone"/>
    <s v="Comité des transports"/>
    <s v="Réfection intégrée des routes, des réseaux d’aqueduc et d’égouts "/>
    <s v="Renouvellement des immobilisations"/>
    <s v="Fonds de réserve financé par les deniers publics"/>
  </r>
  <r>
    <n v="908570"/>
    <x v="350"/>
    <s v="Res"/>
    <s v="Capital Reserve Fund "/>
    <s v="Water Capital"/>
    <x v="4"/>
    <s v="Rate"/>
    <s v="Rate"/>
    <s v="Water"/>
    <s v="Authority"/>
    <s v="Integrated Road, Sewer &amp; Water Program"/>
    <x v="0"/>
    <s v="Transportation Committee"/>
    <x v="1"/>
    <s v="Infrastructure Services"/>
    <s v="Integrated Roads, Water &amp; Wastewater"/>
    <s v="908570  Byron-Highcroft-Athlone"/>
    <s v="516110  Water Capital"/>
    <n v="0"/>
    <n v="100"/>
    <n v="0"/>
    <n v="0"/>
    <n v="0"/>
    <n v="0"/>
    <n v="0"/>
    <n v="0"/>
    <n v="0"/>
    <n v="0"/>
    <n v="100"/>
    <n v="516110"/>
    <n v="100"/>
    <s v="15"/>
    <n v="2023"/>
    <s v="Water Capital"/>
    <n v="908570"/>
    <s v="Byron-Highcroft-Athlone"/>
    <s v="908570 Byron-Highcroft-Athlone"/>
    <s v="Comité des transports"/>
    <s v="Réfection intégrée des routes, des réseaux d’aqueduc et d’égouts "/>
    <s v="Renouvellement des immobilisations"/>
    <s v="Fonds de réserve financé par les deniers publics"/>
  </r>
  <r>
    <n v="908570"/>
    <x v="350"/>
    <s v="Res"/>
    <s v="Capital Reserve Fund "/>
    <s v="Sewer Capital"/>
    <x v="4"/>
    <s v="Rate"/>
    <s v="Rate"/>
    <s v="Sewer"/>
    <s v="Authority"/>
    <s v="Integrated Road, Sewer &amp; Water Program"/>
    <x v="0"/>
    <s v="Transportation Committee"/>
    <x v="1"/>
    <s v="Infrastructure Services"/>
    <s v="Integrated Roads, Water &amp; Wastewater"/>
    <s v="908570  Byron-Highcroft-Athlone"/>
    <s v="516112  Sewer Capital"/>
    <n v="0"/>
    <n v="200"/>
    <n v="0"/>
    <n v="0"/>
    <n v="0"/>
    <n v="0"/>
    <n v="0"/>
    <n v="0"/>
    <n v="0"/>
    <n v="0"/>
    <n v="200"/>
    <n v="516112"/>
    <n v="200"/>
    <s v="15"/>
    <n v="2023"/>
    <s v="Sewer Capital "/>
    <n v="908570"/>
    <s v="Byron-Highcroft-Athlone"/>
    <s v="908570 Byron-Highcroft-Athlone"/>
    <s v="Comité des transports"/>
    <s v="Réfection intégrée des routes, des réseaux d’aqueduc et d’égouts "/>
    <s v="Renouvellement des immobilisations"/>
    <s v="Fonds de réserve financé par les deniers publics"/>
  </r>
  <r>
    <n v="908570"/>
    <x v="350"/>
    <s v="Debt"/>
    <s v="Debt Funding "/>
    <s v="Tax Supported Debt"/>
    <x v="5"/>
    <s v="Tax"/>
    <s v="Tax"/>
    <s v="Tax"/>
    <s v="Authority"/>
    <s v="Integrated Road, Sewer &amp; Water Program"/>
    <x v="0"/>
    <s v="Transportation Committee"/>
    <x v="1"/>
    <s v="Infrastructure Services"/>
    <s v="Integrated Roads, Water &amp; Wastewater"/>
    <s v="908570  Byron-Highcroft-Athlone"/>
    <s v="518004  Tax Supported Debt"/>
    <n v="0"/>
    <n v="100"/>
    <n v="0"/>
    <n v="0"/>
    <n v="0"/>
    <n v="0"/>
    <n v="0"/>
    <n v="0"/>
    <n v="0"/>
    <n v="0"/>
    <n v="100"/>
    <n v="518004"/>
    <n v="100"/>
    <s v="15"/>
    <n v="2023"/>
    <s v="Tax Supported Debt"/>
    <n v="908570"/>
    <s v="Byron-Highcroft-Athlone"/>
    <s v="908570 Byron-Highcroft-Athlone"/>
    <s v="Comité des transports"/>
    <s v="Réfection intégrée des routes, des réseaux d’aqueduc et d’égouts "/>
    <s v="Renouvellement des immobilisations"/>
    <s v="Dette financée par les deniers publics"/>
  </r>
  <r>
    <n v="908570"/>
    <x v="350"/>
    <s v="Debt"/>
    <s v="Debt Funding "/>
    <s v="Sewer Funded Debt"/>
    <x v="6"/>
    <s v="Rate"/>
    <s v="Rate"/>
    <s v="Sewer"/>
    <s v="Authority"/>
    <s v="Integrated Road, Sewer &amp; Water Program"/>
    <x v="0"/>
    <s v="Transportation Committee"/>
    <x v="1"/>
    <s v="Infrastructure Services"/>
    <s v="Integrated Roads, Water &amp; Wastewater"/>
    <s v="908570  Byron-Highcroft-Athlone"/>
    <s v="518007  Sewer Funded Debt"/>
    <n v="0"/>
    <n v="500"/>
    <n v="0"/>
    <n v="0"/>
    <n v="0"/>
    <n v="0"/>
    <n v="0"/>
    <n v="0"/>
    <n v="0"/>
    <n v="0"/>
    <n v="500"/>
    <n v="518007"/>
    <n v="500"/>
    <s v="15"/>
    <n v="2023"/>
    <s v="Sewer Funded Debt"/>
    <n v="908570"/>
    <s v="Byron-Highcroft-Athlone"/>
    <s v="908570 Byron-Highcroft-Athlone"/>
    <s v="Comité des transports"/>
    <s v="Réfection intégrée des routes, des réseaux d’aqueduc et d’égouts "/>
    <s v="Renouvellement des immobilisations"/>
    <s v="Dette financée par les deniers publics"/>
  </r>
  <r>
    <n v="908570"/>
    <x v="350"/>
    <s v="Debt"/>
    <s v="Debt Funding "/>
    <s v="Water Funded Debt"/>
    <x v="6"/>
    <s v="Rate"/>
    <s v="Rate"/>
    <s v="Water"/>
    <s v="Authority"/>
    <s v="Integrated Road, Sewer &amp; Water Program"/>
    <x v="0"/>
    <s v="Transportation Committee"/>
    <x v="1"/>
    <s v="Infrastructure Services"/>
    <s v="Integrated Roads, Water &amp; Wastewater"/>
    <s v="908570  Byron-Highcroft-Athlone"/>
    <s v="518011  Water Funded Debt"/>
    <n v="0"/>
    <n v="400"/>
    <n v="0"/>
    <n v="0"/>
    <n v="0"/>
    <n v="0"/>
    <n v="0"/>
    <n v="0"/>
    <n v="0"/>
    <n v="0"/>
    <n v="400"/>
    <n v="518011"/>
    <n v="400"/>
    <s v="15"/>
    <n v="2023"/>
    <s v="Water Funded Debt"/>
    <n v="908570"/>
    <s v="Byron-Highcroft-Athlone"/>
    <s v="908570 Byron-Highcroft-Athlone"/>
    <s v="Comité des transports"/>
    <s v="Réfection intégrée des routes, des réseaux d’aqueduc et d’égouts "/>
    <s v="Renouvellement des immobilisations"/>
    <s v="Dette financée par les deniers publics"/>
  </r>
  <r>
    <n v="908571"/>
    <x v="351"/>
    <s v="Res"/>
    <s v="Capital Reserve Fund "/>
    <s v="City Wide Capital"/>
    <x v="0"/>
    <s v="Tax"/>
    <s v="Tax"/>
    <s v="Tax"/>
    <s v="Authority"/>
    <s v="Integrated Rehab-Intensification Areas"/>
    <x v="0"/>
    <s v="Transportation Committee"/>
    <x v="1"/>
    <s v="Infrastructure Services"/>
    <s v="Integrated Roads, Water &amp; Wastewater"/>
    <s v="908571  Catherine St (Bronson-Elgin)"/>
    <s v="516104  City Wide Capital"/>
    <n v="30"/>
    <n v="200"/>
    <n v="0"/>
    <n v="0"/>
    <n v="0"/>
    <n v="0"/>
    <n v="0"/>
    <n v="0"/>
    <n v="0"/>
    <n v="0"/>
    <n v="230"/>
    <n v="516104"/>
    <n v="230"/>
    <s v="14"/>
    <n v="2022"/>
    <s v="City Wide Capital"/>
    <n v="908571"/>
    <s v="Rue Catherine (Bronson-Elgin)"/>
    <s v="908571 Rue Catherine (Bronson-Elgin)"/>
    <s v="Comité des transports"/>
    <s v="Réfection intégrée des routes, des réseaux d’aqueduc et d’égouts "/>
    <s v="Renouvellement des immobilisations"/>
    <s v="Fonds de réserve financé par les deniers publics"/>
  </r>
  <r>
    <n v="908571"/>
    <x v="351"/>
    <s v="Res"/>
    <s v="Capital Reserve Fund "/>
    <s v="Water Capital"/>
    <x v="4"/>
    <s v="Rate"/>
    <s v="Rate"/>
    <s v="Water"/>
    <s v="Authority"/>
    <s v="Integrated Rehab-Intensification Areas"/>
    <x v="0"/>
    <s v="Transportation Committee"/>
    <x v="1"/>
    <s v="Infrastructure Services"/>
    <s v="Integrated Roads, Water &amp; Wastewater"/>
    <s v="908571  Catherine St (Bronson-Elgin)"/>
    <s v="516110  Water Capital"/>
    <n v="70"/>
    <n v="900"/>
    <n v="0"/>
    <n v="0"/>
    <n v="0"/>
    <n v="0"/>
    <n v="0"/>
    <n v="0"/>
    <n v="0"/>
    <n v="0"/>
    <n v="970"/>
    <n v="516110"/>
    <n v="970"/>
    <s v="14"/>
    <n v="2022"/>
    <s v="Water Capital"/>
    <n v="908571"/>
    <s v="Rue Catherine (Bronson-Elgin)"/>
    <s v="908571 Rue Catherine (Bronson-Elgin)"/>
    <s v="Comité des transports"/>
    <s v="Réfection intégrée des routes, des réseaux d’aqueduc et d’égouts "/>
    <s v="Renouvellement des immobilisations"/>
    <s v="Fonds de réserve financé par les deniers publics"/>
  </r>
  <r>
    <n v="908571"/>
    <x v="351"/>
    <s v="Res"/>
    <s v="Capital Reserve Fund "/>
    <s v="Sewer Capital"/>
    <x v="4"/>
    <s v="Rate"/>
    <s v="Rate"/>
    <s v="Sewer"/>
    <s v="Authority"/>
    <s v="Integrated Rehab-Intensification Areas"/>
    <x v="0"/>
    <s v="Transportation Committee"/>
    <x v="1"/>
    <s v="Infrastructure Services"/>
    <s v="Integrated Roads, Water &amp; Wastewater"/>
    <s v="908571  Catherine St (Bronson-Elgin)"/>
    <s v="516112  Sewer Capital"/>
    <n v="50"/>
    <n v="640"/>
    <n v="0"/>
    <n v="0"/>
    <n v="0"/>
    <n v="0"/>
    <n v="0"/>
    <n v="0"/>
    <n v="0"/>
    <n v="0"/>
    <n v="690"/>
    <n v="516112"/>
    <n v="690"/>
    <s v="14"/>
    <n v="2022"/>
    <s v="Sewer Capital "/>
    <n v="908571"/>
    <s v="Rue Catherine (Bronson-Elgin)"/>
    <s v="908571 Rue Catherine (Bronson-Elgin)"/>
    <s v="Comité des transports"/>
    <s v="Réfection intégrée des routes, des réseaux d’aqueduc et d’égouts "/>
    <s v="Renouvellement des immobilisations"/>
    <s v="Fonds de réserve financé par les deniers publics"/>
  </r>
  <r>
    <n v="908571"/>
    <x v="351"/>
    <s v="Debt"/>
    <s v="Debt Funding "/>
    <s v="Tax Supported Debt"/>
    <x v="5"/>
    <s v="Tax"/>
    <s v="Tax"/>
    <s v="Tax"/>
    <s v="Authority"/>
    <s v="Integrated Rehab-Intensification Areas"/>
    <x v="0"/>
    <s v="Transportation Committee"/>
    <x v="1"/>
    <s v="Infrastructure Services"/>
    <s v="Integrated Roads, Water &amp; Wastewater"/>
    <s v="908571  Catherine St (Bronson-Elgin)"/>
    <s v="518004  Tax Supported Debt"/>
    <n v="0"/>
    <n v="1000"/>
    <n v="0"/>
    <n v="0"/>
    <n v="0"/>
    <n v="0"/>
    <n v="0"/>
    <n v="0"/>
    <n v="0"/>
    <n v="0"/>
    <n v="1000"/>
    <n v="518004"/>
    <n v="1000"/>
    <s v="14"/>
    <n v="2022"/>
    <s v="Tax Supported Debt"/>
    <n v="908571"/>
    <s v="Rue Catherine (Bronson-Elgin)"/>
    <s v="908571 Rue Catherine (Bronson-Elgin)"/>
    <s v="Comité des transports"/>
    <s v="Réfection intégrée des routes, des réseaux d’aqueduc et d’égouts "/>
    <s v="Renouvellement des immobilisations"/>
    <s v="Dette financée par les deniers publics"/>
  </r>
  <r>
    <n v="908571"/>
    <x v="351"/>
    <s v="Debt"/>
    <s v="Debt Funding "/>
    <s v="Sewer Funded Debt"/>
    <x v="6"/>
    <s v="Rate"/>
    <s v="Rate"/>
    <s v="Sewer"/>
    <s v="Authority"/>
    <s v="Integrated Rehab-Intensification Areas"/>
    <x v="0"/>
    <s v="Transportation Committee"/>
    <x v="1"/>
    <s v="Infrastructure Services"/>
    <s v="Integrated Roads, Water &amp; Wastewater"/>
    <s v="908571  Catherine St (Bronson-Elgin)"/>
    <s v="518007  Sewer Funded Debt"/>
    <n v="50"/>
    <n v="3000"/>
    <n v="0"/>
    <n v="0"/>
    <n v="0"/>
    <n v="0"/>
    <n v="0"/>
    <n v="0"/>
    <n v="0"/>
    <n v="0"/>
    <n v="3050"/>
    <n v="518007"/>
    <n v="3050"/>
    <s v="14"/>
    <n v="2022"/>
    <s v="Sewer Funded Debt"/>
    <n v="908571"/>
    <s v="Rue Catherine (Bronson-Elgin)"/>
    <s v="908571 Rue Catherine (Bronson-Elgin)"/>
    <s v="Comité des transports"/>
    <s v="Réfection intégrée des routes, des réseaux d’aqueduc et d’égouts "/>
    <s v="Renouvellement des immobilisations"/>
    <s v="Dette financée par les deniers publics"/>
  </r>
  <r>
    <n v="908571"/>
    <x v="351"/>
    <s v="Debt"/>
    <s v="Debt Funding "/>
    <s v="Water Funded Debt"/>
    <x v="6"/>
    <s v="Rate"/>
    <s v="Rate"/>
    <s v="Water"/>
    <s v="Authority"/>
    <s v="Integrated Rehab-Intensification Areas"/>
    <x v="0"/>
    <s v="Transportation Committee"/>
    <x v="1"/>
    <s v="Infrastructure Services"/>
    <s v="Integrated Roads, Water &amp; Wastewater"/>
    <s v="908571  Catherine St (Bronson-Elgin)"/>
    <s v="518011  Water Funded Debt"/>
    <n v="0"/>
    <n v="2000"/>
    <n v="0"/>
    <n v="0"/>
    <n v="0"/>
    <n v="0"/>
    <n v="0"/>
    <n v="0"/>
    <n v="0"/>
    <n v="0"/>
    <n v="2000"/>
    <n v="518011"/>
    <n v="2000"/>
    <s v="14"/>
    <n v="2022"/>
    <s v="Water Funded Debt"/>
    <n v="908571"/>
    <s v="Rue Catherine (Bronson-Elgin)"/>
    <s v="908571 Rue Catherine (Bronson-Elgin)"/>
    <s v="Comité des transports"/>
    <s v="Réfection intégrée des routes, des réseaux d’aqueduc et d’égouts "/>
    <s v="Renouvellement des immobilisations"/>
    <s v="Dette financée par les deniers publics"/>
  </r>
  <r>
    <n v="908572"/>
    <x v="352"/>
    <s v="Res"/>
    <s v="Capital Reserve Fund "/>
    <s v="City Wide Capital"/>
    <x v="0"/>
    <s v="Tax"/>
    <s v="Tax"/>
    <s v="Tax"/>
    <s v="Authority"/>
    <s v="Integrated Road, Sewer &amp; Water Program"/>
    <x v="0"/>
    <s v="Transportation Committee"/>
    <x v="1"/>
    <s v="Infrastructure Services"/>
    <s v="Integrated Roads, Water &amp; Wastewater"/>
    <s v="908572  Fairbairn-Bellwood-Willard-Belmont"/>
    <s v="516104  City Wide Capital"/>
    <n v="0"/>
    <n v="300"/>
    <n v="0"/>
    <n v="0"/>
    <n v="0"/>
    <n v="0"/>
    <n v="0"/>
    <n v="0"/>
    <n v="0"/>
    <n v="0"/>
    <n v="300"/>
    <n v="516104"/>
    <n v="300"/>
    <s v="17"/>
    <n v="2021"/>
    <s v="City Wide Capital"/>
    <n v="908572"/>
    <s v="Fairbairn-Bellwood-Willard-Belmont"/>
    <s v="908572 Fairbairn-Bellwood-Willard-Belmont"/>
    <s v="Comité des transports"/>
    <s v="Réfection intégrée des routes, des réseaux d’aqueduc et d’égouts "/>
    <s v="Renouvellement des immobilisations"/>
    <s v="Fonds de réserve financé par les deniers publics"/>
  </r>
  <r>
    <n v="908572"/>
    <x v="352"/>
    <s v="Res"/>
    <s v="Capital Reserve Fund "/>
    <s v="Water Capital"/>
    <x v="4"/>
    <s v="Rate"/>
    <s v="Rate"/>
    <s v="Water"/>
    <s v="Authority"/>
    <s v="Integrated Road, Sewer &amp; Water Program"/>
    <x v="0"/>
    <s v="Transportation Committee"/>
    <x v="1"/>
    <s v="Infrastructure Services"/>
    <s v="Integrated Roads, Water &amp; Wastewater"/>
    <s v="908572  Fairbairn-Bellwood-Willard-Belmont"/>
    <s v="516110  Water Capital"/>
    <n v="0"/>
    <n v="700"/>
    <n v="0"/>
    <n v="0"/>
    <n v="0"/>
    <n v="0"/>
    <n v="0"/>
    <n v="0"/>
    <n v="0"/>
    <n v="0"/>
    <n v="700"/>
    <n v="516110"/>
    <n v="700"/>
    <s v="17"/>
    <n v="2021"/>
    <s v="Water Capital"/>
    <n v="908572"/>
    <s v="Fairbairn-Bellwood-Willard-Belmont"/>
    <s v="908572 Fairbairn-Bellwood-Willard-Belmont"/>
    <s v="Comité des transports"/>
    <s v="Réfection intégrée des routes, des réseaux d’aqueduc et d’égouts "/>
    <s v="Renouvellement des immobilisations"/>
    <s v="Fonds de réserve financé par les deniers publics"/>
  </r>
  <r>
    <n v="908572"/>
    <x v="352"/>
    <s v="Res"/>
    <s v="Capital Reserve Fund "/>
    <s v="Sewer Capital"/>
    <x v="4"/>
    <s v="Rate"/>
    <s v="Rate"/>
    <s v="Sewer"/>
    <s v="Authority"/>
    <s v="Integrated Road, Sewer &amp; Water Program"/>
    <x v="0"/>
    <s v="Transportation Committee"/>
    <x v="1"/>
    <s v="Infrastructure Services"/>
    <s v="Integrated Roads, Water &amp; Wastewater"/>
    <s v="908572  Fairbairn-Bellwood-Willard-Belmont"/>
    <s v="516112  Sewer Capital"/>
    <n v="0"/>
    <n v="700"/>
    <n v="0"/>
    <n v="0"/>
    <n v="0"/>
    <n v="0"/>
    <n v="0"/>
    <n v="0"/>
    <n v="0"/>
    <n v="0"/>
    <n v="700"/>
    <n v="516112"/>
    <n v="700"/>
    <s v="17"/>
    <n v="2021"/>
    <s v="Sewer Capital "/>
    <n v="908572"/>
    <s v="Fairbairn-Bellwood-Willard-Belmont"/>
    <s v="908572 Fairbairn-Bellwood-Willard-Belmont"/>
    <s v="Comité des transports"/>
    <s v="Réfection intégrée des routes, des réseaux d’aqueduc et d’égouts "/>
    <s v="Renouvellement des immobilisations"/>
    <s v="Fonds de réserve financé par les deniers publics"/>
  </r>
  <r>
    <n v="908572"/>
    <x v="352"/>
    <s v="Debt"/>
    <s v="Debt Funding "/>
    <s v="Tax Supported Debt"/>
    <x v="5"/>
    <s v="Tax"/>
    <s v="Tax"/>
    <s v="Tax"/>
    <s v="Authority"/>
    <s v="Integrated Road, Sewer &amp; Water Program"/>
    <x v="0"/>
    <s v="Transportation Committee"/>
    <x v="1"/>
    <s v="Infrastructure Services"/>
    <s v="Integrated Roads, Water &amp; Wastewater"/>
    <s v="908572  Fairbairn-Bellwood-Willard-Belmont"/>
    <s v="518004  Tax Supported Debt"/>
    <n v="0"/>
    <n v="500"/>
    <n v="0"/>
    <n v="0"/>
    <n v="0"/>
    <n v="0"/>
    <n v="0"/>
    <n v="0"/>
    <n v="0"/>
    <n v="0"/>
    <n v="500"/>
    <n v="518004"/>
    <n v="500"/>
    <s v="17"/>
    <n v="2021"/>
    <s v="Tax Supported Debt"/>
    <n v="908572"/>
    <s v="Fairbairn-Bellwood-Willard-Belmont"/>
    <s v="908572 Fairbairn-Bellwood-Willard-Belmont"/>
    <s v="Comité des transports"/>
    <s v="Réfection intégrée des routes, des réseaux d’aqueduc et d’égouts "/>
    <s v="Renouvellement des immobilisations"/>
    <s v="Dette financée par les deniers publics"/>
  </r>
  <r>
    <n v="908572"/>
    <x v="352"/>
    <s v="Debt"/>
    <s v="Debt Funding "/>
    <s v="Sewer Funded Debt"/>
    <x v="6"/>
    <s v="Rate"/>
    <s v="Rate"/>
    <s v="Sewer"/>
    <s v="Authority"/>
    <s v="Integrated Road, Sewer &amp; Water Program"/>
    <x v="0"/>
    <s v="Transportation Committee"/>
    <x v="1"/>
    <s v="Infrastructure Services"/>
    <s v="Integrated Roads, Water &amp; Wastewater"/>
    <s v="908572  Fairbairn-Bellwood-Willard-Belmont"/>
    <s v="518007  Sewer Funded Debt"/>
    <n v="0"/>
    <n v="2000"/>
    <n v="0"/>
    <n v="0"/>
    <n v="0"/>
    <n v="0"/>
    <n v="0"/>
    <n v="0"/>
    <n v="0"/>
    <n v="0"/>
    <n v="2000"/>
    <n v="518007"/>
    <n v="2000"/>
    <s v="17"/>
    <n v="2021"/>
    <s v="Sewer Funded Debt"/>
    <n v="908572"/>
    <s v="Fairbairn-Bellwood-Willard-Belmont"/>
    <s v="908572 Fairbairn-Bellwood-Willard-Belmont"/>
    <s v="Comité des transports"/>
    <s v="Réfection intégrée des routes, des réseaux d’aqueduc et d’égouts "/>
    <s v="Renouvellement des immobilisations"/>
    <s v="Dette financée par les deniers publics"/>
  </r>
  <r>
    <n v="908572"/>
    <x v="352"/>
    <s v="Debt"/>
    <s v="Debt Funding "/>
    <s v="Water Funded Debt"/>
    <x v="6"/>
    <s v="Rate"/>
    <s v="Rate"/>
    <s v="Water"/>
    <s v="Authority"/>
    <s v="Integrated Road, Sewer &amp; Water Program"/>
    <x v="0"/>
    <s v="Transportation Committee"/>
    <x v="1"/>
    <s v="Infrastructure Services"/>
    <s v="Integrated Roads, Water &amp; Wastewater"/>
    <s v="908572  Fairbairn-Bellwood-Willard-Belmont"/>
    <s v="518011  Water Funded Debt"/>
    <n v="0"/>
    <n v="1000"/>
    <n v="0"/>
    <n v="0"/>
    <n v="0"/>
    <n v="0"/>
    <n v="0"/>
    <n v="0"/>
    <n v="0"/>
    <n v="0"/>
    <n v="1000"/>
    <n v="518011"/>
    <n v="1000"/>
    <s v="17"/>
    <n v="2021"/>
    <s v="Water Funded Debt"/>
    <n v="908572"/>
    <s v="Fairbairn-Bellwood-Willard-Belmont"/>
    <s v="908572 Fairbairn-Bellwood-Willard-Belmont"/>
    <s v="Comité des transports"/>
    <s v="Réfection intégrée des routes, des réseaux d’aqueduc et d’égouts "/>
    <s v="Renouvellement des immobilisations"/>
    <s v="Dette financée par les deniers publics"/>
  </r>
  <r>
    <n v="908573"/>
    <x v="353"/>
    <s v="Res"/>
    <s v="Capital Reserve Fund "/>
    <s v="City Wide Capital"/>
    <x v="0"/>
    <s v="Tax"/>
    <s v="Tax"/>
    <s v="Tax"/>
    <s v="Authority"/>
    <s v="Integrated Road, Sewer &amp; Water Program"/>
    <x v="0"/>
    <s v="Transportation Committee"/>
    <x v="1"/>
    <s v="Infrastructure Services"/>
    <s v="Integrated Roads, Water &amp; Wastewater"/>
    <s v="908573  Gibson-Denver-Tampa-Orlando"/>
    <s v="516104  City Wide Capital"/>
    <n v="0"/>
    <n v="100"/>
    <n v="0"/>
    <n v="0"/>
    <n v="0"/>
    <n v="0"/>
    <n v="0"/>
    <n v="0"/>
    <n v="0"/>
    <n v="0"/>
    <n v="100"/>
    <n v="516104"/>
    <n v="100"/>
    <s v="18"/>
    <n v="2021"/>
    <s v="City Wide Capital"/>
    <n v="908573"/>
    <s v="Gibson-Denver-Tampa-Orlando"/>
    <s v="908573 Gibson-Denver-Tampa-Orlando"/>
    <s v="Comité des transports"/>
    <s v="Réfection intégrée des routes, des réseaux d’aqueduc et d’égouts "/>
    <s v="Renouvellement des immobilisations"/>
    <s v="Fonds de réserve financé par les deniers publics"/>
  </r>
  <r>
    <n v="908573"/>
    <x v="353"/>
    <s v="Res"/>
    <s v="Capital Reserve Fund "/>
    <s v="Water Capital"/>
    <x v="4"/>
    <s v="Rate"/>
    <s v="Rate"/>
    <s v="Water"/>
    <s v="Authority"/>
    <s v="Integrated Road, Sewer &amp; Water Program"/>
    <x v="0"/>
    <s v="Transportation Committee"/>
    <x v="1"/>
    <s v="Infrastructure Services"/>
    <s v="Integrated Roads, Water &amp; Wastewater"/>
    <s v="908573  Gibson-Denver-Tampa-Orlando"/>
    <s v="516110  Water Capital"/>
    <n v="0"/>
    <n v="400"/>
    <n v="0"/>
    <n v="0"/>
    <n v="0"/>
    <n v="0"/>
    <n v="0"/>
    <n v="0"/>
    <n v="0"/>
    <n v="0"/>
    <n v="400"/>
    <n v="516110"/>
    <n v="400"/>
    <s v="18"/>
    <n v="2021"/>
    <s v="Water Capital"/>
    <n v="908573"/>
    <s v="Gibson-Denver-Tampa-Orlando"/>
    <s v="908573 Gibson-Denver-Tampa-Orlando"/>
    <s v="Comité des transports"/>
    <s v="Réfection intégrée des routes, des réseaux d’aqueduc et d’égouts "/>
    <s v="Renouvellement des immobilisations"/>
    <s v="Fonds de réserve financé par les deniers publics"/>
  </r>
  <r>
    <n v="908573"/>
    <x v="353"/>
    <s v="Res"/>
    <s v="Capital Reserve Fund "/>
    <s v="Sewer Capital"/>
    <x v="4"/>
    <s v="Rate"/>
    <s v="Rate"/>
    <s v="Sewer"/>
    <s v="Authority"/>
    <s v="Integrated Road, Sewer &amp; Water Program"/>
    <x v="0"/>
    <s v="Transportation Committee"/>
    <x v="1"/>
    <s v="Infrastructure Services"/>
    <s v="Integrated Roads, Water &amp; Wastewater"/>
    <s v="908573  Gibson-Denver-Tampa-Orlando"/>
    <s v="516112  Sewer Capital"/>
    <n v="0"/>
    <n v="900"/>
    <n v="0"/>
    <n v="0"/>
    <n v="0"/>
    <n v="0"/>
    <n v="0"/>
    <n v="0"/>
    <n v="0"/>
    <n v="0"/>
    <n v="900"/>
    <n v="516112"/>
    <n v="900"/>
    <s v="18"/>
    <n v="2021"/>
    <s v="Sewer Capital "/>
    <n v="908573"/>
    <s v="Gibson-Denver-Tampa-Orlando"/>
    <s v="908573 Gibson-Denver-Tampa-Orlando"/>
    <s v="Comité des transports"/>
    <s v="Réfection intégrée des routes, des réseaux d’aqueduc et d’égouts "/>
    <s v="Renouvellement des immobilisations"/>
    <s v="Fonds de réserve financé par les deniers publics"/>
  </r>
  <r>
    <n v="908573"/>
    <x v="353"/>
    <s v="Debt"/>
    <s v="Debt Funding "/>
    <s v="Tax Supported Debt"/>
    <x v="5"/>
    <s v="Tax"/>
    <s v="Tax"/>
    <s v="Tax"/>
    <s v="Authority"/>
    <s v="Integrated Road, Sewer &amp; Water Program"/>
    <x v="0"/>
    <s v="Transportation Committee"/>
    <x v="1"/>
    <s v="Infrastructure Services"/>
    <s v="Integrated Roads, Water &amp; Wastewater"/>
    <s v="908573  Gibson-Denver-Tampa-Orlando"/>
    <s v="518004  Tax Supported Debt"/>
    <n v="0"/>
    <n v="500"/>
    <n v="0"/>
    <n v="0"/>
    <n v="0"/>
    <n v="0"/>
    <n v="0"/>
    <n v="0"/>
    <n v="0"/>
    <n v="0"/>
    <n v="500"/>
    <n v="518004"/>
    <n v="500"/>
    <s v="18"/>
    <n v="2021"/>
    <s v="Tax Supported Debt"/>
    <n v="908573"/>
    <s v="Gibson-Denver-Tampa-Orlando"/>
    <s v="908573 Gibson-Denver-Tampa-Orlando"/>
    <s v="Comité des transports"/>
    <s v="Réfection intégrée des routes, des réseaux d’aqueduc et d’égouts "/>
    <s v="Renouvellement des immobilisations"/>
    <s v="Dette financée par les deniers publics"/>
  </r>
  <r>
    <n v="908573"/>
    <x v="353"/>
    <s v="Debt"/>
    <s v="Debt Funding "/>
    <s v="Sewer Funded Debt"/>
    <x v="6"/>
    <s v="Rate"/>
    <s v="Rate"/>
    <s v="Sewer"/>
    <s v="Authority"/>
    <s v="Integrated Road, Sewer &amp; Water Program"/>
    <x v="0"/>
    <s v="Transportation Committee"/>
    <x v="1"/>
    <s v="Infrastructure Services"/>
    <s v="Integrated Roads, Water &amp; Wastewater"/>
    <s v="908573  Gibson-Denver-Tampa-Orlando"/>
    <s v="518007  Sewer Funded Debt"/>
    <n v="0"/>
    <n v="1000"/>
    <n v="0"/>
    <n v="0"/>
    <n v="0"/>
    <n v="0"/>
    <n v="0"/>
    <n v="0"/>
    <n v="0"/>
    <n v="0"/>
    <n v="1000"/>
    <n v="518007"/>
    <n v="1000"/>
    <s v="18"/>
    <n v="2021"/>
    <s v="Sewer Funded Debt"/>
    <n v="908573"/>
    <s v="Gibson-Denver-Tampa-Orlando"/>
    <s v="908573 Gibson-Denver-Tampa-Orlando"/>
    <s v="Comité des transports"/>
    <s v="Réfection intégrée des routes, des réseaux d’aqueduc et d’égouts "/>
    <s v="Renouvellement des immobilisations"/>
    <s v="Dette financée par les deniers publics"/>
  </r>
  <r>
    <n v="908573"/>
    <x v="353"/>
    <s v="Debt"/>
    <s v="Debt Funding "/>
    <s v="Water Funded Debt"/>
    <x v="6"/>
    <s v="Rate"/>
    <s v="Rate"/>
    <s v="Water"/>
    <s v="Authority"/>
    <s v="Integrated Road, Sewer &amp; Water Program"/>
    <x v="0"/>
    <s v="Transportation Committee"/>
    <x v="1"/>
    <s v="Infrastructure Services"/>
    <s v="Integrated Roads, Water &amp; Wastewater"/>
    <s v="908573  Gibson-Denver-Tampa-Orlando"/>
    <s v="518011  Water Funded Debt"/>
    <n v="0"/>
    <n v="1000"/>
    <n v="0"/>
    <n v="0"/>
    <n v="0"/>
    <n v="0"/>
    <n v="0"/>
    <n v="0"/>
    <n v="0"/>
    <n v="0"/>
    <n v="1000"/>
    <n v="518011"/>
    <n v="1000"/>
    <s v="18"/>
    <n v="2021"/>
    <s v="Water Funded Debt"/>
    <n v="908573"/>
    <s v="Gibson-Denver-Tampa-Orlando"/>
    <s v="908573 Gibson-Denver-Tampa-Orlando"/>
    <s v="Comité des transports"/>
    <s v="Réfection intégrée des routes, des réseaux d’aqueduc et d’égouts "/>
    <s v="Renouvellement des immobilisations"/>
    <s v="Dette financée par les deniers publics"/>
  </r>
  <r>
    <n v="908574"/>
    <x v="354"/>
    <s v="Res"/>
    <s v="Capital Reserve Fund "/>
    <s v="City Wide Capital"/>
    <x v="0"/>
    <s v="Tax"/>
    <s v="Tax"/>
    <s v="Tax"/>
    <s v="Authority"/>
    <s v="Integrated Road, Sewer &amp; Water Program"/>
    <x v="0"/>
    <s v="Transportation Committee"/>
    <x v="1"/>
    <s v="Infrastructure Services"/>
    <s v="Integrated Roads, Water &amp; Wastewater"/>
    <s v="908574  Grove Ave"/>
    <s v="516104  City Wide Capital"/>
    <n v="0"/>
    <n v="100"/>
    <n v="0"/>
    <n v="0"/>
    <n v="0"/>
    <n v="0"/>
    <n v="0"/>
    <n v="0"/>
    <n v="0"/>
    <n v="0"/>
    <n v="100"/>
    <n v="516104"/>
    <n v="100"/>
    <s v="17"/>
    <n v="2023"/>
    <s v="City Wide Capital"/>
    <n v="908574"/>
    <s v="Av. Grove "/>
    <s v="908574 Av. Grove "/>
    <s v="Comité des transports"/>
    <s v="Réfection intégrée des routes, des réseaux d’aqueduc et d’égouts "/>
    <s v="Renouvellement des immobilisations"/>
    <s v="Fonds de réserve financé par les deniers publics"/>
  </r>
  <r>
    <n v="908574"/>
    <x v="354"/>
    <s v="Res"/>
    <s v="Capital Reserve Fund "/>
    <s v="Water Capital"/>
    <x v="4"/>
    <s v="Rate"/>
    <s v="Rate"/>
    <s v="Water"/>
    <s v="Authority"/>
    <s v="Integrated Road, Sewer &amp; Water Program"/>
    <x v="0"/>
    <s v="Transportation Committee"/>
    <x v="1"/>
    <s v="Infrastructure Services"/>
    <s v="Integrated Roads, Water &amp; Wastewater"/>
    <s v="908574  Grove Ave"/>
    <s v="516110  Water Capital"/>
    <n v="0"/>
    <n v="100"/>
    <n v="0"/>
    <n v="0"/>
    <n v="0"/>
    <n v="0"/>
    <n v="0"/>
    <n v="0"/>
    <n v="0"/>
    <n v="0"/>
    <n v="100"/>
    <n v="516110"/>
    <n v="100"/>
    <s v="17"/>
    <n v="2023"/>
    <s v="Water Capital"/>
    <n v="908574"/>
    <s v="Av. Grove "/>
    <s v="908574 Av. Grove "/>
    <s v="Comité des transports"/>
    <s v="Réfection intégrée des routes, des réseaux d’aqueduc et d’égouts "/>
    <s v="Renouvellement des immobilisations"/>
    <s v="Fonds de réserve financé par les deniers publics"/>
  </r>
  <r>
    <n v="908574"/>
    <x v="354"/>
    <s v="Res"/>
    <s v="Capital Reserve Fund "/>
    <s v="Sewer Capital"/>
    <x v="4"/>
    <s v="Rate"/>
    <s v="Rate"/>
    <s v="Sewer"/>
    <s v="Authority"/>
    <s v="Integrated Road, Sewer &amp; Water Program"/>
    <x v="0"/>
    <s v="Transportation Committee"/>
    <x v="1"/>
    <s v="Infrastructure Services"/>
    <s v="Integrated Roads, Water &amp; Wastewater"/>
    <s v="908574  Grove Ave"/>
    <s v="516112  Sewer Capital"/>
    <n v="0"/>
    <n v="100"/>
    <n v="0"/>
    <n v="0"/>
    <n v="0"/>
    <n v="0"/>
    <n v="0"/>
    <n v="0"/>
    <n v="0"/>
    <n v="0"/>
    <n v="100"/>
    <n v="516112"/>
    <n v="100"/>
    <s v="17"/>
    <n v="2023"/>
    <s v="Sewer Capital "/>
    <n v="908574"/>
    <s v="Av. Grove "/>
    <s v="908574 Av. Grove "/>
    <s v="Comité des transports"/>
    <s v="Réfection intégrée des routes, des réseaux d’aqueduc et d’égouts "/>
    <s v="Renouvellement des immobilisations"/>
    <s v="Fonds de réserve financé par les deniers publics"/>
  </r>
  <r>
    <n v="908574"/>
    <x v="354"/>
    <s v="Debt"/>
    <s v="Debt Funding "/>
    <s v="Sewer Funded Debt"/>
    <x v="6"/>
    <s v="Rate"/>
    <s v="Rate"/>
    <s v="Sewer"/>
    <s v="Authority"/>
    <s v="Integrated Road, Sewer &amp; Water Program"/>
    <x v="0"/>
    <s v="Transportation Committee"/>
    <x v="1"/>
    <s v="Infrastructure Services"/>
    <s v="Integrated Roads, Water &amp; Wastewater"/>
    <s v="908574  Grove Ave"/>
    <s v="518007  Sewer Funded Debt"/>
    <n v="0"/>
    <n v="200"/>
    <n v="0"/>
    <n v="0"/>
    <n v="0"/>
    <n v="0"/>
    <n v="0"/>
    <n v="0"/>
    <n v="0"/>
    <n v="0"/>
    <n v="200"/>
    <n v="518007"/>
    <n v="200"/>
    <s v="17"/>
    <n v="2023"/>
    <s v="Sewer Funded Debt"/>
    <n v="908574"/>
    <s v="Av. Grove "/>
    <s v="908574 Av. Grove "/>
    <s v="Comité des transports"/>
    <s v="Réfection intégrée des routes, des réseaux d’aqueduc et d’égouts "/>
    <s v="Renouvellement des immobilisations"/>
    <s v="Dette financée par les deniers publics"/>
  </r>
  <r>
    <n v="908574"/>
    <x v="354"/>
    <s v="Debt"/>
    <s v="Debt Funding "/>
    <s v="Water Funded Debt"/>
    <x v="6"/>
    <s v="Rate"/>
    <s v="Rate"/>
    <s v="Water"/>
    <s v="Authority"/>
    <s v="Integrated Road, Sewer &amp; Water Program"/>
    <x v="0"/>
    <s v="Transportation Committee"/>
    <x v="1"/>
    <s v="Infrastructure Services"/>
    <s v="Integrated Roads, Water &amp; Wastewater"/>
    <s v="908574  Grove Ave"/>
    <s v="518011  Water Funded Debt"/>
    <n v="0"/>
    <n v="100"/>
    <n v="0"/>
    <n v="0"/>
    <n v="0"/>
    <n v="0"/>
    <n v="0"/>
    <n v="0"/>
    <n v="0"/>
    <n v="0"/>
    <n v="100"/>
    <n v="518011"/>
    <n v="100"/>
    <s v="17"/>
    <n v="2023"/>
    <s v="Water Funded Debt"/>
    <n v="908574"/>
    <s v="Av. Grove "/>
    <s v="908574 Av. Grove "/>
    <s v="Comité des transports"/>
    <s v="Réfection intégrée des routes, des réseaux d’aqueduc et d’égouts "/>
    <s v="Renouvellement des immobilisations"/>
    <s v="Dette financée par les deniers publics"/>
  </r>
  <r>
    <n v="908575"/>
    <x v="355"/>
    <s v="Res"/>
    <s v="Capital Reserve Fund "/>
    <s v="City Wide Capital"/>
    <x v="0"/>
    <s v="Tax"/>
    <s v="Tax"/>
    <s v="Tax"/>
    <s v="Authority"/>
    <s v="Integrated Road, Sewer &amp; Water Program"/>
    <x v="0"/>
    <s v="Transportation Committee"/>
    <x v="1"/>
    <s v="Infrastructure Services"/>
    <s v="Integrated Roads, Water &amp; Wastewater"/>
    <s v="908575  Isabella-Chamberlain"/>
    <s v="516104  City Wide Capital"/>
    <n v="10"/>
    <n v="100"/>
    <n v="0"/>
    <n v="0"/>
    <n v="0"/>
    <n v="0"/>
    <n v="0"/>
    <n v="0"/>
    <n v="0"/>
    <n v="0"/>
    <n v="110"/>
    <n v="516104"/>
    <n v="110"/>
    <s v="17"/>
    <n v="2023"/>
    <s v="City Wide Capital"/>
    <n v="908575"/>
    <s v="Isabella-Chamberlain"/>
    <s v="908575 Isabella-Chamberlain"/>
    <s v="Comité des transports"/>
    <s v="Réfection intégrée des routes, des réseaux d’aqueduc et d’égouts "/>
    <s v="Renouvellement des immobilisations"/>
    <s v="Fonds de réserve financé par les deniers publics"/>
  </r>
  <r>
    <n v="908575"/>
    <x v="355"/>
    <s v="Res"/>
    <s v="Capital Reserve Fund "/>
    <s v="Water Capital"/>
    <x v="4"/>
    <s v="Rate"/>
    <s v="Rate"/>
    <s v="Water"/>
    <s v="Authority"/>
    <s v="Integrated Road, Sewer &amp; Water Program"/>
    <x v="0"/>
    <s v="Transportation Committee"/>
    <x v="1"/>
    <s v="Infrastructure Services"/>
    <s v="Integrated Roads, Water &amp; Wastewater"/>
    <s v="908575  Isabella-Chamberlain"/>
    <s v="516110  Water Capital"/>
    <n v="20"/>
    <n v="300"/>
    <n v="0"/>
    <n v="0"/>
    <n v="0"/>
    <n v="0"/>
    <n v="0"/>
    <n v="0"/>
    <n v="0"/>
    <n v="0"/>
    <n v="320"/>
    <n v="516110"/>
    <n v="320"/>
    <s v="17"/>
    <n v="2023"/>
    <s v="Water Capital"/>
    <n v="908575"/>
    <s v="Isabella-Chamberlain"/>
    <s v="908575 Isabella-Chamberlain"/>
    <s v="Comité des transports"/>
    <s v="Réfection intégrée des routes, des réseaux d’aqueduc et d’égouts "/>
    <s v="Renouvellement des immobilisations"/>
    <s v="Fonds de réserve financé par les deniers publics"/>
  </r>
  <r>
    <n v="908575"/>
    <x v="355"/>
    <s v="Res"/>
    <s v="Capital Reserve Fund "/>
    <s v="Sewer Capital"/>
    <x v="4"/>
    <s v="Rate"/>
    <s v="Rate"/>
    <s v="Sewer"/>
    <s v="Authority"/>
    <s v="Integrated Road, Sewer &amp; Water Program"/>
    <x v="0"/>
    <s v="Transportation Committee"/>
    <x v="1"/>
    <s v="Infrastructure Services"/>
    <s v="Integrated Roads, Water &amp; Wastewater"/>
    <s v="908575  Isabella-Chamberlain"/>
    <s v="516112  Sewer Capital"/>
    <n v="10"/>
    <n v="100"/>
    <n v="0"/>
    <n v="0"/>
    <n v="0"/>
    <n v="0"/>
    <n v="0"/>
    <n v="0"/>
    <n v="0"/>
    <n v="0"/>
    <n v="110"/>
    <n v="516112"/>
    <n v="110"/>
    <s v="17"/>
    <n v="2023"/>
    <s v="Sewer Capital "/>
    <n v="908575"/>
    <s v="Isabella-Chamberlain"/>
    <s v="908575 Isabella-Chamberlain"/>
    <s v="Comité des transports"/>
    <s v="Réfection intégrée des routes, des réseaux d’aqueduc et d’égouts "/>
    <s v="Renouvellement des immobilisations"/>
    <s v="Fonds de réserve financé par les deniers publics"/>
  </r>
  <r>
    <n v="908575"/>
    <x v="355"/>
    <s v="Debt"/>
    <s v="Debt Funding "/>
    <s v="Tax Supported Debt"/>
    <x v="5"/>
    <s v="Tax"/>
    <s v="Tax"/>
    <s v="Tax"/>
    <s v="Authority"/>
    <s v="Integrated Road, Sewer &amp; Water Program"/>
    <x v="0"/>
    <s v="Transportation Committee"/>
    <x v="1"/>
    <s v="Infrastructure Services"/>
    <s v="Integrated Roads, Water &amp; Wastewater"/>
    <s v="908575  Isabella-Chamberlain"/>
    <s v="518004  Tax Supported Debt"/>
    <n v="0"/>
    <n v="200"/>
    <n v="0"/>
    <n v="0"/>
    <n v="0"/>
    <n v="0"/>
    <n v="0"/>
    <n v="0"/>
    <n v="0"/>
    <n v="0"/>
    <n v="200"/>
    <n v="518004"/>
    <n v="200"/>
    <s v="17"/>
    <n v="2023"/>
    <s v="Tax Supported Debt"/>
    <n v="908575"/>
    <s v="Isabella-Chamberlain"/>
    <s v="908575 Isabella-Chamberlain"/>
    <s v="Comité des transports"/>
    <s v="Réfection intégrée des routes, des réseaux d’aqueduc et d’égouts "/>
    <s v="Renouvellement des immobilisations"/>
    <s v="Dette financée par les deniers publics"/>
  </r>
  <r>
    <n v="908575"/>
    <x v="355"/>
    <s v="Debt"/>
    <s v="Debt Funding "/>
    <s v="Sewer Funded Debt"/>
    <x v="6"/>
    <s v="Rate"/>
    <s v="Rate"/>
    <s v="Sewer"/>
    <s v="Authority"/>
    <s v="Integrated Road, Sewer &amp; Water Program"/>
    <x v="0"/>
    <s v="Transportation Committee"/>
    <x v="1"/>
    <s v="Infrastructure Services"/>
    <s v="Integrated Roads, Water &amp; Wastewater"/>
    <s v="908575  Isabella-Chamberlain"/>
    <s v="518007  Sewer Funded Debt"/>
    <n v="10"/>
    <n v="1000"/>
    <n v="0"/>
    <n v="0"/>
    <n v="0"/>
    <n v="0"/>
    <n v="0"/>
    <n v="0"/>
    <n v="0"/>
    <n v="0"/>
    <n v="1010"/>
    <n v="518007"/>
    <n v="1010"/>
    <s v="17"/>
    <n v="2023"/>
    <s v="Sewer Funded Debt"/>
    <n v="908575"/>
    <s v="Isabella-Chamberlain"/>
    <s v="908575 Isabella-Chamberlain"/>
    <s v="Comité des transports"/>
    <s v="Réfection intégrée des routes, des réseaux d’aqueduc et d’égouts "/>
    <s v="Renouvellement des immobilisations"/>
    <s v="Dette financée par les deniers publics"/>
  </r>
  <r>
    <n v="908575"/>
    <x v="355"/>
    <s v="Debt"/>
    <s v="Debt Funding "/>
    <s v="Water Funded Debt"/>
    <x v="6"/>
    <s v="Rate"/>
    <s v="Rate"/>
    <s v="Water"/>
    <s v="Authority"/>
    <s v="Integrated Road, Sewer &amp; Water Program"/>
    <x v="0"/>
    <s v="Transportation Committee"/>
    <x v="1"/>
    <s v="Infrastructure Services"/>
    <s v="Integrated Roads, Water &amp; Wastewater"/>
    <s v="908575  Isabella-Chamberlain"/>
    <s v="518011  Water Funded Debt"/>
    <n v="0"/>
    <n v="500"/>
    <n v="0"/>
    <n v="0"/>
    <n v="0"/>
    <n v="0"/>
    <n v="0"/>
    <n v="0"/>
    <n v="0"/>
    <n v="0"/>
    <n v="500"/>
    <n v="518011"/>
    <n v="500"/>
    <s v="17"/>
    <n v="2023"/>
    <s v="Water Funded Debt"/>
    <n v="908575"/>
    <s v="Isabella-Chamberlain"/>
    <s v="908575 Isabella-Chamberlain"/>
    <s v="Comité des transports"/>
    <s v="Réfection intégrée des routes, des réseaux d’aqueduc et d’égouts "/>
    <s v="Renouvellement des immobilisations"/>
    <s v="Dette financée par les deniers publics"/>
  </r>
  <r>
    <n v="908576"/>
    <x v="356"/>
    <s v="Res"/>
    <s v="Capital Reserve Fund "/>
    <s v="City Wide Capital"/>
    <x v="0"/>
    <s v="Tax"/>
    <s v="Tax"/>
    <s v="Tax"/>
    <s v="Authority"/>
    <s v="Integrated Road, Sewer &amp; Water Program"/>
    <x v="0"/>
    <s v="Transportation Committee"/>
    <x v="1"/>
    <s v="Infrastructure Services"/>
    <s v="Integrated Roads, Water &amp; Wastewater"/>
    <s v="908576  Larkin-Larose-Lepage"/>
    <s v="516104  City Wide Capital"/>
    <n v="0"/>
    <n v="100"/>
    <n v="0"/>
    <n v="0"/>
    <n v="0"/>
    <n v="0"/>
    <n v="0"/>
    <n v="0"/>
    <n v="0"/>
    <n v="0"/>
    <n v="100"/>
    <n v="516104"/>
    <n v="100"/>
    <n v="3"/>
    <n v="2021"/>
    <s v="City Wide Capital"/>
    <n v="908576"/>
    <s v="Larkin-Larose-Lepage"/>
    <s v="908576 Larkin-Larose-Lepage"/>
    <s v="Comité des transports"/>
    <s v="Réfection intégrée des routes, des réseaux d’aqueduc et d’égouts "/>
    <s v="Renouvellement des immobilisations"/>
    <s v="Fonds de réserve financé par les deniers publics"/>
  </r>
  <r>
    <n v="908576"/>
    <x v="356"/>
    <s v="Res"/>
    <s v="Capital Reserve Fund "/>
    <s v="Water Capital"/>
    <x v="4"/>
    <s v="Rate"/>
    <s v="Rate"/>
    <s v="Water"/>
    <s v="Authority"/>
    <s v="Integrated Road, Sewer &amp; Water Program"/>
    <x v="0"/>
    <s v="Transportation Committee"/>
    <x v="1"/>
    <s v="Infrastructure Services"/>
    <s v="Integrated Roads, Water &amp; Wastewater"/>
    <s v="908576  Larkin-Larose-Lepage"/>
    <s v="516110  Water Capital"/>
    <n v="0"/>
    <n v="300"/>
    <n v="0"/>
    <n v="0"/>
    <n v="0"/>
    <n v="0"/>
    <n v="0"/>
    <n v="0"/>
    <n v="0"/>
    <n v="0"/>
    <n v="300"/>
    <n v="516110"/>
    <n v="300"/>
    <n v="3"/>
    <n v="2021"/>
    <s v="Water Capital"/>
    <n v="908576"/>
    <s v="Larkin-Larose-Lepage"/>
    <s v="908576 Larkin-Larose-Lepage"/>
    <s v="Comité des transports"/>
    <s v="Réfection intégrée des routes, des réseaux d’aqueduc et d’égouts "/>
    <s v="Renouvellement des immobilisations"/>
    <s v="Fonds de réserve financé par les deniers publics"/>
  </r>
  <r>
    <n v="908576"/>
    <x v="356"/>
    <s v="Res"/>
    <s v="Capital Reserve Fund "/>
    <s v="Sewer Capital"/>
    <x v="4"/>
    <s v="Rate"/>
    <s v="Rate"/>
    <s v="Sewer"/>
    <s v="Authority"/>
    <s v="Integrated Road, Sewer &amp; Water Program"/>
    <x v="0"/>
    <s v="Transportation Committee"/>
    <x v="1"/>
    <s v="Infrastructure Services"/>
    <s v="Integrated Roads, Water &amp; Wastewater"/>
    <s v="908576  Larkin-Larose-Lepage"/>
    <s v="516112  Sewer Capital"/>
    <n v="0"/>
    <n v="600"/>
    <n v="0"/>
    <n v="0"/>
    <n v="0"/>
    <n v="0"/>
    <n v="0"/>
    <n v="0"/>
    <n v="0"/>
    <n v="0"/>
    <n v="600"/>
    <n v="516112"/>
    <n v="600"/>
    <n v="3"/>
    <n v="2021"/>
    <s v="Sewer Capital "/>
    <n v="908576"/>
    <s v="Larkin-Larose-Lepage"/>
    <s v="908576 Larkin-Larose-Lepage"/>
    <s v="Comité des transports"/>
    <s v="Réfection intégrée des routes, des réseaux d’aqueduc et d’égouts "/>
    <s v="Renouvellement des immobilisations"/>
    <s v="Fonds de réserve financé par les deniers publics"/>
  </r>
  <r>
    <n v="908576"/>
    <x v="356"/>
    <s v="Debt"/>
    <s v="Debt Funding "/>
    <s v="Tax Supported Debt"/>
    <x v="5"/>
    <s v="Tax"/>
    <s v="Tax"/>
    <s v="Tax"/>
    <s v="Authority"/>
    <s v="Integrated Road, Sewer &amp; Water Program"/>
    <x v="0"/>
    <s v="Transportation Committee"/>
    <x v="1"/>
    <s v="Infrastructure Services"/>
    <s v="Integrated Roads, Water &amp; Wastewater"/>
    <s v="908576  Larkin-Larose-Lepage"/>
    <s v="518004  Tax Supported Debt"/>
    <n v="0"/>
    <n v="400"/>
    <n v="0"/>
    <n v="0"/>
    <n v="0"/>
    <n v="0"/>
    <n v="0"/>
    <n v="0"/>
    <n v="0"/>
    <n v="0"/>
    <n v="400"/>
    <n v="518004"/>
    <n v="400"/>
    <n v="3"/>
    <n v="2021"/>
    <s v="Tax Supported Debt"/>
    <n v="908576"/>
    <s v="Larkin-Larose-Lepage"/>
    <s v="908576 Larkin-Larose-Lepage"/>
    <s v="Comité des transports"/>
    <s v="Réfection intégrée des routes, des réseaux d’aqueduc et d’égouts "/>
    <s v="Renouvellement des immobilisations"/>
    <s v="Dette financée par les deniers publics"/>
  </r>
  <r>
    <n v="908576"/>
    <x v="356"/>
    <s v="Debt"/>
    <s v="Debt Funding "/>
    <s v="Sewer Funded Debt"/>
    <x v="6"/>
    <s v="Rate"/>
    <s v="Rate"/>
    <s v="Sewer"/>
    <s v="Authority"/>
    <s v="Integrated Road, Sewer &amp; Water Program"/>
    <x v="0"/>
    <s v="Transportation Committee"/>
    <x v="1"/>
    <s v="Infrastructure Services"/>
    <s v="Integrated Roads, Water &amp; Wastewater"/>
    <s v="908576  Larkin-Larose-Lepage"/>
    <s v="518007  Sewer Funded Debt"/>
    <n v="0"/>
    <n v="1000"/>
    <n v="0"/>
    <n v="0"/>
    <n v="0"/>
    <n v="0"/>
    <n v="0"/>
    <n v="0"/>
    <n v="0"/>
    <n v="0"/>
    <n v="1000"/>
    <n v="518007"/>
    <n v="1000"/>
    <n v="3"/>
    <n v="2021"/>
    <s v="Sewer Funded Debt"/>
    <n v="908576"/>
    <s v="Larkin-Larose-Lepage"/>
    <s v="908576 Larkin-Larose-Lepage"/>
    <s v="Comité des transports"/>
    <s v="Réfection intégrée des routes, des réseaux d’aqueduc et d’égouts "/>
    <s v="Renouvellement des immobilisations"/>
    <s v="Dette financée par les deniers publics"/>
  </r>
  <r>
    <n v="908576"/>
    <x v="356"/>
    <s v="Debt"/>
    <s v="Debt Funding "/>
    <s v="Water Funded Debt"/>
    <x v="6"/>
    <s v="Rate"/>
    <s v="Rate"/>
    <s v="Water"/>
    <s v="Authority"/>
    <s v="Integrated Road, Sewer &amp; Water Program"/>
    <x v="0"/>
    <s v="Transportation Committee"/>
    <x v="1"/>
    <s v="Infrastructure Services"/>
    <s v="Integrated Roads, Water &amp; Wastewater"/>
    <s v="908576  Larkin-Larose-Lepage"/>
    <s v="518011  Water Funded Debt"/>
    <n v="0"/>
    <n v="500"/>
    <n v="0"/>
    <n v="0"/>
    <n v="0"/>
    <n v="0"/>
    <n v="0"/>
    <n v="0"/>
    <n v="0"/>
    <n v="0"/>
    <n v="500"/>
    <n v="518011"/>
    <n v="500"/>
    <n v="3"/>
    <n v="2021"/>
    <s v="Water Funded Debt"/>
    <n v="908576"/>
    <s v="Larkin-Larose-Lepage"/>
    <s v="908576 Larkin-Larose-Lepage"/>
    <s v="Comité des transports"/>
    <s v="Réfection intégrée des routes, des réseaux d’aqueduc et d’égouts "/>
    <s v="Renouvellement des immobilisations"/>
    <s v="Dette financée par les deniers publics"/>
  </r>
  <r>
    <n v="908577"/>
    <x v="357"/>
    <s v="Res"/>
    <s v="Capital Reserve Fund "/>
    <s v="City Wide Capital"/>
    <x v="0"/>
    <s v="Tax"/>
    <s v="Tax"/>
    <s v="Tax"/>
    <s v="Authority"/>
    <s v="Integrated Road, Sewer &amp; Water Program"/>
    <x v="0"/>
    <s v="Transportation Committee"/>
    <x v="1"/>
    <s v="Infrastructure Services"/>
    <s v="Integrated Roads, Water &amp; Wastewater"/>
    <s v="908577  Mailes Ave (Patricia-Oakdale)"/>
    <s v="516104  City Wide Capital"/>
    <n v="0"/>
    <n v="100"/>
    <n v="0"/>
    <n v="0"/>
    <n v="0"/>
    <n v="0"/>
    <n v="0"/>
    <n v="0"/>
    <n v="0"/>
    <n v="0"/>
    <n v="100"/>
    <n v="516104"/>
    <n v="100"/>
    <s v="15"/>
    <n v="2021"/>
    <s v="City Wide Capital"/>
    <n v="908577"/>
    <s v="Av. Mailes (Patricia-Oakdale)"/>
    <s v="908577 Av. Mailes (Patricia-Oakdale)"/>
    <s v="Comité des transports"/>
    <s v="Réfection intégrée des routes, des réseaux d’aqueduc et d’égouts "/>
    <s v="Renouvellement des immobilisations"/>
    <s v="Fonds de réserve financé par les deniers publics"/>
  </r>
  <r>
    <n v="908577"/>
    <x v="357"/>
    <s v="Res"/>
    <s v="Capital Reserve Fund "/>
    <s v="Water Capital"/>
    <x v="4"/>
    <s v="Rate"/>
    <s v="Rate"/>
    <s v="Water"/>
    <s v="Authority"/>
    <s v="Integrated Road, Sewer &amp; Water Program"/>
    <x v="0"/>
    <s v="Transportation Committee"/>
    <x v="1"/>
    <s v="Infrastructure Services"/>
    <s v="Integrated Roads, Water &amp; Wastewater"/>
    <s v="908577  Mailes Ave (Patricia-Oakdale)"/>
    <s v="516110  Water Capital"/>
    <n v="0"/>
    <n v="100"/>
    <n v="0"/>
    <n v="0"/>
    <n v="0"/>
    <n v="0"/>
    <n v="0"/>
    <n v="0"/>
    <n v="0"/>
    <n v="0"/>
    <n v="100"/>
    <n v="516110"/>
    <n v="100"/>
    <s v="15"/>
    <n v="2021"/>
    <s v="Water Capital"/>
    <n v="908577"/>
    <s v="Av. Mailes (Patricia-Oakdale)"/>
    <s v="908577 Av. Mailes (Patricia-Oakdale)"/>
    <s v="Comité des transports"/>
    <s v="Réfection intégrée des routes, des réseaux d’aqueduc et d’égouts "/>
    <s v="Renouvellement des immobilisations"/>
    <s v="Fonds de réserve financé par les deniers publics"/>
  </r>
  <r>
    <n v="908577"/>
    <x v="357"/>
    <s v="Res"/>
    <s v="Capital Reserve Fund "/>
    <s v="Sewer Capital"/>
    <x v="4"/>
    <s v="Rate"/>
    <s v="Rate"/>
    <s v="Sewer"/>
    <s v="Authority"/>
    <s v="Integrated Road, Sewer &amp; Water Program"/>
    <x v="0"/>
    <s v="Transportation Committee"/>
    <x v="1"/>
    <s v="Infrastructure Services"/>
    <s v="Integrated Roads, Water &amp; Wastewater"/>
    <s v="908577  Mailes Ave (Patricia-Oakdale)"/>
    <s v="516112  Sewer Capital"/>
    <n v="0"/>
    <n v="100"/>
    <n v="0"/>
    <n v="0"/>
    <n v="0"/>
    <n v="0"/>
    <n v="0"/>
    <n v="0"/>
    <n v="0"/>
    <n v="0"/>
    <n v="100"/>
    <n v="516112"/>
    <n v="100"/>
    <s v="15"/>
    <n v="2021"/>
    <s v="Sewer Capital "/>
    <n v="908577"/>
    <s v="Av. Mailes (Patricia-Oakdale)"/>
    <s v="908577 Av. Mailes (Patricia-Oakdale)"/>
    <s v="Comité des transports"/>
    <s v="Réfection intégrée des routes, des réseaux d’aqueduc et d’égouts "/>
    <s v="Renouvellement des immobilisations"/>
    <s v="Fonds de réserve financé par les deniers publics"/>
  </r>
  <r>
    <n v="908577"/>
    <x v="357"/>
    <s v="Debt"/>
    <s v="Debt Funding "/>
    <s v="Tax Supported Debt"/>
    <x v="5"/>
    <s v="Tax"/>
    <s v="Tax"/>
    <s v="Tax"/>
    <s v="Authority"/>
    <s v="Integrated Road, Sewer &amp; Water Program"/>
    <x v="0"/>
    <s v="Transportation Committee"/>
    <x v="1"/>
    <s v="Infrastructure Services"/>
    <s v="Integrated Roads, Water &amp; Wastewater"/>
    <s v="908577  Mailes Ave (Patricia-Oakdale)"/>
    <s v="518004  Tax Supported Debt"/>
    <n v="0"/>
    <n v="100"/>
    <n v="0"/>
    <n v="0"/>
    <n v="0"/>
    <n v="0"/>
    <n v="0"/>
    <n v="0"/>
    <n v="0"/>
    <n v="0"/>
    <n v="100"/>
    <n v="518004"/>
    <n v="100"/>
    <s v="15"/>
    <n v="2021"/>
    <s v="Tax Supported Debt"/>
    <n v="908577"/>
    <s v="Av. Mailes (Patricia-Oakdale)"/>
    <s v="908577 Av. Mailes (Patricia-Oakdale)"/>
    <s v="Comité des transports"/>
    <s v="Réfection intégrée des routes, des réseaux d’aqueduc et d’égouts "/>
    <s v="Renouvellement des immobilisations"/>
    <s v="Dette financée par les deniers publics"/>
  </r>
  <r>
    <n v="908577"/>
    <x v="357"/>
    <s v="Debt"/>
    <s v="Debt Funding "/>
    <s v="Sewer Funded Debt"/>
    <x v="6"/>
    <s v="Rate"/>
    <s v="Rate"/>
    <s v="Sewer"/>
    <s v="Authority"/>
    <s v="Integrated Road, Sewer &amp; Water Program"/>
    <x v="0"/>
    <s v="Transportation Committee"/>
    <x v="1"/>
    <s v="Infrastructure Services"/>
    <s v="Integrated Roads, Water &amp; Wastewater"/>
    <s v="908577  Mailes Ave (Patricia-Oakdale)"/>
    <s v="518007  Sewer Funded Debt"/>
    <n v="0"/>
    <n v="500"/>
    <n v="0"/>
    <n v="0"/>
    <n v="0"/>
    <n v="0"/>
    <n v="0"/>
    <n v="0"/>
    <n v="0"/>
    <n v="0"/>
    <n v="500"/>
    <n v="518007"/>
    <n v="500"/>
    <s v="15"/>
    <n v="2021"/>
    <s v="Sewer Funded Debt"/>
    <n v="908577"/>
    <s v="Av. Mailes (Patricia-Oakdale)"/>
    <s v="908577 Av. Mailes (Patricia-Oakdale)"/>
    <s v="Comité des transports"/>
    <s v="Réfection intégrée des routes, des réseaux d’aqueduc et d’égouts "/>
    <s v="Renouvellement des immobilisations"/>
    <s v="Dette financée par les deniers publics"/>
  </r>
  <r>
    <n v="908577"/>
    <x v="357"/>
    <s v="Debt"/>
    <s v="Debt Funding "/>
    <s v="Water Funded Debt"/>
    <x v="6"/>
    <s v="Rate"/>
    <s v="Rate"/>
    <s v="Water"/>
    <s v="Authority"/>
    <s v="Integrated Road, Sewer &amp; Water Program"/>
    <x v="0"/>
    <s v="Transportation Committee"/>
    <x v="1"/>
    <s v="Infrastructure Services"/>
    <s v="Integrated Roads, Water &amp; Wastewater"/>
    <s v="908577  Mailes Ave (Patricia-Oakdale)"/>
    <s v="518011  Water Funded Debt"/>
    <n v="0"/>
    <n v="400"/>
    <n v="0"/>
    <n v="0"/>
    <n v="0"/>
    <n v="0"/>
    <n v="0"/>
    <n v="0"/>
    <n v="0"/>
    <n v="0"/>
    <n v="400"/>
    <n v="518011"/>
    <n v="400"/>
    <s v="15"/>
    <n v="2021"/>
    <s v="Water Funded Debt"/>
    <n v="908577"/>
    <s v="Av. Mailes (Patricia-Oakdale)"/>
    <s v="908577 Av. Mailes (Patricia-Oakdale)"/>
    <s v="Comité des transports"/>
    <s v="Réfection intégrée des routes, des réseaux d’aqueduc et d’égouts "/>
    <s v="Renouvellement des immobilisations"/>
    <s v="Dette financée par les deniers publics"/>
  </r>
  <r>
    <n v="908578"/>
    <x v="358"/>
    <s v="Res"/>
    <s v="Capital Reserve Fund "/>
    <s v="City Wide Capital"/>
    <x v="0"/>
    <s v="Tax"/>
    <s v="Tax"/>
    <s v="Tax"/>
    <s v="Authority"/>
    <s v="Integrated Road, Sewer &amp; Water Program"/>
    <x v="0"/>
    <s v="Transportation Committee"/>
    <x v="1"/>
    <s v="Infrastructure Services"/>
    <s v="Integrated Roads, Water &amp; Wastewater"/>
    <s v="908578  Ryder - Featherston"/>
    <s v="516104  City Wide Capital"/>
    <n v="0"/>
    <n v="100"/>
    <n v="0"/>
    <n v="0"/>
    <n v="0"/>
    <n v="0"/>
    <n v="0"/>
    <n v="0"/>
    <n v="0"/>
    <n v="0"/>
    <n v="100"/>
    <n v="516104"/>
    <n v="100"/>
    <s v="18"/>
    <n v="2023"/>
    <s v="City Wide Capital"/>
    <n v="908578"/>
    <s v="Ryder - Featherston"/>
    <s v="908578 Ryder - Featherston"/>
    <s v="Comité des transports"/>
    <s v="Réfection intégrée des routes, des réseaux d’aqueduc et d’égouts "/>
    <s v="Renouvellement des immobilisations"/>
    <s v="Fonds de réserve financé par les deniers publics"/>
  </r>
  <r>
    <n v="908578"/>
    <x v="358"/>
    <s v="Res"/>
    <s v="Capital Reserve Fund "/>
    <s v="Water Capital"/>
    <x v="4"/>
    <s v="Rate"/>
    <s v="Rate"/>
    <s v="Water"/>
    <s v="Authority"/>
    <s v="Integrated Road, Sewer &amp; Water Program"/>
    <x v="0"/>
    <s v="Transportation Committee"/>
    <x v="1"/>
    <s v="Infrastructure Services"/>
    <s v="Integrated Roads, Water &amp; Wastewater"/>
    <s v="908578  Ryder - Featherston"/>
    <s v="516110  Water Capital"/>
    <n v="0"/>
    <n v="100"/>
    <n v="0"/>
    <n v="0"/>
    <n v="0"/>
    <n v="0"/>
    <n v="0"/>
    <n v="0"/>
    <n v="0"/>
    <n v="0"/>
    <n v="100"/>
    <n v="516110"/>
    <n v="100"/>
    <s v="18"/>
    <n v="2023"/>
    <s v="Water Capital"/>
    <n v="908578"/>
    <s v="Ryder - Featherston"/>
    <s v="908578 Ryder - Featherston"/>
    <s v="Comité des transports"/>
    <s v="Réfection intégrée des routes, des réseaux d’aqueduc et d’égouts "/>
    <s v="Renouvellement des immobilisations"/>
    <s v="Fonds de réserve financé par les deniers publics"/>
  </r>
  <r>
    <n v="908578"/>
    <x v="358"/>
    <s v="Res"/>
    <s v="Capital Reserve Fund "/>
    <s v="Sewer Capital"/>
    <x v="4"/>
    <s v="Rate"/>
    <s v="Rate"/>
    <s v="Sewer"/>
    <s v="Authority"/>
    <s v="Integrated Road, Sewer &amp; Water Program"/>
    <x v="0"/>
    <s v="Transportation Committee"/>
    <x v="1"/>
    <s v="Infrastructure Services"/>
    <s v="Integrated Roads, Water &amp; Wastewater"/>
    <s v="908578  Ryder - Featherston"/>
    <s v="516112  Sewer Capital"/>
    <n v="0"/>
    <n v="200"/>
    <n v="0"/>
    <n v="0"/>
    <n v="0"/>
    <n v="0"/>
    <n v="0"/>
    <n v="0"/>
    <n v="0"/>
    <n v="0"/>
    <n v="200"/>
    <n v="516112"/>
    <n v="200"/>
    <s v="18"/>
    <n v="2023"/>
    <s v="Sewer Capital "/>
    <n v="908578"/>
    <s v="Ryder - Featherston"/>
    <s v="908578 Ryder - Featherston"/>
    <s v="Comité des transports"/>
    <s v="Réfection intégrée des routes, des réseaux d’aqueduc et d’égouts "/>
    <s v="Renouvellement des immobilisations"/>
    <s v="Fonds de réserve financé par les deniers publics"/>
  </r>
  <r>
    <n v="908578"/>
    <x v="358"/>
    <s v="Debt"/>
    <s v="Debt Funding "/>
    <s v="Sewer Funded Debt"/>
    <x v="6"/>
    <s v="Rate"/>
    <s v="Rate"/>
    <s v="Sewer"/>
    <s v="Authority"/>
    <s v="Integrated Road, Sewer &amp; Water Program"/>
    <x v="0"/>
    <s v="Transportation Committee"/>
    <x v="1"/>
    <s v="Infrastructure Services"/>
    <s v="Integrated Roads, Water &amp; Wastewater"/>
    <s v="908578  Ryder - Featherston"/>
    <s v="518007  Sewer Funded Debt"/>
    <n v="0"/>
    <n v="200"/>
    <n v="0"/>
    <n v="0"/>
    <n v="0"/>
    <n v="0"/>
    <n v="0"/>
    <n v="0"/>
    <n v="0"/>
    <n v="0"/>
    <n v="200"/>
    <n v="518007"/>
    <n v="200"/>
    <s v="18"/>
    <n v="2023"/>
    <s v="Sewer Funded Debt"/>
    <n v="908578"/>
    <s v="Ryder - Featherston"/>
    <s v="908578 Ryder - Featherston"/>
    <s v="Comité des transports"/>
    <s v="Réfection intégrée des routes, des réseaux d’aqueduc et d’égouts "/>
    <s v="Renouvellement des immobilisations"/>
    <s v="Dette financée par les deniers publics"/>
  </r>
  <r>
    <n v="908578"/>
    <x v="358"/>
    <s v="Debt"/>
    <s v="Debt Funding "/>
    <s v="Water Funded Debt"/>
    <x v="6"/>
    <s v="Rate"/>
    <s v="Rate"/>
    <s v="Water"/>
    <s v="Authority"/>
    <s v="Integrated Road, Sewer &amp; Water Program"/>
    <x v="0"/>
    <s v="Transportation Committee"/>
    <x v="1"/>
    <s v="Infrastructure Services"/>
    <s v="Integrated Roads, Water &amp; Wastewater"/>
    <s v="908578  Ryder - Featherston"/>
    <s v="518011  Water Funded Debt"/>
    <n v="0"/>
    <n v="200"/>
    <n v="0"/>
    <n v="0"/>
    <n v="0"/>
    <n v="0"/>
    <n v="0"/>
    <n v="0"/>
    <n v="0"/>
    <n v="0"/>
    <n v="200"/>
    <n v="518011"/>
    <n v="200"/>
    <s v="18"/>
    <n v="2023"/>
    <s v="Water Funded Debt"/>
    <n v="908578"/>
    <s v="Ryder - Featherston"/>
    <s v="908578 Ryder - Featherston"/>
    <s v="Comité des transports"/>
    <s v="Réfection intégrée des routes, des réseaux d’aqueduc et d’égouts "/>
    <s v="Renouvellement des immobilisations"/>
    <s v="Dette financée par les deniers publics"/>
  </r>
  <r>
    <n v="908645"/>
    <x v="359"/>
    <s v="Res"/>
    <s v="Capital Reserve Fund "/>
    <s v="City Wide Capital"/>
    <x v="0"/>
    <s v="Tax"/>
    <s v="Tax"/>
    <s v="Tax"/>
    <s v="Authority"/>
    <s v="Integrated Road, Sewer &amp; Water Program"/>
    <x v="0"/>
    <s v="Transportation Committee"/>
    <x v="1"/>
    <s v="Infrastructure Services"/>
    <s v="Integrated Roads, Water &amp; Wastewater"/>
    <s v="908645  St Denis - Lavergne"/>
    <s v="516104  City Wide Capital"/>
    <n v="0"/>
    <n v="200"/>
    <n v="0"/>
    <n v="0"/>
    <n v="0"/>
    <n v="0"/>
    <n v="0"/>
    <n v="0"/>
    <n v="0"/>
    <n v="0"/>
    <n v="200"/>
    <n v="516104"/>
    <n v="200"/>
    <n v="9"/>
    <n v="2021"/>
    <s v="City Wide Capital"/>
    <n v="908645"/>
    <s v="St Denis - Lavergne"/>
    <s v="908645 St Denis - Lavergne"/>
    <s v="Comité des transports"/>
    <s v="Réfection intégrée des routes, des réseaux d’aqueduc et d’égouts "/>
    <s v="Renouvellement des immobilisations"/>
    <s v="Fonds de réserve financé par les deniers publics"/>
  </r>
  <r>
    <n v="908645"/>
    <x v="359"/>
    <s v="Res"/>
    <s v="Capital Reserve Fund "/>
    <s v="Water Capital"/>
    <x v="4"/>
    <s v="Rate"/>
    <s v="Rate"/>
    <s v="Water"/>
    <s v="Authority"/>
    <s v="Integrated Road, Sewer &amp; Water Program"/>
    <x v="0"/>
    <s v="Transportation Committee"/>
    <x v="1"/>
    <s v="Infrastructure Services"/>
    <s v="Integrated Roads, Water &amp; Wastewater"/>
    <s v="908645  St Denis - Lavergne"/>
    <s v="516110  Water Capital"/>
    <n v="0"/>
    <n v="600"/>
    <n v="0"/>
    <n v="0"/>
    <n v="0"/>
    <n v="0"/>
    <n v="0"/>
    <n v="0"/>
    <n v="0"/>
    <n v="0"/>
    <n v="600"/>
    <n v="516110"/>
    <n v="600"/>
    <n v="9"/>
    <n v="2021"/>
    <s v="Water Capital"/>
    <n v="908645"/>
    <s v="St Denis - Lavergne"/>
    <s v="908645 St Denis - Lavergne"/>
    <s v="Comité des transports"/>
    <s v="Réfection intégrée des routes, des réseaux d’aqueduc et d’égouts "/>
    <s v="Renouvellement des immobilisations"/>
    <s v="Fonds de réserve financé par les deniers publics"/>
  </r>
  <r>
    <n v="908645"/>
    <x v="359"/>
    <s v="Res"/>
    <s v="Capital Reserve Fund "/>
    <s v="Sewer Capital"/>
    <x v="4"/>
    <s v="Rate"/>
    <s v="Rate"/>
    <s v="Sewer"/>
    <s v="Authority"/>
    <s v="Integrated Road, Sewer &amp; Water Program"/>
    <x v="0"/>
    <s v="Transportation Committee"/>
    <x v="1"/>
    <s v="Infrastructure Services"/>
    <s v="Integrated Roads, Water &amp; Wastewater"/>
    <s v="908645  St Denis - Lavergne"/>
    <s v="516112  Sewer Capital"/>
    <n v="0"/>
    <n v="800"/>
    <n v="0"/>
    <n v="0"/>
    <n v="0"/>
    <n v="0"/>
    <n v="0"/>
    <n v="0"/>
    <n v="0"/>
    <n v="0"/>
    <n v="800"/>
    <n v="516112"/>
    <n v="800"/>
    <n v="9"/>
    <n v="2021"/>
    <s v="Sewer Capital "/>
    <n v="908645"/>
    <s v="St Denis - Lavergne"/>
    <s v="908645 St Denis - Lavergne"/>
    <s v="Comité des transports"/>
    <s v="Réfection intégrée des routes, des réseaux d’aqueduc et d’égouts "/>
    <s v="Renouvellement des immobilisations"/>
    <s v="Fonds de réserve financé par les deniers publics"/>
  </r>
  <r>
    <n v="908645"/>
    <x v="359"/>
    <s v="Debt"/>
    <s v="Debt Funding "/>
    <s v="Tax Supported Debt"/>
    <x v="5"/>
    <s v="Tax"/>
    <s v="Tax"/>
    <s v="Tax"/>
    <s v="Authority"/>
    <s v="Integrated Road, Sewer &amp; Water Program"/>
    <x v="0"/>
    <s v="Transportation Committee"/>
    <x v="1"/>
    <s v="Infrastructure Services"/>
    <s v="Integrated Roads, Water &amp; Wastewater"/>
    <s v="908645  St Denis - Lavergne"/>
    <s v="518004  Tax Supported Debt"/>
    <n v="0"/>
    <n v="1000"/>
    <n v="0"/>
    <n v="0"/>
    <n v="0"/>
    <n v="0"/>
    <n v="0"/>
    <n v="0"/>
    <n v="0"/>
    <n v="0"/>
    <n v="1000"/>
    <n v="518004"/>
    <n v="1000"/>
    <n v="9"/>
    <n v="2021"/>
    <s v="Tax Supported Debt"/>
    <n v="908645"/>
    <s v="St Denis - Lavergne"/>
    <s v="908645 St Denis - Lavergne"/>
    <s v="Comité des transports"/>
    <s v="Réfection intégrée des routes, des réseaux d’aqueduc et d’égouts "/>
    <s v="Renouvellement des immobilisations"/>
    <s v="Dette financée par les deniers publics"/>
  </r>
  <r>
    <n v="908645"/>
    <x v="359"/>
    <s v="Debt"/>
    <s v="Debt Funding "/>
    <s v="Sewer Funded Debt"/>
    <x v="6"/>
    <s v="Rate"/>
    <s v="Rate"/>
    <s v="Sewer"/>
    <s v="Authority"/>
    <s v="Integrated Road, Sewer &amp; Water Program"/>
    <x v="0"/>
    <s v="Transportation Committee"/>
    <x v="1"/>
    <s v="Infrastructure Services"/>
    <s v="Integrated Roads, Water &amp; Wastewater"/>
    <s v="908645  St Denis - Lavergne"/>
    <s v="518007  Sewer Funded Debt"/>
    <n v="0"/>
    <n v="4000"/>
    <n v="0"/>
    <n v="0"/>
    <n v="0"/>
    <n v="0"/>
    <n v="0"/>
    <n v="0"/>
    <n v="0"/>
    <n v="0"/>
    <n v="4000"/>
    <n v="518007"/>
    <n v="4000"/>
    <n v="9"/>
    <n v="2021"/>
    <s v="Sewer Funded Debt"/>
    <n v="908645"/>
    <s v="St Denis - Lavergne"/>
    <s v="908645 St Denis - Lavergne"/>
    <s v="Comité des transports"/>
    <s v="Réfection intégrée des routes, des réseaux d’aqueduc et d’égouts "/>
    <s v="Renouvellement des immobilisations"/>
    <s v="Dette financée par les deniers publics"/>
  </r>
  <r>
    <n v="908645"/>
    <x v="359"/>
    <s v="Debt"/>
    <s v="Debt Funding "/>
    <s v="Water Funded Debt"/>
    <x v="6"/>
    <s v="Rate"/>
    <s v="Rate"/>
    <s v="Water"/>
    <s v="Authority"/>
    <s v="Integrated Road, Sewer &amp; Water Program"/>
    <x v="0"/>
    <s v="Transportation Committee"/>
    <x v="1"/>
    <s v="Infrastructure Services"/>
    <s v="Integrated Roads, Water &amp; Wastewater"/>
    <s v="908645  St Denis - Lavergne"/>
    <s v="518011  Water Funded Debt"/>
    <n v="0"/>
    <n v="2000"/>
    <n v="0"/>
    <n v="0"/>
    <n v="0"/>
    <n v="0"/>
    <n v="0"/>
    <n v="0"/>
    <n v="0"/>
    <n v="0"/>
    <n v="2000"/>
    <n v="518011"/>
    <n v="2000"/>
    <n v="9"/>
    <n v="2021"/>
    <s v="Water Funded Debt"/>
    <n v="908645"/>
    <s v="St Denis - Lavergne"/>
    <s v="908645 St Denis - Lavergne"/>
    <s v="Comité des transports"/>
    <s v="Réfection intégrée des routes, des réseaux d’aqueduc et d’égouts "/>
    <s v="Renouvellement des immobilisations"/>
    <s v="Dette financée par les deniers publics"/>
  </r>
  <r>
    <n v="908646"/>
    <x v="360"/>
    <s v="Res"/>
    <s v="Capital Reserve Fund "/>
    <s v="City Wide Capital"/>
    <x v="0"/>
    <s v="Tax"/>
    <s v="Tax"/>
    <s v="Tax"/>
    <s v="Authority"/>
    <s v="Integrated Road, Sewer &amp; Water Program"/>
    <x v="0"/>
    <s v="Transportation Committee"/>
    <x v="1"/>
    <s v="Infrastructure Services"/>
    <s v="Integrated Roads, Water &amp; Wastewater"/>
    <s v="908646  Integrated Program - Bulk Proj"/>
    <s v="516104  City Wide Capital"/>
    <n v="0"/>
    <n v="0"/>
    <n v="4790"/>
    <n v="12375"/>
    <n v="0"/>
    <n v="0"/>
    <n v="0"/>
    <n v="0"/>
    <n v="0"/>
    <n v="0"/>
    <n v="17165"/>
    <n v="516104"/>
    <n v="17165"/>
    <s v="CW"/>
    <n v="2027"/>
    <s v="City Wide Capital"/>
    <n v="908646"/>
    <s v="Programme intégré - travaux collectifs"/>
    <s v="908646 Programme intégré - travaux collectifs"/>
    <s v="Comité des transports"/>
    <s v="Réfection intégrée des routes, des réseaux d’aqueduc et d’égouts "/>
    <s v="Renouvellement des immobilisations"/>
    <s v="Fonds de réserve financé par les deniers publics"/>
  </r>
  <r>
    <n v="908646"/>
    <x v="360"/>
    <s v="Res"/>
    <s v="Capital Reserve Fund "/>
    <s v="Water Capital"/>
    <x v="4"/>
    <s v="Rate"/>
    <s v="Rate"/>
    <s v="Water"/>
    <s v="Authority"/>
    <s v="Integrated Road, Sewer &amp; Water Program"/>
    <x v="0"/>
    <s v="Transportation Committee"/>
    <x v="1"/>
    <s v="Infrastructure Services"/>
    <s v="Integrated Roads, Water &amp; Wastewater"/>
    <s v="908646  Integrated Program - Bulk Proj"/>
    <s v="516110  Water Capital"/>
    <n v="0"/>
    <n v="0"/>
    <n v="14091"/>
    <n v="27826"/>
    <n v="0"/>
    <n v="0"/>
    <n v="0"/>
    <n v="0"/>
    <n v="0"/>
    <n v="0"/>
    <n v="41917"/>
    <n v="516110"/>
    <n v="41917"/>
    <s v="CW"/>
    <n v="2027"/>
    <s v="Water Capital"/>
    <n v="908646"/>
    <s v="Programme intégré - travaux collectifs"/>
    <s v="908646 Programme intégré - travaux collectifs"/>
    <s v="Comité des transports"/>
    <s v="Réfection intégrée des routes, des réseaux d’aqueduc et d’égouts "/>
    <s v="Renouvellement des immobilisations"/>
    <s v="Fonds de réserve financé par les deniers publics"/>
  </r>
  <r>
    <n v="908646"/>
    <x v="360"/>
    <s v="Res"/>
    <s v="Capital Reserve Fund "/>
    <s v="Sewer Capital"/>
    <x v="4"/>
    <s v="Rate"/>
    <s v="Rate"/>
    <s v="Sewer"/>
    <s v="Authority"/>
    <s v="Integrated Road, Sewer &amp; Water Program"/>
    <x v="0"/>
    <s v="Transportation Committee"/>
    <x v="1"/>
    <s v="Infrastructure Services"/>
    <s v="Integrated Roads, Water &amp; Wastewater"/>
    <s v="908646  Integrated Program - Bulk Proj"/>
    <s v="516112  Sewer Capital"/>
    <n v="0"/>
    <n v="0"/>
    <n v="9494"/>
    <n v="39497"/>
    <n v="0"/>
    <n v="0"/>
    <n v="0"/>
    <n v="0"/>
    <n v="0"/>
    <n v="0"/>
    <n v="48991"/>
    <n v="516112"/>
    <n v="48991"/>
    <s v="CW"/>
    <n v="2027"/>
    <s v="Sewer Capital "/>
    <n v="908646"/>
    <s v="Programme intégré - travaux collectifs"/>
    <s v="908646 Programme intégré - travaux collectifs"/>
    <s v="Comité des transports"/>
    <s v="Réfection intégrée des routes, des réseaux d’aqueduc et d’égouts "/>
    <s v="Renouvellement des immobilisations"/>
    <s v="Fonds de réserve financé par les deniers publics"/>
  </r>
  <r>
    <n v="908646"/>
    <x v="360"/>
    <s v="Debt"/>
    <s v="Debt Funding "/>
    <s v="Tax Supported Debt"/>
    <x v="5"/>
    <s v="Tax"/>
    <s v="Tax"/>
    <s v="Tax"/>
    <s v="Authority"/>
    <s v="Integrated Road, Sewer &amp; Water Program"/>
    <x v="0"/>
    <s v="Transportation Committee"/>
    <x v="1"/>
    <s v="Infrastructure Services"/>
    <s v="Integrated Roads, Water &amp; Wastewater"/>
    <s v="908646  Integrated Program - Bulk Proj"/>
    <s v="518004  Tax Supported Debt"/>
    <n v="0"/>
    <n v="0"/>
    <n v="2000"/>
    <n v="10315"/>
    <n v="0"/>
    <n v="0"/>
    <n v="0"/>
    <n v="0"/>
    <n v="0"/>
    <n v="0"/>
    <n v="12315"/>
    <n v="518004"/>
    <n v="12315"/>
    <s v="CW"/>
    <n v="2027"/>
    <s v="Tax Supported Debt"/>
    <n v="908646"/>
    <s v="Programme intégré - travaux collectifs"/>
    <s v="908646 Programme intégré - travaux collectifs"/>
    <s v="Comité des transports"/>
    <s v="Réfection intégrée des routes, des réseaux d’aqueduc et d’égouts "/>
    <s v="Renouvellement des immobilisations"/>
    <s v="Dette financée par les deniers publics"/>
  </r>
  <r>
    <n v="908646"/>
    <x v="360"/>
    <s v="Debt"/>
    <s v="Debt Funding "/>
    <s v="Sewer Funded Debt"/>
    <x v="6"/>
    <s v="Rate"/>
    <s v="Rate"/>
    <s v="Sewer"/>
    <s v="Authority"/>
    <s v="Integrated Road, Sewer &amp; Water Program"/>
    <x v="0"/>
    <s v="Transportation Committee"/>
    <x v="1"/>
    <s v="Infrastructure Services"/>
    <s v="Integrated Roads, Water &amp; Wastewater"/>
    <s v="908646  Integrated Program - Bulk Proj"/>
    <s v="518007  Sewer Funded Debt"/>
    <n v="0"/>
    <n v="0"/>
    <n v="6000"/>
    <n v="19266"/>
    <n v="0"/>
    <n v="0"/>
    <n v="0"/>
    <n v="0"/>
    <n v="0"/>
    <n v="0"/>
    <n v="25266"/>
    <n v="518007"/>
    <n v="25266"/>
    <s v="CW"/>
    <n v="2027"/>
    <s v="Sewer Funded Debt"/>
    <n v="908646"/>
    <s v="Programme intégré - travaux collectifs"/>
    <s v="908646 Programme intégré - travaux collectifs"/>
    <s v="Comité des transports"/>
    <s v="Réfection intégrée des routes, des réseaux d’aqueduc et d’égouts "/>
    <s v="Renouvellement des immobilisations"/>
    <s v="Dette financée par les deniers publics"/>
  </r>
  <r>
    <n v="908646"/>
    <x v="360"/>
    <s v="Debt"/>
    <s v="Debt Funding "/>
    <s v="Water Funded Debt"/>
    <x v="6"/>
    <s v="Rate"/>
    <s v="Rate"/>
    <s v="Water"/>
    <s v="Authority"/>
    <s v="Integrated Road, Sewer &amp; Water Program"/>
    <x v="0"/>
    <s v="Transportation Committee"/>
    <x v="1"/>
    <s v="Infrastructure Services"/>
    <s v="Integrated Roads, Water &amp; Wastewater"/>
    <s v="908646  Integrated Program - Bulk Proj"/>
    <s v="518011  Water Funded Debt"/>
    <n v="0"/>
    <n v="0"/>
    <n v="6088"/>
    <n v="19000"/>
    <n v="0"/>
    <n v="0"/>
    <n v="0"/>
    <n v="0"/>
    <n v="0"/>
    <n v="0"/>
    <n v="25088"/>
    <n v="518011"/>
    <n v="25088"/>
    <s v="CW"/>
    <n v="2027"/>
    <s v="Water Funded Debt"/>
    <n v="908646"/>
    <s v="Programme intégré - travaux collectifs"/>
    <s v="908646 Programme intégré - travaux collectifs"/>
    <s v="Comité des transports"/>
    <s v="Réfection intégrée des routes, des réseaux d’aqueduc et d’égouts "/>
    <s v="Renouvellement des immobilisations"/>
    <s v="Dette financée par les deniers publics"/>
  </r>
  <r>
    <n v="908916"/>
    <x v="361"/>
    <s v="Res"/>
    <s v="Capital Reserve Fund "/>
    <s v="City Wide Capital"/>
    <x v="0"/>
    <s v="Tax"/>
    <s v="Tax"/>
    <s v="Tax"/>
    <s v="Authority"/>
    <s v="Individual"/>
    <x v="0"/>
    <s v="Transportation Committee"/>
    <x v="1"/>
    <s v="Right of Way, Heritage and Urban Design"/>
    <s v="Integrated Roads, Water &amp; Wastewater"/>
    <s v="908916  2018 Surveys &amp; Mapping"/>
    <s v="516104  City Wide Capital"/>
    <n v="65"/>
    <n v="80"/>
    <n v="90"/>
    <n v="80"/>
    <n v="0"/>
    <n v="0"/>
    <n v="0"/>
    <n v="0"/>
    <n v="0"/>
    <n v="0"/>
    <n v="315"/>
    <n v="516104"/>
    <n v="315"/>
    <s v="CW"/>
    <n v="2020"/>
    <s v="City Wide Capital"/>
    <n v="908916"/>
    <s v="Levés et Cartographie 2018"/>
    <s v="908916 Levés et Cartographie 2018"/>
    <s v="Comité des transports"/>
    <s v="Réfection intégrée des routes, des réseaux d’aqueduc et d’égouts "/>
    <s v="Renouvellement des immobilisations"/>
    <s v="Fonds de réserve financé par les deniers publics"/>
  </r>
  <r>
    <n v="908916"/>
    <x v="361"/>
    <s v="Res"/>
    <s v="Capital Reserve Fund "/>
    <s v="Water Capital"/>
    <x v="4"/>
    <s v="Rate"/>
    <s v="Rate"/>
    <s v="Water"/>
    <s v="Authority"/>
    <s v="Individual"/>
    <x v="0"/>
    <s v="Transportation Committee"/>
    <x v="1"/>
    <s v="Right of Way, Heritage and Urban Design"/>
    <s v="Integrated Roads, Water &amp; Wastewater"/>
    <s v="908916  2018 Surveys &amp; Mapping"/>
    <s v="516110  Water Capital"/>
    <n v="65"/>
    <n v="80"/>
    <n v="90"/>
    <n v="80"/>
    <n v="0"/>
    <n v="0"/>
    <n v="0"/>
    <n v="0"/>
    <n v="0"/>
    <n v="0"/>
    <n v="315"/>
    <n v="516110"/>
    <n v="315"/>
    <s v="CW"/>
    <n v="2020"/>
    <s v="Water Capital"/>
    <n v="908916"/>
    <s v="Levés et Cartographie 2018"/>
    <s v="908916 Levés et Cartographie 2018"/>
    <s v="Comité des transports"/>
    <s v="Réfection intégrée des routes, des réseaux d’aqueduc et d’égouts "/>
    <s v="Renouvellement des immobilisations"/>
    <s v="Fonds de réserve financé par les deniers publics"/>
  </r>
  <r>
    <n v="908916"/>
    <x v="361"/>
    <s v="Res"/>
    <s v="Capital Reserve Fund "/>
    <s v="Sewer Capital"/>
    <x v="4"/>
    <s v="Rate"/>
    <s v="Rate"/>
    <s v="Sewer"/>
    <s v="Authority"/>
    <s v="Individual"/>
    <x v="0"/>
    <s v="Transportation Committee"/>
    <x v="1"/>
    <s v="Right of Way, Heritage and Urban Design"/>
    <s v="Integrated Roads, Water &amp; Wastewater"/>
    <s v="908916  2018 Surveys &amp; Mapping"/>
    <s v="516112  Sewer Capital"/>
    <n v="140"/>
    <n v="160"/>
    <n v="180"/>
    <n v="160"/>
    <n v="0"/>
    <n v="0"/>
    <n v="0"/>
    <n v="0"/>
    <n v="0"/>
    <n v="0"/>
    <n v="640"/>
    <n v="516112"/>
    <n v="640"/>
    <s v="CW"/>
    <n v="2020"/>
    <s v="Sewer Capital "/>
    <n v="908916"/>
    <s v="Levés et Cartographie 2018"/>
    <s v="908916 Levés et Cartographie 2018"/>
    <s v="Comité des transports"/>
    <s v="Réfection intégrée des routes, des réseaux d’aqueduc et d’égouts "/>
    <s v="Renouvellement des immobilisations"/>
    <s v="Fonds de réserve financé par les deniers publics"/>
  </r>
  <r>
    <n v="908940"/>
    <x v="362"/>
    <s v="Res"/>
    <s v="Capital Reserve Fund "/>
    <s v="City Wide Capital"/>
    <x v="0"/>
    <s v="Tax"/>
    <s v="Tax"/>
    <s v="Tax"/>
    <s v="Authority"/>
    <s v="Integrated Road, Sewer &amp; Water Program"/>
    <x v="0"/>
    <s v="Transportation Committee"/>
    <x v="1"/>
    <s v="Infrastructure Services"/>
    <s v="Integrated Roads, Water &amp; Wastewater"/>
    <s v="908940  2018 Infrastructure Assess &amp; Data Collec"/>
    <s v="516104  City Wide Capital"/>
    <n v="290"/>
    <n v="230"/>
    <n v="290"/>
    <n v="290"/>
    <n v="0"/>
    <n v="0"/>
    <n v="0"/>
    <n v="0"/>
    <n v="0"/>
    <n v="0"/>
    <n v="1100"/>
    <n v="516104"/>
    <n v="1100"/>
    <s v="CW"/>
    <n v="2020"/>
    <s v="City Wide Capital"/>
    <n v="908940"/>
    <s v="Évaluation de l’infrastructure et collecte des données 2018"/>
    <s v="908940 Évaluation de l’infrastructure et collecte des données 2018"/>
    <s v="Comité des transports"/>
    <s v="Réfection intégrée des routes, des réseaux d’aqueduc et d’égouts "/>
    <s v="Renouvellement des immobilisations"/>
    <s v="Fonds de réserve financé par les deniers publics"/>
  </r>
  <r>
    <n v="908940"/>
    <x v="362"/>
    <s v="Res"/>
    <s v="Capital Reserve Fund "/>
    <s v="Water Capital"/>
    <x v="4"/>
    <s v="Rate"/>
    <s v="Rate"/>
    <s v="Water"/>
    <s v="Authority"/>
    <s v="Integrated Road, Sewer &amp; Water Program"/>
    <x v="0"/>
    <s v="Transportation Committee"/>
    <x v="1"/>
    <s v="Infrastructure Services"/>
    <s v="Integrated Roads, Water &amp; Wastewater"/>
    <s v="908940  2018 Infrastructure Assess &amp; Data Collec"/>
    <s v="516110  Water Capital"/>
    <n v="400"/>
    <n v="230"/>
    <n v="400"/>
    <n v="400"/>
    <n v="0"/>
    <n v="0"/>
    <n v="0"/>
    <n v="0"/>
    <n v="0"/>
    <n v="0"/>
    <n v="1430"/>
    <n v="516110"/>
    <n v="1430"/>
    <s v="CW"/>
    <n v="2020"/>
    <s v="Water Capital"/>
    <n v="908940"/>
    <s v="Évaluation de l’infrastructure et collecte des données 2018"/>
    <s v="908940 Évaluation de l’infrastructure et collecte des données 2018"/>
    <s v="Comité des transports"/>
    <s v="Réfection intégrée des routes, des réseaux d’aqueduc et d’égouts "/>
    <s v="Renouvellement des immobilisations"/>
    <s v="Fonds de réserve financé par les deniers publics"/>
  </r>
  <r>
    <n v="908940"/>
    <x v="362"/>
    <s v="Res"/>
    <s v="Capital Reserve Fund "/>
    <s v="Sewer Capital"/>
    <x v="4"/>
    <s v="Rate"/>
    <s v="Rate"/>
    <s v="Sewer"/>
    <s v="Authority"/>
    <s v="Integrated Road, Sewer &amp; Water Program"/>
    <x v="0"/>
    <s v="Transportation Committee"/>
    <x v="1"/>
    <s v="Infrastructure Services"/>
    <s v="Integrated Roads, Water &amp; Wastewater"/>
    <s v="908940  2018 Infrastructure Assess &amp; Data Collec"/>
    <s v="516112  Sewer Capital"/>
    <n v="1800"/>
    <n v="1520"/>
    <n v="1800"/>
    <n v="1800"/>
    <n v="0"/>
    <n v="0"/>
    <n v="0"/>
    <n v="0"/>
    <n v="0"/>
    <n v="0"/>
    <n v="6920"/>
    <n v="516112"/>
    <n v="6920"/>
    <s v="CW"/>
    <n v="2020"/>
    <s v="Sewer Capital "/>
    <n v="908940"/>
    <s v="Évaluation de l’infrastructure et collecte des données 2018"/>
    <s v="908940 Évaluation de l’infrastructure et collecte des données 2018"/>
    <s v="Comité des transports"/>
    <s v="Réfection intégrée des routes, des réseaux d’aqueduc et d’égouts "/>
    <s v="Renouvellement des immobilisations"/>
    <s v="Fonds de réserve financé par les deniers publics"/>
  </r>
  <r>
    <n v="908940"/>
    <x v="362"/>
    <s v="Res"/>
    <s v="Capital Reserve Fund "/>
    <s v="Transit Capital"/>
    <x v="0"/>
    <s v="Tax"/>
    <s v="Tax"/>
    <s v="Tax"/>
    <s v="Authority"/>
    <s v="Integrated Road, Sewer &amp; Water Program"/>
    <x v="0"/>
    <s v="Transportation Committee"/>
    <x v="1"/>
    <s v="Infrastructure Services"/>
    <s v="Integrated Roads, Water &amp; Wastewater"/>
    <s v="908940  2018 Infrastructure Assess &amp; Data Collec"/>
    <s v="516115  Transit Capital"/>
    <n v="10"/>
    <n v="10"/>
    <n v="10"/>
    <n v="10"/>
    <n v="0"/>
    <n v="0"/>
    <n v="0"/>
    <n v="0"/>
    <n v="0"/>
    <n v="0"/>
    <n v="40"/>
    <n v="516115"/>
    <n v="40"/>
    <s v="CW"/>
    <n v="2020"/>
    <s v="Transit Capital"/>
    <n v="908940"/>
    <s v="Évaluation de l’infrastructure et collecte des données 2018"/>
    <s v="908940 Évaluation de l’infrastructure et collecte des données 2018"/>
    <s v="Comité des transports"/>
    <s v="Réfection intégrée des routes, des réseaux d’aqueduc et d’égouts "/>
    <s v="Renouvellement des immobilisations"/>
    <s v="Fonds de réserve financé par les deniers publics"/>
  </r>
  <r>
    <n v="908941"/>
    <x v="363"/>
    <s v="Res"/>
    <s v="Capital Reserve Fund "/>
    <s v="City Wide Capital"/>
    <x v="0"/>
    <s v="Tax"/>
    <s v="Tax"/>
    <s v="Tax"/>
    <s v="Authority"/>
    <s v="Integrated Road, Sewer &amp; Water Program"/>
    <x v="0"/>
    <s v="Transportation Committee"/>
    <x v="1"/>
    <s v="Infrastructure Services"/>
    <s v="Integrated Roads, Water &amp; Wastewater"/>
    <s v="908941  2018 Scoping Pre/Post Engineering"/>
    <s v="516104  City Wide Capital"/>
    <n v="85"/>
    <n v="100"/>
    <n v="150"/>
    <n v="150"/>
    <n v="0"/>
    <n v="0"/>
    <n v="0"/>
    <n v="0"/>
    <n v="0"/>
    <n v="0"/>
    <n v="485"/>
    <n v="516104"/>
    <n v="485"/>
    <s v="CW"/>
    <n v="2020"/>
    <s v="City Wide Capital"/>
    <n v="908941"/>
    <s v="Établissement de la portée des travaux d'ingénierie (avant et après) 2018"/>
    <s v="908941 Établissement de la portée des travaux d'ingénierie (avant et après) 2018"/>
    <s v="Comité des transports"/>
    <s v="Réfection intégrée des routes, des réseaux d’aqueduc et d’égouts "/>
    <s v="Renouvellement des immobilisations"/>
    <s v="Fonds de réserve financé par les deniers publics"/>
  </r>
  <r>
    <n v="908941"/>
    <x v="363"/>
    <s v="Res"/>
    <s v="Capital Reserve Fund "/>
    <s v="Water Capital"/>
    <x v="4"/>
    <s v="Rate"/>
    <s v="Rate"/>
    <s v="Water"/>
    <s v="Authority"/>
    <s v="Integrated Road, Sewer &amp; Water Program"/>
    <x v="0"/>
    <s v="Transportation Committee"/>
    <x v="1"/>
    <s v="Infrastructure Services"/>
    <s v="Integrated Roads, Water &amp; Wastewater"/>
    <s v="908941  2018 Scoping Pre/Post Engineering"/>
    <s v="516110  Water Capital"/>
    <n v="215"/>
    <n v="260"/>
    <n v="360"/>
    <n v="360"/>
    <n v="0"/>
    <n v="0"/>
    <n v="0"/>
    <n v="0"/>
    <n v="0"/>
    <n v="0"/>
    <n v="1195"/>
    <n v="516110"/>
    <n v="1195"/>
    <s v="CW"/>
    <n v="2020"/>
    <s v="Water Capital"/>
    <n v="908941"/>
    <s v="Établissement de la portée des travaux d'ingénierie (avant et après) 2018"/>
    <s v="908941 Établissement de la portée des travaux d'ingénierie (avant et après) 2018"/>
    <s v="Comité des transports"/>
    <s v="Réfection intégrée des routes, des réseaux d’aqueduc et d’égouts "/>
    <s v="Renouvellement des immobilisations"/>
    <s v="Fonds de réserve financé par les deniers publics"/>
  </r>
  <r>
    <n v="908941"/>
    <x v="363"/>
    <s v="Res"/>
    <s v="Capital Reserve Fund "/>
    <s v="Sewer Capital"/>
    <x v="4"/>
    <s v="Rate"/>
    <s v="Rate"/>
    <s v="Sewer"/>
    <s v="Authority"/>
    <s v="Integrated Road, Sewer &amp; Water Program"/>
    <x v="0"/>
    <s v="Transportation Committee"/>
    <x v="1"/>
    <s v="Infrastructure Services"/>
    <s v="Integrated Roads, Water &amp; Wastewater"/>
    <s v="908941  2018 Scoping Pre/Post Engineering"/>
    <s v="516112  Sewer Capital"/>
    <n v="290"/>
    <n v="400"/>
    <n v="490"/>
    <n v="490"/>
    <n v="0"/>
    <n v="0"/>
    <n v="0"/>
    <n v="0"/>
    <n v="0"/>
    <n v="0"/>
    <n v="1670"/>
    <n v="516112"/>
    <n v="1670"/>
    <s v="CW"/>
    <n v="2020"/>
    <s v="Sewer Capital "/>
    <n v="908941"/>
    <s v="Établissement de la portée des travaux d'ingénierie (avant et après) 2018"/>
    <s v="908941 Établissement de la portée des travaux d'ingénierie (avant et après) 2018"/>
    <s v="Comité des transports"/>
    <s v="Réfection intégrée des routes, des réseaux d’aqueduc et d’égouts "/>
    <s v="Renouvellement des immobilisations"/>
    <s v="Fonds de réserve financé par les deniers publics"/>
  </r>
  <r>
    <n v="908949"/>
    <x v="364"/>
    <s v="Res"/>
    <s v="Capital Reserve Fund "/>
    <s v="City Wide Capital"/>
    <x v="0"/>
    <s v="Tax"/>
    <s v="Tax"/>
    <s v="Tax"/>
    <s v="Authority"/>
    <s v="Integrated Road, Sewer &amp; Water Program"/>
    <x v="0"/>
    <s v="Transportation Committee"/>
    <x v="1"/>
    <s v="Infrastructure Services"/>
    <s v="Integrated Roads, Water &amp; Wastewater"/>
    <s v="908949  2018 Road Resurfacing - CW"/>
    <s v="516104  City Wide Capital"/>
    <n v="13693"/>
    <n v="30612"/>
    <n v="27719"/>
    <n v="26418"/>
    <n v="0"/>
    <n v="0"/>
    <n v="0"/>
    <n v="0"/>
    <n v="0"/>
    <n v="0"/>
    <n v="98442"/>
    <n v="516104"/>
    <n v="98442"/>
    <s v="CW"/>
    <n v="2020"/>
    <s v="City Wide Capital"/>
    <n v="908949"/>
    <s v="Réasphaltage de routes - À l’échelle de la Ville 2018"/>
    <s v="908949 Réasphaltage de routes - À l’échelle de la Ville 2018"/>
    <s v="Comité des transports"/>
    <s v="Réfection intégrée des routes, des réseaux d’aqueduc et d’égouts "/>
    <s v="Renouvellement des immobilisations"/>
    <s v="Fonds de réserve financé par les deniers publics"/>
  </r>
  <r>
    <n v="908949"/>
    <x v="364"/>
    <s v="Res"/>
    <s v="Capital Reserve Fund "/>
    <s v="Water Capital"/>
    <x v="4"/>
    <s v="Rate"/>
    <s v="Rate"/>
    <s v="Water"/>
    <s v="Authority"/>
    <s v="Integrated Road, Sewer &amp; Water Program"/>
    <x v="0"/>
    <s v="Transportation Committee"/>
    <x v="1"/>
    <s v="Infrastructure Services"/>
    <s v="Integrated Roads, Water &amp; Wastewater"/>
    <s v="908949  2018 Road Resurfacing - CW"/>
    <s v="516110  Water Capital"/>
    <n v="1500"/>
    <n v="100"/>
    <n v="150"/>
    <n v="100"/>
    <n v="0"/>
    <n v="0"/>
    <n v="0"/>
    <n v="0"/>
    <n v="0"/>
    <n v="0"/>
    <n v="1850"/>
    <n v="516110"/>
    <n v="1850"/>
    <s v="CW"/>
    <n v="2020"/>
    <s v="Water Capital"/>
    <n v="908949"/>
    <s v="Réasphaltage de routes - À l’échelle de la Ville 2018"/>
    <s v="908949 Réasphaltage de routes - À l’échelle de la Ville 2018"/>
    <s v="Comité des transports"/>
    <s v="Réfection intégrée des routes, des réseaux d’aqueduc et d’égouts "/>
    <s v="Renouvellement des immobilisations"/>
    <s v="Fonds de réserve financé par les deniers publics"/>
  </r>
  <r>
    <n v="908949"/>
    <x v="364"/>
    <s v="Res"/>
    <s v="Capital Reserve Fund "/>
    <s v="Sewer Capital"/>
    <x v="4"/>
    <s v="Rate"/>
    <s v="Rate"/>
    <s v="Tax"/>
    <s v="Authority"/>
    <s v="Integrated Road, Sewer &amp; Water Program"/>
    <x v="0"/>
    <s v="Transportation Committee"/>
    <x v="1"/>
    <s v="Infrastructure Services"/>
    <s v="Integrated Roads, Water &amp; Wastewater"/>
    <s v="908949  2018 Road Resurfacing - CW"/>
    <s v="516112  Sewer Capital"/>
    <n v="200"/>
    <n v="200"/>
    <n v="100"/>
    <n v="200"/>
    <n v="0"/>
    <n v="0"/>
    <n v="0"/>
    <n v="0"/>
    <n v="0"/>
    <n v="0"/>
    <n v="700"/>
    <n v="516112"/>
    <n v="700"/>
    <s v="CW"/>
    <n v="2020"/>
    <s v="Sewer Capital "/>
    <n v="908949"/>
    <s v="Réasphaltage de routes - À l’échelle de la Ville 2018"/>
    <s v="908949 Réasphaltage de routes - À l’échelle de la Ville 2018"/>
    <s v="Comité des transports"/>
    <s v="Réfection intégrée des routes, des réseaux d’aqueduc et d’égouts "/>
    <s v="Renouvellement des immobilisations"/>
    <s v="Fonds de réserve financé par les deniers publics"/>
  </r>
  <r>
    <n v="908949"/>
    <x v="364"/>
    <s v="Debt"/>
    <s v="Debt Funding "/>
    <s v="Tax Supported Debt"/>
    <x v="5"/>
    <s v="Tax"/>
    <s v="Tax"/>
    <s v="Tax"/>
    <s v="Authority"/>
    <s v="Integrated Road, Sewer &amp; Water Program"/>
    <x v="0"/>
    <s v="Transportation Committee"/>
    <x v="1"/>
    <s v="Infrastructure Services"/>
    <s v="Integrated Roads, Water &amp; Wastewater"/>
    <s v="908949  2018 Road Resurfacing - CW"/>
    <s v="518004  Tax Supported Debt"/>
    <n v="22853"/>
    <n v="2588"/>
    <n v="10184"/>
    <n v="13127"/>
    <n v="0"/>
    <n v="0"/>
    <n v="0"/>
    <n v="0"/>
    <n v="0"/>
    <n v="0"/>
    <n v="48752"/>
    <n v="518004"/>
    <n v="48752"/>
    <s v="CW"/>
    <n v="2020"/>
    <s v="Tax Supported Debt"/>
    <n v="908949"/>
    <s v="Réasphaltage de routes - À l’échelle de la Ville 2018"/>
    <s v="908949 Réasphaltage de routes - À l’échelle de la Ville 2018"/>
    <s v="Comité des transports"/>
    <s v="Réfection intégrée des routes, des réseaux d’aqueduc et d’égouts "/>
    <s v="Renouvellement des immobilisations"/>
    <s v="Dette financée par les deniers publics"/>
  </r>
  <r>
    <n v="908949"/>
    <x v="364"/>
    <s v="Debt"/>
    <s v="Debt Funding "/>
    <s v="Sewer Funded Debt"/>
    <x v="6"/>
    <s v="Rate"/>
    <s v="Rate"/>
    <s v="Tax"/>
    <s v="Authority"/>
    <s v="Integrated Road, Sewer &amp; Water Program"/>
    <x v="0"/>
    <s v="Transportation Committee"/>
    <x v="1"/>
    <s v="Infrastructure Services"/>
    <s v="Integrated Roads, Water &amp; Wastewater"/>
    <s v="908949  2018 Road Resurfacing - CW"/>
    <s v="518007  Sewer Funded Debt"/>
    <n v="1000"/>
    <n v="800"/>
    <n v="1000"/>
    <n v="1000"/>
    <n v="0"/>
    <n v="0"/>
    <n v="0"/>
    <n v="0"/>
    <n v="0"/>
    <n v="0"/>
    <n v="3800"/>
    <n v="518007"/>
    <n v="3800"/>
    <s v="CW"/>
    <n v="2020"/>
    <s v="Sewer Funded Debt"/>
    <n v="908949"/>
    <s v="Réasphaltage de routes - À l’échelle de la Ville 2018"/>
    <s v="908949 Réasphaltage de routes - À l’échelle de la Ville 2018"/>
    <s v="Comité des transports"/>
    <s v="Réfection intégrée des routes, des réseaux d’aqueduc et d’égouts "/>
    <s v="Renouvellement des immobilisations"/>
    <s v="Dette financée par les deniers publics"/>
  </r>
  <r>
    <n v="908949"/>
    <x v="364"/>
    <s v="Debt"/>
    <s v="Debt Funding "/>
    <s v="Water Funded Debt"/>
    <x v="6"/>
    <s v="Rate"/>
    <s v="Rate"/>
    <s v="Water"/>
    <s v="Authority"/>
    <s v="Integrated Road, Sewer &amp; Water Program"/>
    <x v="0"/>
    <s v="Transportation Committee"/>
    <x v="1"/>
    <s v="Infrastructure Services"/>
    <s v="Integrated Roads, Water &amp; Wastewater"/>
    <s v="908949  2018 Road Resurfacing - CW"/>
    <s v="518011  Water Funded Debt"/>
    <n v="0"/>
    <n v="400"/>
    <n v="400"/>
    <n v="500"/>
    <n v="0"/>
    <n v="0"/>
    <n v="0"/>
    <n v="0"/>
    <n v="0"/>
    <n v="0"/>
    <n v="1300"/>
    <n v="518011"/>
    <n v="1300"/>
    <s v="CW"/>
    <n v="2020"/>
    <s v="Water Funded Debt"/>
    <n v="908949"/>
    <s v="Réasphaltage de routes - À l’échelle de la Ville 2018"/>
    <s v="908949 Réasphaltage de routes - À l’échelle de la Ville 2018"/>
    <s v="Comité des transports"/>
    <s v="Réfection intégrée des routes, des réseaux d’aqueduc et d’égouts "/>
    <s v="Renouvellement des immobilisations"/>
    <s v="Dette financée par les deniers publics"/>
  </r>
  <r>
    <n v="908998"/>
    <x v="365"/>
    <s v="Res"/>
    <s v="Capital Reserve Fund "/>
    <s v="City Wide Capital"/>
    <x v="0"/>
    <s v="Tax"/>
    <s v="Tax"/>
    <s v="Tax"/>
    <s v="Authority"/>
    <s v="Integrated Road, Sewer &amp; Water Program"/>
    <x v="0"/>
    <s v="Transportation Committee"/>
    <x v="1"/>
    <s v="Infrastructure Services"/>
    <s v="Integrated Roads, Water &amp; Wastewater"/>
    <s v="908998  LRT2 R2 Hwy 174 Resurfacing EBL"/>
    <s v="516104  City Wide Capital"/>
    <n v="18"/>
    <n v="12"/>
    <n v="24"/>
    <n v="12"/>
    <n v="0"/>
    <n v="0"/>
    <n v="0"/>
    <n v="0"/>
    <n v="0"/>
    <n v="0"/>
    <n v="66"/>
    <n v="516104"/>
    <n v="66"/>
    <n v="13"/>
    <n v="2021"/>
    <s v="City Wide Capital"/>
    <n v="908998"/>
    <s v="TLR2 Réasphaltage VDE autoroute 174 zone R2"/>
    <s v="908998 TLR2 Réasphaltage VDE autoroute 174 zone R2"/>
    <s v="Comité des transports"/>
    <s v="Réfection intégrée des routes, des réseaux d’aqueduc et d’égouts "/>
    <s v="Renouvellement des immobilisations"/>
    <s v="Fonds de réserve financé par les deniers publics"/>
  </r>
  <r>
    <n v="908998"/>
    <x v="365"/>
    <s v="Res"/>
    <s v="Capital Reserve Fund "/>
    <s v="Water Capital"/>
    <x v="4"/>
    <s v="Rate"/>
    <s v="Rate"/>
    <s v="Water"/>
    <s v="Authority"/>
    <s v="Integrated Road, Sewer &amp; Water Program"/>
    <x v="0"/>
    <s v="Transportation Committee"/>
    <x v="1"/>
    <s v="Infrastructure Services"/>
    <s v="Integrated Roads, Water &amp; Wastewater"/>
    <s v="908998  LRT2 R2 Hwy 174 Resurfacing EBL"/>
    <s v="516110  Water Capital"/>
    <n v="5"/>
    <n v="12"/>
    <n v="24"/>
    <n v="12"/>
    <n v="0"/>
    <n v="0"/>
    <n v="0"/>
    <n v="0"/>
    <n v="0"/>
    <n v="0"/>
    <n v="53"/>
    <n v="516110"/>
    <n v="53"/>
    <n v="13"/>
    <n v="2021"/>
    <s v="Water Capital"/>
    <n v="908998"/>
    <s v="TLR2 Réasphaltage VDE autoroute 174 zone R2"/>
    <s v="908998 TLR2 Réasphaltage VDE autoroute 174 zone R2"/>
    <s v="Comité des transports"/>
    <s v="Réfection intégrée des routes, des réseaux d’aqueduc et d’égouts "/>
    <s v="Renouvellement des immobilisations"/>
    <s v="Fonds de réserve financé par les deniers publics"/>
  </r>
  <r>
    <n v="908998"/>
    <x v="365"/>
    <s v="Res"/>
    <s v="Capital Reserve Fund "/>
    <s v="Sewer Capital"/>
    <x v="4"/>
    <s v="Rate"/>
    <s v="Rate"/>
    <s v="Sewer"/>
    <s v="Authority"/>
    <s v="Integrated Road, Sewer &amp; Water Program"/>
    <x v="0"/>
    <s v="Transportation Committee"/>
    <x v="1"/>
    <s v="Infrastructure Services"/>
    <s v="Integrated Roads, Water &amp; Wastewater"/>
    <s v="908998  LRT2 R2 Hwy 174 Resurfacing EBL"/>
    <s v="516112  Sewer Capital"/>
    <n v="10"/>
    <n v="24"/>
    <n v="48"/>
    <n v="24"/>
    <n v="0"/>
    <n v="0"/>
    <n v="0"/>
    <n v="0"/>
    <n v="0"/>
    <n v="0"/>
    <n v="106"/>
    <n v="516112"/>
    <n v="106"/>
    <n v="13"/>
    <n v="2021"/>
    <s v="Sewer Capital "/>
    <n v="908998"/>
    <s v="TLR2 Réasphaltage VDE autoroute 174 zone R2"/>
    <s v="908998 TLR2 Réasphaltage VDE autoroute 174 zone R2"/>
    <s v="Comité des transports"/>
    <s v="Réfection intégrée des routes, des réseaux d’aqueduc et d’égouts "/>
    <s v="Renouvellement des immobilisations"/>
    <s v="Fonds de réserve financé par les deniers publics"/>
  </r>
  <r>
    <n v="908998"/>
    <x v="365"/>
    <s v="Debt"/>
    <s v="Debt Funding "/>
    <s v="Tax Supported Debt"/>
    <x v="5"/>
    <s v="Tax"/>
    <s v="Tax"/>
    <s v="Tax"/>
    <s v="Authority"/>
    <s v="Integrated Road, Sewer &amp; Water Program"/>
    <x v="0"/>
    <s v="Transportation Committee"/>
    <x v="1"/>
    <s v="Infrastructure Services"/>
    <s v="Integrated Roads, Water &amp; Wastewater"/>
    <s v="908998  LRT2 R2 Hwy 174 Resurfacing EBL"/>
    <s v="518004  Tax Supported Debt"/>
    <n v="75"/>
    <n v="675"/>
    <n v="1350"/>
    <n v="675"/>
    <n v="0"/>
    <n v="0"/>
    <n v="0"/>
    <n v="0"/>
    <n v="0"/>
    <n v="0"/>
    <n v="2775"/>
    <n v="518004"/>
    <n v="2775"/>
    <n v="13"/>
    <n v="2021"/>
    <s v="Tax Supported Debt"/>
    <n v="908998"/>
    <s v="TLR2 Réasphaltage VDE autoroute 174 zone R2"/>
    <s v="908998 TLR2 Réasphaltage VDE autoroute 174 zone R2"/>
    <s v="Comité des transports"/>
    <s v="Réfection intégrée des routes, des réseaux d’aqueduc et d’égouts "/>
    <s v="Renouvellement des immobilisations"/>
    <s v="Dette financée par les deniers publics"/>
  </r>
  <r>
    <n v="909021"/>
    <x v="366"/>
    <s v="Res"/>
    <s v="Capital Reserve Fund "/>
    <s v="City Wide Capital"/>
    <x v="0"/>
    <s v="Tax"/>
    <s v="Tax"/>
    <s v="Tax"/>
    <s v="Authority"/>
    <s v="Integrated Road, Sewer &amp; Water Program"/>
    <x v="0"/>
    <s v="Transportation Committee"/>
    <x v="1"/>
    <s v="Infrastructure Services"/>
    <s v="Integrated Roads, Water &amp; Wastewater"/>
    <s v="909021  Woodroffe Ave (Saville-Richmond)"/>
    <s v="516104  City Wide Capital"/>
    <n v="0"/>
    <n v="0"/>
    <n v="0"/>
    <n v="100"/>
    <n v="0"/>
    <n v="0"/>
    <n v="0"/>
    <n v="0"/>
    <n v="0"/>
    <n v="0"/>
    <n v="100"/>
    <n v="516104"/>
    <n v="100"/>
    <n v="7"/>
    <n v="2025"/>
    <s v="City Wide Capital"/>
    <n v="909021"/>
    <s v="Avenue Woodroffe (Saville-Richmond)"/>
    <s v="909021 Avenue Woodroffe (Saville-Richmond)"/>
    <s v="Comité des transports"/>
    <s v="Réfection intégrée des routes, des réseaux d’aqueduc et d’égouts "/>
    <s v="Renouvellement des immobilisations"/>
    <s v="Fonds de réserve financé par les deniers publics"/>
  </r>
  <r>
    <n v="909021"/>
    <x v="366"/>
    <s v="Res"/>
    <s v="Capital Reserve Fund "/>
    <s v="Water Capital"/>
    <x v="4"/>
    <s v="Rate"/>
    <s v="Rate"/>
    <s v="Water"/>
    <s v="Authority"/>
    <s v="Integrated Road, Sewer &amp; Water Program"/>
    <x v="0"/>
    <s v="Transportation Committee"/>
    <x v="1"/>
    <s v="Infrastructure Services"/>
    <s v="Integrated Roads, Water &amp; Wastewater"/>
    <s v="909021  Woodroffe Ave (Saville-Richmond)"/>
    <s v="516110  Water Capital"/>
    <n v="0"/>
    <n v="0"/>
    <n v="0"/>
    <n v="100"/>
    <n v="0"/>
    <n v="0"/>
    <n v="0"/>
    <n v="0"/>
    <n v="0"/>
    <n v="0"/>
    <n v="100"/>
    <n v="516110"/>
    <n v="100"/>
    <n v="7"/>
    <n v="2025"/>
    <s v="Water Capital"/>
    <n v="909021"/>
    <s v="Avenue Woodroffe (Saville-Richmond)"/>
    <s v="909021 Avenue Woodroffe (Saville-Richmond)"/>
    <s v="Comité des transports"/>
    <s v="Réfection intégrée des routes, des réseaux d’aqueduc et d’égouts "/>
    <s v="Renouvellement des immobilisations"/>
    <s v="Fonds de réserve financé par les deniers publics"/>
  </r>
  <r>
    <n v="909021"/>
    <x v="366"/>
    <s v="Res"/>
    <s v="Capital Reserve Fund "/>
    <s v="Sewer Capital"/>
    <x v="4"/>
    <s v="Rate"/>
    <s v="Rate"/>
    <s v="Sewer"/>
    <s v="Authority"/>
    <s v="Integrated Road, Sewer &amp; Water Program"/>
    <x v="0"/>
    <s v="Transportation Committee"/>
    <x v="1"/>
    <s v="Infrastructure Services"/>
    <s v="Integrated Roads, Water &amp; Wastewater"/>
    <s v="909021  Woodroffe Ave (Saville-Richmond)"/>
    <s v="516112  Sewer Capital"/>
    <n v="0"/>
    <n v="0"/>
    <n v="0"/>
    <n v="200"/>
    <n v="0"/>
    <n v="0"/>
    <n v="0"/>
    <n v="0"/>
    <n v="0"/>
    <n v="0"/>
    <n v="200"/>
    <n v="516112"/>
    <n v="200"/>
    <n v="7"/>
    <n v="2025"/>
    <s v="Sewer Capital "/>
    <n v="909021"/>
    <s v="Avenue Woodroffe (Saville-Richmond)"/>
    <s v="909021 Avenue Woodroffe (Saville-Richmond)"/>
    <s v="Comité des transports"/>
    <s v="Réfection intégrée des routes, des réseaux d’aqueduc et d’égouts "/>
    <s v="Renouvellement des immobilisations"/>
    <s v="Fonds de réserve financé par les deniers publics"/>
  </r>
  <r>
    <n v="909021"/>
    <x v="366"/>
    <s v="Debt"/>
    <s v="Debt Funding "/>
    <s v="Tax Supported Debt"/>
    <x v="5"/>
    <s v="Tax"/>
    <s v="Tax"/>
    <s v="Tax"/>
    <s v="Authority"/>
    <s v="Integrated Road, Sewer &amp; Water Program"/>
    <x v="0"/>
    <s v="Transportation Committee"/>
    <x v="1"/>
    <s v="Infrastructure Services"/>
    <s v="Integrated Roads, Water &amp; Wastewater"/>
    <s v="909021  Woodroffe Ave (Saville-Richmond)"/>
    <s v="518004  Tax Supported Debt"/>
    <n v="0"/>
    <n v="0"/>
    <n v="0"/>
    <n v="100"/>
    <n v="0"/>
    <n v="0"/>
    <n v="0"/>
    <n v="0"/>
    <n v="0"/>
    <n v="0"/>
    <n v="100"/>
    <n v="518004"/>
    <n v="100"/>
    <n v="7"/>
    <n v="2025"/>
    <s v="Tax Supported Debt"/>
    <n v="909021"/>
    <s v="Avenue Woodroffe (Saville-Richmond)"/>
    <s v="909021 Avenue Woodroffe (Saville-Richmond)"/>
    <s v="Comité des transports"/>
    <s v="Réfection intégrée des routes, des réseaux d’aqueduc et d’égouts "/>
    <s v="Renouvellement des immobilisations"/>
    <s v="Dette financée par les deniers publics"/>
  </r>
  <r>
    <n v="909021"/>
    <x v="366"/>
    <s v="Debt"/>
    <s v="Debt Funding "/>
    <s v="Sewer Funded Debt"/>
    <x v="6"/>
    <s v="Rate"/>
    <s v="Rate"/>
    <s v="Sewer"/>
    <s v="Authority"/>
    <s v="Integrated Road, Sewer &amp; Water Program"/>
    <x v="0"/>
    <s v="Transportation Committee"/>
    <x v="1"/>
    <s v="Infrastructure Services"/>
    <s v="Integrated Roads, Water &amp; Wastewater"/>
    <s v="909021  Woodroffe Ave (Saville-Richmond)"/>
    <s v="518007  Sewer Funded Debt"/>
    <n v="0"/>
    <n v="0"/>
    <n v="0"/>
    <n v="400"/>
    <n v="0"/>
    <n v="0"/>
    <n v="0"/>
    <n v="0"/>
    <n v="0"/>
    <n v="0"/>
    <n v="400"/>
    <n v="518007"/>
    <n v="400"/>
    <n v="7"/>
    <n v="2025"/>
    <s v="Sewer Funded Debt"/>
    <n v="909021"/>
    <s v="Avenue Woodroffe (Saville-Richmond)"/>
    <s v="909021 Avenue Woodroffe (Saville-Richmond)"/>
    <s v="Comité des transports"/>
    <s v="Réfection intégrée des routes, des réseaux d’aqueduc et d’égouts "/>
    <s v="Renouvellement des immobilisations"/>
    <s v="Dette financée par les deniers publics"/>
  </r>
  <r>
    <n v="909021"/>
    <x v="366"/>
    <s v="Debt"/>
    <s v="Debt Funding "/>
    <s v="Water Funded Debt"/>
    <x v="6"/>
    <s v="Rate"/>
    <s v="Rate"/>
    <s v="Water"/>
    <s v="Authority"/>
    <s v="Integrated Road, Sewer &amp; Water Program"/>
    <x v="0"/>
    <s v="Transportation Committee"/>
    <x v="1"/>
    <s v="Infrastructure Services"/>
    <s v="Integrated Roads, Water &amp; Wastewater"/>
    <s v="909021  Woodroffe Ave (Saville-Richmond)"/>
    <s v="518011  Water Funded Debt"/>
    <n v="0"/>
    <n v="0"/>
    <n v="0"/>
    <n v="400"/>
    <n v="0"/>
    <n v="0"/>
    <n v="0"/>
    <n v="0"/>
    <n v="0"/>
    <n v="0"/>
    <n v="400"/>
    <n v="518011"/>
    <n v="400"/>
    <n v="7"/>
    <n v="2025"/>
    <s v="Water Funded Debt"/>
    <n v="909021"/>
    <s v="Avenue Woodroffe (Saville-Richmond)"/>
    <s v="909021 Avenue Woodroffe (Saville-Richmond)"/>
    <s v="Comité des transports"/>
    <s v="Réfection intégrée des routes, des réseaux d’aqueduc et d’égouts "/>
    <s v="Renouvellement des immobilisations"/>
    <s v="Dette financée par les deniers publics"/>
  </r>
  <r>
    <n v="909041"/>
    <x v="367"/>
    <s v="Res"/>
    <s v="Capital Reserve Fund "/>
    <s v="City Wide Capital"/>
    <x v="0"/>
    <s v="Tax"/>
    <s v="Tax"/>
    <s v="Tax"/>
    <s v="Authority"/>
    <s v="Integrated Road, Sewer &amp; Water Program"/>
    <x v="0"/>
    <s v="Transportation Committee"/>
    <x v="1"/>
    <s v="Infrastructure Services"/>
    <s v="Integrated Roads, Water &amp; Wastewater"/>
    <s v="909041  Dow's Lake Rd / Kippewa Dr"/>
    <s v="516104  City Wide Capital"/>
    <n v="0"/>
    <n v="0"/>
    <n v="100"/>
    <n v="0"/>
    <n v="0"/>
    <n v="0"/>
    <n v="0"/>
    <n v="0"/>
    <n v="0"/>
    <n v="0"/>
    <n v="100"/>
    <n v="516104"/>
    <n v="100"/>
    <n v="17"/>
    <n v="2023"/>
    <s v="City Wide Capital"/>
    <n v="909041"/>
    <s v="Chemin Dow's Lake / promenade Kippewa"/>
    <s v="909041 Chemin Dow's Lake / promenade Kippewa"/>
    <s v="Comité des transports"/>
    <s v="Réfection intégrée des routes, des réseaux d’aqueduc et d’égouts "/>
    <s v="Renouvellement des immobilisations"/>
    <s v="Fonds de réserve financé par les deniers publics"/>
  </r>
  <r>
    <n v="909041"/>
    <x v="367"/>
    <s v="Res"/>
    <s v="Capital Reserve Fund "/>
    <s v="Water Capital"/>
    <x v="4"/>
    <s v="Rate"/>
    <s v="Rate"/>
    <s v="Water"/>
    <s v="Authority"/>
    <s v="Integrated Road, Sewer &amp; Water Program"/>
    <x v="0"/>
    <s v="Transportation Committee"/>
    <x v="1"/>
    <s v="Infrastructure Services"/>
    <s v="Integrated Roads, Water &amp; Wastewater"/>
    <s v="909041  Dow's Lake Rd / Kippewa Dr"/>
    <s v="516110  Water Capital"/>
    <n v="0"/>
    <n v="0"/>
    <n v="120"/>
    <n v="0"/>
    <n v="0"/>
    <n v="0"/>
    <n v="0"/>
    <n v="0"/>
    <n v="0"/>
    <n v="0"/>
    <n v="120"/>
    <n v="516110"/>
    <n v="120"/>
    <n v="17"/>
    <n v="2023"/>
    <s v="Water Capital"/>
    <n v="909041"/>
    <s v="Chemin Dow's Lake / promenade Kippewa"/>
    <s v="909041 Chemin Dow's Lake / promenade Kippewa"/>
    <s v="Comité des transports"/>
    <s v="Réfection intégrée des routes, des réseaux d’aqueduc et d’égouts "/>
    <s v="Renouvellement des immobilisations"/>
    <s v="Fonds de réserve financé par les deniers publics"/>
  </r>
  <r>
    <n v="909041"/>
    <x v="367"/>
    <s v="Res"/>
    <s v="Capital Reserve Fund "/>
    <s v="Sewer Capital"/>
    <x v="4"/>
    <s v="Rate"/>
    <s v="Rate"/>
    <s v="Sewer"/>
    <s v="Authority"/>
    <s v="Integrated Road, Sewer &amp; Water Program"/>
    <x v="0"/>
    <s v="Transportation Committee"/>
    <x v="1"/>
    <s v="Infrastructure Services"/>
    <s v="Integrated Roads, Water &amp; Wastewater"/>
    <s v="909041  Dow's Lake Rd / Kippewa Dr"/>
    <s v="516112  Sewer Capital"/>
    <n v="0"/>
    <n v="0"/>
    <n v="180"/>
    <n v="0"/>
    <n v="0"/>
    <n v="0"/>
    <n v="0"/>
    <n v="0"/>
    <n v="0"/>
    <n v="0"/>
    <n v="180"/>
    <n v="516112"/>
    <n v="180"/>
    <n v="17"/>
    <n v="2023"/>
    <s v="Sewer Capital "/>
    <n v="909041"/>
    <s v="Chemin Dow's Lake / promenade Kippewa"/>
    <s v="909041 Chemin Dow's Lake / promenade Kippewa"/>
    <s v="Comité des transports"/>
    <s v="Réfection intégrée des routes, des réseaux d’aqueduc et d’égouts "/>
    <s v="Renouvellement des immobilisations"/>
    <s v="Fonds de réserve financé par les deniers publics"/>
  </r>
  <r>
    <n v="909041"/>
    <x v="367"/>
    <s v="Debt"/>
    <s v="Debt Funding "/>
    <s v="Sewer Funded Debt"/>
    <x v="6"/>
    <s v="Rate"/>
    <s v="Rate"/>
    <s v="Sewer"/>
    <s v="Authority"/>
    <s v="Integrated Road, Sewer &amp; Water Program"/>
    <x v="0"/>
    <s v="Transportation Committee"/>
    <x v="1"/>
    <s v="Infrastructure Services"/>
    <s v="Integrated Roads, Water &amp; Wastewater"/>
    <s v="909041  Dow's Lake Rd / Kippewa Dr"/>
    <s v="518007  Sewer Funded Debt"/>
    <n v="0"/>
    <n v="0"/>
    <n v="300"/>
    <n v="0"/>
    <n v="0"/>
    <n v="0"/>
    <n v="0"/>
    <n v="0"/>
    <n v="0"/>
    <n v="0"/>
    <n v="300"/>
    <n v="518007"/>
    <n v="300"/>
    <n v="17"/>
    <n v="2023"/>
    <s v="Sewer Funded Debt"/>
    <n v="909041"/>
    <s v="Chemin Dow's Lake / promenade Kippewa"/>
    <s v="909041 Chemin Dow's Lake / promenade Kippewa"/>
    <s v="Comité des transports"/>
    <s v="Réfection intégrée des routes, des réseaux d’aqueduc et d’égouts "/>
    <s v="Renouvellement des immobilisations"/>
    <s v="Dette financée par les deniers publics"/>
  </r>
  <r>
    <n v="909041"/>
    <x v="367"/>
    <s v="Debt"/>
    <s v="Debt Funding "/>
    <s v="Water Funded Debt"/>
    <x v="6"/>
    <s v="Rate"/>
    <s v="Rate"/>
    <s v="Water"/>
    <s v="Authority"/>
    <s v="Integrated Road, Sewer &amp; Water Program"/>
    <x v="0"/>
    <s v="Transportation Committee"/>
    <x v="1"/>
    <s v="Infrastructure Services"/>
    <s v="Integrated Roads, Water &amp; Wastewater"/>
    <s v="909041  Dow's Lake Rd / Kippewa Dr"/>
    <s v="518011  Water Funded Debt"/>
    <n v="0"/>
    <n v="0"/>
    <n v="200"/>
    <n v="0"/>
    <n v="0"/>
    <n v="0"/>
    <n v="0"/>
    <n v="0"/>
    <n v="0"/>
    <n v="0"/>
    <n v="200"/>
    <n v="518011"/>
    <n v="200"/>
    <n v="17"/>
    <n v="2023"/>
    <s v="Water Funded Debt"/>
    <n v="909041"/>
    <s v="Chemin Dow's Lake / promenade Kippewa"/>
    <s v="909041 Chemin Dow's Lake / promenade Kippewa"/>
    <s v="Comité des transports"/>
    <s v="Réfection intégrée des routes, des réseaux d’aqueduc et d’égouts "/>
    <s v="Renouvellement des immobilisations"/>
    <s v="Dette financée par les deniers publics"/>
  </r>
  <r>
    <n v="906056"/>
    <x v="368"/>
    <s v="Res"/>
    <s v="Capital Reserve Fund "/>
    <s v="City Wide Capital"/>
    <x v="0"/>
    <s v="Tax"/>
    <s v="Tax"/>
    <s v="Tax"/>
    <s v="Authority"/>
    <s v="Integrated Rehab-Intensification Areas"/>
    <x v="0"/>
    <s v="Transportation Committee"/>
    <x v="1"/>
    <s v="Infrastructure Services"/>
    <s v="Integrated Roads, Water &amp; Wastewater"/>
    <s v="906056  Albert St / Scott St"/>
    <s v="516104  City Wide Capital"/>
    <n v="70"/>
    <n v="0"/>
    <n v="0"/>
    <n v="0"/>
    <n v="0"/>
    <n v="0"/>
    <n v="0"/>
    <n v="0"/>
    <n v="0"/>
    <n v="0"/>
    <n v="70"/>
    <n v="516104"/>
    <n v="70"/>
    <n v="14"/>
    <n v="2019"/>
    <s v="City Wide Capital"/>
    <n v="906056"/>
    <s v="Rues Albert et Scott"/>
    <s v="906056 Rues Albert et Scott"/>
    <s v="Comité des transports"/>
    <s v="Réfection intégrée des routes, des réseaux d’aqueduc et d’égouts "/>
    <s v="Renouvellement des immobilisations"/>
    <s v="Fonds de réserve financé par les deniers publics"/>
  </r>
  <r>
    <n v="906056"/>
    <x v="368"/>
    <s v="Res"/>
    <s v="Capital Reserve Fund "/>
    <s v="Water Capital"/>
    <x v="4"/>
    <s v="Rate"/>
    <s v="Rate"/>
    <s v="Water"/>
    <s v="Authority"/>
    <s v="Integrated Rehab-Intensification Areas"/>
    <x v="0"/>
    <s v="Transportation Committee"/>
    <x v="1"/>
    <s v="Infrastructure Services"/>
    <s v="Integrated Roads, Water &amp; Wastewater"/>
    <s v="906056  Albert St / Scott St"/>
    <s v="516110  Water Capital"/>
    <n v="130"/>
    <n v="0"/>
    <n v="0"/>
    <n v="0"/>
    <n v="0"/>
    <n v="0"/>
    <n v="0"/>
    <n v="0"/>
    <n v="0"/>
    <n v="0"/>
    <n v="130"/>
    <n v="516110"/>
    <n v="130"/>
    <n v="14"/>
    <n v="2019"/>
    <s v="Water Capital"/>
    <n v="906056"/>
    <s v="Rues Albert et Scott"/>
    <s v="906056 Rues Albert et Scott"/>
    <s v="Comité des transports"/>
    <s v="Réfection intégrée des routes, des réseaux d’aqueduc et d’égouts "/>
    <s v="Renouvellement des immobilisations"/>
    <s v="Fonds de réserve financé par les deniers publics"/>
  </r>
  <r>
    <n v="906056"/>
    <x v="368"/>
    <s v="Res"/>
    <s v="Capital Reserve Fund "/>
    <s v="Sewer Capital"/>
    <x v="4"/>
    <s v="Rate"/>
    <s v="Rate"/>
    <s v="Sewer"/>
    <s v="Authority"/>
    <s v="Integrated Rehab-Intensification Areas"/>
    <x v="0"/>
    <s v="Transportation Committee"/>
    <x v="1"/>
    <s v="Infrastructure Services"/>
    <s v="Integrated Roads, Water &amp; Wastewater"/>
    <s v="906056  Albert St / Scott St"/>
    <s v="516112  Sewer Capital"/>
    <n v="193"/>
    <n v="0"/>
    <n v="0"/>
    <n v="0"/>
    <n v="0"/>
    <n v="0"/>
    <n v="0"/>
    <n v="0"/>
    <n v="0"/>
    <n v="0"/>
    <n v="193"/>
    <n v="516112"/>
    <n v="193"/>
    <n v="14"/>
    <n v="2019"/>
    <s v="Sewer Capital "/>
    <n v="906056"/>
    <s v="Rues Albert et Scott"/>
    <s v="906056 Rues Albert et Scott"/>
    <s v="Comité des transports"/>
    <s v="Réfection intégrée des routes, des réseaux d’aqueduc et d’égouts "/>
    <s v="Renouvellement des immobilisations"/>
    <s v="Fonds de réserve financé par les deniers publics"/>
  </r>
  <r>
    <n v="906056"/>
    <x v="368"/>
    <s v="DC"/>
    <s v="Development Charges "/>
    <s v="Sanitary Wastewater (Inside Green"/>
    <x v="1"/>
    <s v="DC"/>
    <s v="Rate"/>
    <s v="Sewer"/>
    <s v="Authority"/>
    <s v="Integrated Rehab-Intensification Areas"/>
    <x v="0"/>
    <s v="Transportation Committee"/>
    <x v="1"/>
    <s v="Infrastructure Services"/>
    <s v="Integrated Roads, Water &amp; Wastewater"/>
    <s v="906056  Albert St / Scott St"/>
    <s v="516232  Sanitary Wastewater (Inside Green"/>
    <n v="7"/>
    <n v="0"/>
    <n v="0"/>
    <n v="0"/>
    <n v="0"/>
    <n v="0"/>
    <n v="0"/>
    <n v="0"/>
    <n v="0"/>
    <n v="0"/>
    <n v="7"/>
    <n v="516232"/>
    <n v="7"/>
    <n v="14"/>
    <n v="2019"/>
    <s v="Sanitary Wastewater"/>
    <n v="906056"/>
    <s v="Rues Albert et Scott"/>
    <s v="906056 Rues Albert et Scott"/>
    <s v="Comité des transports"/>
    <s v="Réfection intégrée des routes, des réseaux d’aqueduc et d’égouts "/>
    <s v="Renouvellement des immobilisations"/>
    <s v="Redevances d’aménagement"/>
  </r>
  <r>
    <n v="906056"/>
    <x v="368"/>
    <s v="Debt"/>
    <s v="Debt Funding "/>
    <s v="Tax Supported Debt"/>
    <x v="5"/>
    <s v="Tax"/>
    <s v="Tax"/>
    <s v="Tax"/>
    <s v="Authority"/>
    <s v="Integrated Rehab-Intensification Areas"/>
    <x v="0"/>
    <s v="Transportation Committee"/>
    <x v="1"/>
    <s v="Infrastructure Services"/>
    <s v="Integrated Roads, Water &amp; Wastewater"/>
    <s v="906056  Albert St / Scott St"/>
    <s v="518004  Tax Supported Debt"/>
    <n v="100"/>
    <n v="0"/>
    <n v="0"/>
    <n v="0"/>
    <n v="0"/>
    <n v="0"/>
    <n v="0"/>
    <n v="0"/>
    <n v="0"/>
    <n v="0"/>
    <n v="100"/>
    <n v="518004"/>
    <n v="100"/>
    <n v="14"/>
    <n v="2019"/>
    <s v="Tax Supported Debt"/>
    <n v="906056"/>
    <s v="Rues Albert et Scott"/>
    <s v="906056 Rues Albert et Scott"/>
    <s v="Comité des transports"/>
    <s v="Réfection intégrée des routes, des réseaux d’aqueduc et d’égouts "/>
    <s v="Renouvellement des immobilisations"/>
    <s v="Dette financée par les deniers publics"/>
  </r>
  <r>
    <n v="906056"/>
    <x v="368"/>
    <s v="Debt"/>
    <s v="Debt Funding "/>
    <s v="Sewer Funded Debt"/>
    <x v="6"/>
    <s v="Rate"/>
    <s v="Rate"/>
    <s v="Sewer"/>
    <s v="Authority"/>
    <s v="Integrated Rehab-Intensification Areas"/>
    <x v="0"/>
    <s v="Transportation Committee"/>
    <x v="1"/>
    <s v="Infrastructure Services"/>
    <s v="Integrated Roads, Water &amp; Wastewater"/>
    <s v="906056  Albert St / Scott St"/>
    <s v="518007  Sewer Funded Debt"/>
    <n v="300"/>
    <n v="0"/>
    <n v="0"/>
    <n v="0"/>
    <n v="0"/>
    <n v="0"/>
    <n v="0"/>
    <n v="0"/>
    <n v="0"/>
    <n v="0"/>
    <n v="300"/>
    <n v="518007"/>
    <n v="300"/>
    <n v="14"/>
    <n v="2019"/>
    <s v="Sewer Funded Debt"/>
    <n v="906056"/>
    <s v="Rues Albert et Scott"/>
    <s v="906056 Rues Albert et Scott"/>
    <s v="Comité des transports"/>
    <s v="Réfection intégrée des routes, des réseaux d’aqueduc et d’égouts "/>
    <s v="Renouvellement des immobilisations"/>
    <s v="Dette financée par les deniers publics"/>
  </r>
  <r>
    <n v="906735"/>
    <x v="369"/>
    <s v="Res"/>
    <s v="Capital Reserve Fund "/>
    <s v="City Wide Capital"/>
    <x v="0"/>
    <s v="Tax"/>
    <s v="Tax"/>
    <s v="Tax"/>
    <s v="Authority"/>
    <s v="Integrated Rehab-Intensification Areas"/>
    <x v="0"/>
    <s v="Transportation Committee"/>
    <x v="1"/>
    <s v="Infrastructure Services"/>
    <s v="Integrated Roads, Water &amp; Wastewater"/>
    <s v="906735  Bank St (Riverside-Belanger)"/>
    <s v="516104  City Wide Capital"/>
    <n v="0"/>
    <n v="1200"/>
    <n v="2400"/>
    <n v="0"/>
    <n v="0"/>
    <n v="0"/>
    <n v="0"/>
    <n v="0"/>
    <n v="0"/>
    <n v="0"/>
    <n v="3600"/>
    <n v="516104"/>
    <n v="3600"/>
    <n v="17"/>
    <n v="2018"/>
    <s v="City Wide Capital"/>
    <n v="906735"/>
    <s v="Rue Bank (Riverside-Bélanger)"/>
    <s v="906735 Rue Bank (Riverside-Bélanger)"/>
    <s v="Comité des transports"/>
    <s v="Réfection intégrée des routes, des réseaux d’aqueduc et d’égouts "/>
    <s v="Renouvellement des immobilisations"/>
    <s v="Fonds de réserve financé par les deniers publics"/>
  </r>
  <r>
    <n v="906735"/>
    <x v="369"/>
    <s v="Res"/>
    <s v="Capital Reserve Fund "/>
    <s v="Water Capital"/>
    <x v="4"/>
    <s v="Rate"/>
    <s v="Rate"/>
    <s v="Water"/>
    <s v="Authority"/>
    <s v="Integrated Rehab-Intensification Areas"/>
    <x v="0"/>
    <s v="Transportation Committee"/>
    <x v="1"/>
    <s v="Infrastructure Services"/>
    <s v="Integrated Roads, Water &amp; Wastewater"/>
    <s v="906735  Bank St (Riverside-Belanger)"/>
    <s v="516110  Water Capital"/>
    <n v="0"/>
    <n v="5767"/>
    <n v="11833"/>
    <n v="0"/>
    <n v="0"/>
    <n v="0"/>
    <n v="0"/>
    <n v="0"/>
    <n v="0"/>
    <n v="0"/>
    <n v="17600"/>
    <n v="516110"/>
    <n v="17600"/>
    <n v="17"/>
    <n v="2018"/>
    <s v="Water Capital"/>
    <n v="906735"/>
    <s v="Rue Bank (Riverside-Bélanger)"/>
    <s v="906735 Rue Bank (Riverside-Bélanger)"/>
    <s v="Comité des transports"/>
    <s v="Réfection intégrée des routes, des réseaux d’aqueduc et d’égouts "/>
    <s v="Renouvellement des immobilisations"/>
    <s v="Fonds de réserve financé par les deniers publics"/>
  </r>
  <r>
    <n v="906735"/>
    <x v="369"/>
    <s v="Res"/>
    <s v="Capital Reserve Fund "/>
    <s v="Sewer Capital"/>
    <x v="4"/>
    <s v="Rate"/>
    <s v="Rate"/>
    <s v="Sewer"/>
    <s v="Authority"/>
    <s v="Integrated Rehab-Intensification Areas"/>
    <x v="0"/>
    <s v="Transportation Committee"/>
    <x v="1"/>
    <s v="Infrastructure Services"/>
    <s v="Integrated Roads, Water &amp; Wastewater"/>
    <s v="906735  Bank St (Riverside-Belanger)"/>
    <s v="516112  Sewer Capital"/>
    <n v="0"/>
    <n v="4066"/>
    <n v="15874"/>
    <n v="0"/>
    <n v="0"/>
    <n v="0"/>
    <n v="0"/>
    <n v="0"/>
    <n v="0"/>
    <n v="0"/>
    <n v="19940"/>
    <n v="516112"/>
    <n v="19940"/>
    <n v="17"/>
    <n v="2018"/>
    <s v="Sewer Capital "/>
    <n v="906735"/>
    <s v="Rue Bank (Riverside-Bélanger)"/>
    <s v="906735 Rue Bank (Riverside-Bélanger)"/>
    <s v="Comité des transports"/>
    <s v="Réfection intégrée des routes, des réseaux d’aqueduc et d’égouts "/>
    <s v="Renouvellement des immobilisations"/>
    <s v="Fonds de réserve financé par les deniers publics"/>
  </r>
  <r>
    <n v="906735"/>
    <x v="369"/>
    <s v="DC"/>
    <s v="Development Charges "/>
    <s v="Sanitary Wastewater (Inside Green"/>
    <x v="1"/>
    <s v="DC"/>
    <s v="Rate"/>
    <s v="Sewer"/>
    <s v="Authority"/>
    <s v="Integrated Rehab-Intensification Areas"/>
    <x v="0"/>
    <s v="Transportation Committee"/>
    <x v="1"/>
    <s v="Infrastructure Services"/>
    <s v="Integrated Roads, Water &amp; Wastewater"/>
    <s v="906735  Bank St (Riverside-Belanger)"/>
    <s v="516232  Sanitary Wastewater (Inside Green"/>
    <n v="0"/>
    <n v="122"/>
    <n v="238"/>
    <n v="0"/>
    <n v="0"/>
    <n v="0"/>
    <n v="0"/>
    <n v="0"/>
    <n v="0"/>
    <n v="0"/>
    <n v="360"/>
    <n v="516232"/>
    <n v="360"/>
    <n v="17"/>
    <n v="2018"/>
    <s v="Sanitary Wastewater"/>
    <n v="906735"/>
    <s v="Rue Bank (Riverside-Bélanger)"/>
    <s v="906735 Rue Bank (Riverside-Bélanger)"/>
    <s v="Comité des transports"/>
    <s v="Réfection intégrée des routes, des réseaux d’aqueduc et d’égouts "/>
    <s v="Renouvellement des immobilisations"/>
    <s v="Redevances d’aménagement"/>
  </r>
  <r>
    <n v="906735"/>
    <x v="369"/>
    <s v="Debt"/>
    <s v="Debt Funding "/>
    <s v="Tax Supported Debt"/>
    <x v="5"/>
    <s v="Tax"/>
    <s v="Tax"/>
    <s v="Tax"/>
    <s v="Authority"/>
    <s v="Integrated Rehab-Intensification Areas"/>
    <x v="0"/>
    <s v="Transportation Committee"/>
    <x v="1"/>
    <s v="Infrastructure Services"/>
    <s v="Integrated Roads, Water &amp; Wastewater"/>
    <s v="906735  Bank St (Riverside-Belanger)"/>
    <s v="518004  Tax Supported Debt"/>
    <n v="0"/>
    <n v="1000"/>
    <n v="2000"/>
    <n v="0"/>
    <n v="0"/>
    <n v="0"/>
    <n v="0"/>
    <n v="0"/>
    <n v="0"/>
    <n v="0"/>
    <n v="3000"/>
    <n v="518004"/>
    <n v="3000"/>
    <n v="17"/>
    <n v="2018"/>
    <s v="Tax Supported Debt"/>
    <n v="906735"/>
    <s v="Rue Bank (Riverside-Bélanger)"/>
    <s v="906735 Rue Bank (Riverside-Bélanger)"/>
    <s v="Comité des transports"/>
    <s v="Réfection intégrée des routes, des réseaux d’aqueduc et d’égouts "/>
    <s v="Renouvellement des immobilisations"/>
    <s v="Dette financée par les deniers publics"/>
  </r>
  <r>
    <n v="906735"/>
    <x v="369"/>
    <s v="Debt"/>
    <s v="Debt Funding "/>
    <s v="Sewer Funded Debt"/>
    <x v="6"/>
    <s v="Rate"/>
    <s v="Rate"/>
    <s v="Sewer"/>
    <s v="Authority"/>
    <s v="Integrated Rehab-Intensification Areas"/>
    <x v="0"/>
    <s v="Transportation Committee"/>
    <x v="1"/>
    <s v="Infrastructure Services"/>
    <s v="Integrated Roads, Water &amp; Wastewater"/>
    <s v="906735  Bank St (Riverside-Belanger)"/>
    <s v="518007  Sewer Funded Debt"/>
    <n v="0"/>
    <n v="4000"/>
    <n v="100"/>
    <n v="0"/>
    <n v="0"/>
    <n v="0"/>
    <n v="0"/>
    <n v="0"/>
    <n v="0"/>
    <n v="0"/>
    <n v="4100"/>
    <n v="518007"/>
    <n v="4100"/>
    <n v="17"/>
    <n v="2018"/>
    <s v="Sewer Funded Debt"/>
    <n v="906735"/>
    <s v="Rue Bank (Riverside-Bélanger)"/>
    <s v="906735 Rue Bank (Riverside-Bélanger)"/>
    <s v="Comité des transports"/>
    <s v="Réfection intégrée des routes, des réseaux d’aqueduc et d’égouts "/>
    <s v="Renouvellement des immobilisations"/>
    <s v="Dette financée par les deniers publics"/>
  </r>
  <r>
    <n v="906735"/>
    <x v="369"/>
    <s v="Debt"/>
    <s v="Debt Funding "/>
    <s v="Water Funded Debt"/>
    <x v="6"/>
    <s v="Rate"/>
    <s v="Rate"/>
    <s v="Water"/>
    <s v="Authority"/>
    <s v="Integrated Rehab-Intensification Areas"/>
    <x v="0"/>
    <s v="Transportation Committee"/>
    <x v="1"/>
    <s v="Infrastructure Services"/>
    <s v="Integrated Roads, Water &amp; Wastewater"/>
    <s v="906735  Bank St (Riverside-Belanger)"/>
    <s v="518011  Water Funded Debt"/>
    <n v="0"/>
    <n v="200"/>
    <n v="100"/>
    <n v="0"/>
    <n v="0"/>
    <n v="0"/>
    <n v="0"/>
    <n v="0"/>
    <n v="0"/>
    <n v="0"/>
    <n v="300"/>
    <n v="518011"/>
    <n v="300"/>
    <n v="17"/>
    <n v="2018"/>
    <s v="Water Funded Debt"/>
    <n v="906735"/>
    <s v="Rue Bank (Riverside-Bélanger)"/>
    <s v="906735 Rue Bank (Riverside-Bélanger)"/>
    <s v="Comité des transports"/>
    <s v="Réfection intégrée des routes, des réseaux d’aqueduc et d’égouts "/>
    <s v="Renouvellement des immobilisations"/>
    <s v="Dette financée par les deniers publics"/>
  </r>
  <r>
    <n v="906735"/>
    <x v="369"/>
    <s v="Debt"/>
    <s v="Debt Funding "/>
    <s v="Transit Debt"/>
    <x v="5"/>
    <s v="Tax"/>
    <s v="Tax"/>
    <s v="Tax"/>
    <s v="Authority"/>
    <s v="Integrated Rehab-Intensification Areas"/>
    <x v="0"/>
    <s v="Transportation Committee"/>
    <x v="1"/>
    <s v="Infrastructure Services"/>
    <s v="Integrated Roads, Water &amp; Wastewater"/>
    <s v="906735  Bank St (Riverside-Belanger)"/>
    <s v="518013  Transit Debt"/>
    <n v="0"/>
    <n v="200"/>
    <n v="400"/>
    <n v="0"/>
    <n v="0"/>
    <n v="0"/>
    <n v="0"/>
    <n v="0"/>
    <n v="0"/>
    <n v="0"/>
    <n v="600"/>
    <n v="518013"/>
    <n v="600"/>
    <n v="17"/>
    <n v="2018"/>
    <s v="Transit Debt"/>
    <n v="906735"/>
    <s v="Rue Bank (Riverside-Bélanger)"/>
    <s v="906735 Rue Bank (Riverside-Bélanger)"/>
    <s v="Comité des transports"/>
    <s v="Réfection intégrée des routes, des réseaux d’aqueduc et d’égouts "/>
    <s v="Renouvellement des immobilisations"/>
    <s v="Dette financée par les deniers publics"/>
  </r>
  <r>
    <n v="906882"/>
    <x v="370"/>
    <s v="Res"/>
    <s v="Capital Reserve Fund "/>
    <s v="City Wide Capital"/>
    <x v="0"/>
    <s v="Tax"/>
    <s v="Tax"/>
    <s v="Tax"/>
    <s v="Authority"/>
    <s v="Integrated Rehab-Intensification Areas"/>
    <x v="0"/>
    <s v="Transportation Committee"/>
    <x v="1"/>
    <s v="Infrastructure Services"/>
    <s v="Integrated Roads, Water &amp; Wastewater"/>
    <s v="906882  Elgin (Lisgar - Isabella)"/>
    <s v="516104  City Wide Capital"/>
    <n v="2700"/>
    <n v="0"/>
    <n v="0"/>
    <n v="0"/>
    <n v="0"/>
    <n v="0"/>
    <n v="0"/>
    <n v="0"/>
    <n v="0"/>
    <n v="0"/>
    <n v="2700"/>
    <n v="516104"/>
    <n v="2700"/>
    <n v="14"/>
    <n v="2020"/>
    <s v="City Wide Capital"/>
    <n v="906882"/>
    <s v="Rue Elgin (entre les rues Lisgar et Isabella)"/>
    <s v="906882 Rue Elgin (entre les rues Lisgar et Isabella)"/>
    <s v="Comité des transports"/>
    <s v="Réfection intégrée des routes, des réseaux d’aqueduc et d’égouts "/>
    <s v="Renouvellement des immobilisations"/>
    <s v="Fonds de réserve financé par les deniers publics"/>
  </r>
  <r>
    <n v="906882"/>
    <x v="370"/>
    <s v="Res"/>
    <s v="Capital Reserve Fund "/>
    <s v="Water Capital"/>
    <x v="4"/>
    <s v="Rate"/>
    <s v="Rate"/>
    <s v="Water"/>
    <s v="Authority"/>
    <s v="Integrated Rehab-Intensification Areas"/>
    <x v="0"/>
    <s v="Transportation Committee"/>
    <x v="1"/>
    <s v="Infrastructure Services"/>
    <s v="Integrated Roads, Water &amp; Wastewater"/>
    <s v="906882  Elgin (Lisgar - Isabella)"/>
    <s v="516110  Water Capital"/>
    <n v="8800"/>
    <n v="0"/>
    <n v="0"/>
    <n v="0"/>
    <n v="0"/>
    <n v="0"/>
    <n v="0"/>
    <n v="0"/>
    <n v="0"/>
    <n v="0"/>
    <n v="8800"/>
    <n v="516110"/>
    <n v="8800"/>
    <n v="14"/>
    <n v="2020"/>
    <s v="Water Capital"/>
    <n v="906882"/>
    <s v="Rue Elgin (entre les rues Lisgar et Isabella)"/>
    <s v="906882 Rue Elgin (entre les rues Lisgar et Isabella)"/>
    <s v="Comité des transports"/>
    <s v="Réfection intégrée des routes, des réseaux d’aqueduc et d’égouts "/>
    <s v="Renouvellement des immobilisations"/>
    <s v="Fonds de réserve financé par les deniers publics"/>
  </r>
  <r>
    <n v="906882"/>
    <x v="370"/>
    <s v="Res"/>
    <s v="Capital Reserve Fund "/>
    <s v="Sewer Capital"/>
    <x v="4"/>
    <s v="Rate"/>
    <s v="Rate"/>
    <s v="Sewer"/>
    <s v="Authority"/>
    <s v="Integrated Rehab-Intensification Areas"/>
    <x v="0"/>
    <s v="Transportation Committee"/>
    <x v="1"/>
    <s v="Infrastructure Services"/>
    <s v="Integrated Roads, Water &amp; Wastewater"/>
    <s v="906882  Elgin (Lisgar - Isabella)"/>
    <s v="516112  Sewer Capital"/>
    <n v="167"/>
    <n v="0"/>
    <n v="0"/>
    <n v="0"/>
    <n v="0"/>
    <n v="0"/>
    <n v="0"/>
    <n v="0"/>
    <n v="0"/>
    <n v="0"/>
    <n v="167"/>
    <n v="516112"/>
    <n v="167"/>
    <n v="14"/>
    <n v="2020"/>
    <s v="Sewer Capital "/>
    <n v="906882"/>
    <s v="Rue Elgin (entre les rues Lisgar et Isabella)"/>
    <s v="906882 Rue Elgin (entre les rues Lisgar et Isabella)"/>
    <s v="Comité des transports"/>
    <s v="Réfection intégrée des routes, des réseaux d’aqueduc et d’égouts "/>
    <s v="Renouvellement des immobilisations"/>
    <s v="Fonds de réserve financé par les deniers publics"/>
  </r>
  <r>
    <n v="906882"/>
    <x v="370"/>
    <s v="DC"/>
    <s v="Development Charges "/>
    <s v="Sanitary Wastewater (Inside Green"/>
    <x v="1"/>
    <s v="DC"/>
    <s v="Rate"/>
    <s v="Sewer"/>
    <s v="Authority"/>
    <s v="Integrated Rehab-Intensification Areas"/>
    <x v="0"/>
    <s v="Transportation Committee"/>
    <x v="1"/>
    <s v="Infrastructure Services"/>
    <s v="Integrated Roads, Water &amp; Wastewater"/>
    <s v="906882  Elgin (Lisgar - Isabella)"/>
    <s v="516232  Sanitary Wastewater (Inside Green"/>
    <n v="333"/>
    <n v="0"/>
    <n v="0"/>
    <n v="0"/>
    <n v="0"/>
    <n v="0"/>
    <n v="0"/>
    <n v="0"/>
    <n v="0"/>
    <n v="0"/>
    <n v="333"/>
    <n v="516232"/>
    <n v="333"/>
    <n v="14"/>
    <n v="2020"/>
    <s v="Sanitary Wastewater"/>
    <n v="906882"/>
    <s v="Rue Elgin (entre les rues Lisgar et Isabella)"/>
    <s v="906882 Rue Elgin (entre les rues Lisgar et Isabella)"/>
    <s v="Comité des transports"/>
    <s v="Réfection intégrée des routes, des réseaux d’aqueduc et d’égouts "/>
    <s v="Renouvellement des immobilisations"/>
    <s v="Redevances d’aménagement"/>
  </r>
  <r>
    <n v="906882"/>
    <x v="370"/>
    <s v="Debt"/>
    <s v="Debt Funding "/>
    <s v="Tax Supported Debt"/>
    <x v="5"/>
    <s v="Tax"/>
    <s v="Tax"/>
    <s v="Tax"/>
    <s v="Authority"/>
    <s v="Integrated Rehab-Intensification Areas"/>
    <x v="0"/>
    <s v="Transportation Committee"/>
    <x v="1"/>
    <s v="Infrastructure Services"/>
    <s v="Integrated Roads, Water &amp; Wastewater"/>
    <s v="906882  Elgin (Lisgar - Isabella)"/>
    <s v="518004  Tax Supported Debt"/>
    <n v="5000"/>
    <n v="0"/>
    <n v="0"/>
    <n v="0"/>
    <n v="0"/>
    <n v="0"/>
    <n v="0"/>
    <n v="0"/>
    <n v="0"/>
    <n v="0"/>
    <n v="5000"/>
    <n v="518004"/>
    <n v="5000"/>
    <n v="14"/>
    <n v="2020"/>
    <s v="Tax Supported Debt"/>
    <n v="906882"/>
    <s v="Rue Elgin (entre les rues Lisgar et Isabella)"/>
    <s v="906882 Rue Elgin (entre les rues Lisgar et Isabella)"/>
    <s v="Comité des transports"/>
    <s v="Réfection intégrée des routes, des réseaux d’aqueduc et d’égouts "/>
    <s v="Renouvellement des immobilisations"/>
    <s v="Dette financée par les deniers publics"/>
  </r>
  <r>
    <n v="906882"/>
    <x v="370"/>
    <s v="Debt"/>
    <s v="Debt Funding "/>
    <s v="Sewer Funded Debt"/>
    <x v="6"/>
    <s v="Rate"/>
    <s v="Rate"/>
    <s v="Sewer"/>
    <s v="Authority"/>
    <s v="Integrated Rehab-Intensification Areas"/>
    <x v="0"/>
    <s v="Transportation Committee"/>
    <x v="1"/>
    <s v="Infrastructure Services"/>
    <s v="Integrated Roads, Water &amp; Wastewater"/>
    <s v="906882  Elgin (Lisgar - Isabella)"/>
    <s v="518007  Sewer Funded Debt"/>
    <n v="12600"/>
    <n v="0"/>
    <n v="0"/>
    <n v="0"/>
    <n v="0"/>
    <n v="0"/>
    <n v="0"/>
    <n v="0"/>
    <n v="0"/>
    <n v="0"/>
    <n v="12600"/>
    <n v="518007"/>
    <n v="12600"/>
    <n v="14"/>
    <n v="2020"/>
    <s v="Sewer Funded Debt"/>
    <n v="906882"/>
    <s v="Rue Elgin (entre les rues Lisgar et Isabella)"/>
    <s v="906882 Rue Elgin (entre les rues Lisgar et Isabella)"/>
    <s v="Comité des transports"/>
    <s v="Réfection intégrée des routes, des réseaux d’aqueduc et d’égouts "/>
    <s v="Renouvellement des immobilisations"/>
    <s v="Dette financée par les deniers publics"/>
  </r>
  <r>
    <n v="906882"/>
    <x v="370"/>
    <s v="Debt"/>
    <s v="Debt Funding "/>
    <s v="Transit Debt"/>
    <x v="5"/>
    <s v="Tax"/>
    <s v="Tax"/>
    <s v="Tax"/>
    <s v="Authority"/>
    <s v="Integrated Rehab-Intensification Areas"/>
    <x v="0"/>
    <s v="Transportation Committee"/>
    <x v="1"/>
    <s v="Infrastructure Services"/>
    <s v="Integrated Roads, Water &amp; Wastewater"/>
    <s v="906882  Elgin (Lisgar - Isabella)"/>
    <s v="518013  Transit Debt"/>
    <n v="500"/>
    <n v="0"/>
    <n v="0"/>
    <n v="0"/>
    <n v="0"/>
    <n v="0"/>
    <n v="0"/>
    <n v="0"/>
    <n v="0"/>
    <n v="0"/>
    <n v="500"/>
    <n v="518013"/>
    <n v="500"/>
    <n v="14"/>
    <n v="2020"/>
    <s v="Transit Debt"/>
    <n v="906882"/>
    <s v="Rue Elgin (entre les rues Lisgar et Isabella)"/>
    <s v="906882 Rue Elgin (entre les rues Lisgar et Isabella)"/>
    <s v="Comité des transports"/>
    <s v="Réfection intégrée des routes, des réseaux d’aqueduc et d’égouts "/>
    <s v="Renouvellement des immobilisations"/>
    <s v="Dette financée par les deniers publics"/>
  </r>
  <r>
    <n v="906900"/>
    <x v="371"/>
    <s v="Res"/>
    <s v="Capital Reserve Fund "/>
    <s v="City Wide Capital"/>
    <x v="0"/>
    <s v="Tax"/>
    <s v="Tax"/>
    <s v="Tax"/>
    <s v="Authority"/>
    <s v="Integrated Rehab-Intensification Areas"/>
    <x v="0"/>
    <s v="Transportation Committee"/>
    <x v="1"/>
    <s v="Infrastructure Services"/>
    <s v="Integrated Roads, Water &amp; Wastewater"/>
    <s v="906900  Concord - Echo - Greenfield"/>
    <s v="516104  City Wide Capital"/>
    <n v="0"/>
    <n v="4400"/>
    <n v="0"/>
    <n v="0"/>
    <n v="0"/>
    <n v="0"/>
    <n v="0"/>
    <n v="0"/>
    <n v="0"/>
    <n v="0"/>
    <n v="4400"/>
    <n v="516104"/>
    <n v="4400"/>
    <n v="17"/>
    <n v="2020"/>
    <s v="City Wide Capital"/>
    <n v="906900"/>
    <s v="Rue Concord, promenade Echo, avenue Greenfield"/>
    <s v="906900 Rue Concord, promenade Echo, avenue Greenfield"/>
    <s v="Comité des transports"/>
    <s v="Réfection intégrée des routes, des réseaux d’aqueduc et d’égouts "/>
    <s v="Renouvellement des immobilisations"/>
    <s v="Fonds de réserve financé par les deniers publics"/>
  </r>
  <r>
    <n v="906900"/>
    <x v="371"/>
    <s v="Res"/>
    <s v="Capital Reserve Fund "/>
    <s v="Water Capital"/>
    <x v="4"/>
    <s v="Rate"/>
    <s v="Rate"/>
    <s v="Water"/>
    <s v="Authority"/>
    <s v="Integrated Rehab-Intensification Areas"/>
    <x v="0"/>
    <s v="Transportation Committee"/>
    <x v="1"/>
    <s v="Infrastructure Services"/>
    <s v="Integrated Roads, Water &amp; Wastewater"/>
    <s v="906900  Concord - Echo - Greenfield"/>
    <s v="516110  Water Capital"/>
    <n v="0"/>
    <n v="800"/>
    <n v="0"/>
    <n v="0"/>
    <n v="0"/>
    <n v="0"/>
    <n v="0"/>
    <n v="0"/>
    <n v="0"/>
    <n v="0"/>
    <n v="800"/>
    <n v="516110"/>
    <n v="800"/>
    <n v="17"/>
    <n v="2020"/>
    <s v="Water Capital"/>
    <n v="906900"/>
    <s v="Rue Concord, promenade Echo, avenue Greenfield"/>
    <s v="906900 Rue Concord, promenade Echo, avenue Greenfield"/>
    <s v="Comité des transports"/>
    <s v="Réfection intégrée des routes, des réseaux d’aqueduc et d’égouts "/>
    <s v="Renouvellement des immobilisations"/>
    <s v="Fonds de réserve financé par les deniers publics"/>
  </r>
  <r>
    <n v="906900"/>
    <x v="371"/>
    <s v="Res"/>
    <s v="Capital Reserve Fund "/>
    <s v="Sewer Capital"/>
    <x v="4"/>
    <s v="Rate"/>
    <s v="Rate"/>
    <s v="Sewer"/>
    <s v="Authority"/>
    <s v="Integrated Rehab-Intensification Areas"/>
    <x v="0"/>
    <s v="Transportation Committee"/>
    <x v="1"/>
    <s v="Infrastructure Services"/>
    <s v="Integrated Roads, Water &amp; Wastewater"/>
    <s v="906900  Concord - Echo - Greenfield"/>
    <s v="516112  Sewer Capital"/>
    <n v="0"/>
    <n v="787"/>
    <n v="0"/>
    <n v="0"/>
    <n v="0"/>
    <n v="0"/>
    <n v="0"/>
    <n v="0"/>
    <n v="0"/>
    <n v="0"/>
    <n v="787"/>
    <n v="516112"/>
    <n v="787"/>
    <n v="17"/>
    <n v="2020"/>
    <s v="Sewer Capital "/>
    <n v="906900"/>
    <s v="Rue Concord, promenade Echo, avenue Greenfield"/>
    <s v="906900 Rue Concord, promenade Echo, avenue Greenfield"/>
    <s v="Comité des transports"/>
    <s v="Réfection intégrée des routes, des réseaux d’aqueduc et d’égouts "/>
    <s v="Renouvellement des immobilisations"/>
    <s v="Fonds de réserve financé par les deniers publics"/>
  </r>
  <r>
    <n v="906900"/>
    <x v="371"/>
    <s v="DC"/>
    <s v="Development Charges "/>
    <s v="Sanitary Wastewater (Inside Green"/>
    <x v="1"/>
    <s v="DC"/>
    <s v="Rate"/>
    <s v="Sewer"/>
    <s v="Authority"/>
    <s v="Integrated Rehab-Intensification Areas"/>
    <x v="0"/>
    <s v="Transportation Committee"/>
    <x v="1"/>
    <s v="Infrastructure Services"/>
    <s v="Integrated Roads, Water &amp; Wastewater"/>
    <s v="906900  Concord - Echo - Greenfield"/>
    <s v="516232  Sanitary Wastewater (Inside Green"/>
    <n v="0"/>
    <n v="213"/>
    <n v="0"/>
    <n v="0"/>
    <n v="0"/>
    <n v="0"/>
    <n v="0"/>
    <n v="0"/>
    <n v="0"/>
    <n v="0"/>
    <n v="213"/>
    <n v="516232"/>
    <n v="213"/>
    <n v="17"/>
    <n v="2020"/>
    <s v="Sanitary Wastewater"/>
    <n v="906900"/>
    <s v="Rue Concord, promenade Echo, avenue Greenfield"/>
    <s v="906900 Rue Concord, promenade Echo, avenue Greenfield"/>
    <s v="Comité des transports"/>
    <s v="Réfection intégrée des routes, des réseaux d’aqueduc et d’égouts "/>
    <s v="Renouvellement des immobilisations"/>
    <s v="Redevances d’aménagement"/>
  </r>
  <r>
    <n v="906900"/>
    <x v="371"/>
    <s v="Debt"/>
    <s v="Debt Funding "/>
    <s v="Tax Supported Debt"/>
    <x v="5"/>
    <s v="Tax"/>
    <s v="Tax"/>
    <s v="Tax"/>
    <s v="Authority"/>
    <s v="Integrated Rehab-Intensification Areas"/>
    <x v="0"/>
    <s v="Transportation Committee"/>
    <x v="1"/>
    <s v="Infrastructure Services"/>
    <s v="Integrated Roads, Water &amp; Wastewater"/>
    <s v="906900  Concord - Echo - Greenfield"/>
    <s v="518004  Tax Supported Debt"/>
    <n v="0"/>
    <n v="1000"/>
    <n v="0"/>
    <n v="0"/>
    <n v="0"/>
    <n v="0"/>
    <n v="0"/>
    <n v="0"/>
    <n v="0"/>
    <n v="0"/>
    <n v="1000"/>
    <n v="518004"/>
    <n v="1000"/>
    <n v="17"/>
    <n v="2020"/>
    <s v="Tax Supported Debt"/>
    <n v="906900"/>
    <s v="Rue Concord, promenade Echo, avenue Greenfield"/>
    <s v="906900 Rue Concord, promenade Echo, avenue Greenfield"/>
    <s v="Comité des transports"/>
    <s v="Réfection intégrée des routes, des réseaux d’aqueduc et d’égouts "/>
    <s v="Renouvellement des immobilisations"/>
    <s v="Dette financée par les deniers publics"/>
  </r>
  <r>
    <n v="906900"/>
    <x v="371"/>
    <s v="Debt"/>
    <s v="Debt Funding "/>
    <s v="Sewer Funded Debt"/>
    <x v="6"/>
    <s v="Rate"/>
    <s v="Rate"/>
    <s v="Sewer"/>
    <s v="Authority"/>
    <s v="Integrated Rehab-Intensification Areas"/>
    <x v="0"/>
    <s v="Transportation Committee"/>
    <x v="1"/>
    <s v="Infrastructure Services"/>
    <s v="Integrated Roads, Water &amp; Wastewater"/>
    <s v="906900  Concord - Echo - Greenfield"/>
    <s v="518007  Sewer Funded Debt"/>
    <n v="0"/>
    <n v="11000"/>
    <n v="0"/>
    <n v="0"/>
    <n v="0"/>
    <n v="0"/>
    <n v="0"/>
    <n v="0"/>
    <n v="0"/>
    <n v="0"/>
    <n v="11000"/>
    <n v="518007"/>
    <n v="11000"/>
    <n v="17"/>
    <n v="2020"/>
    <s v="Sewer Funded Debt"/>
    <n v="906900"/>
    <s v="Rue Concord, promenade Echo, avenue Greenfield"/>
    <s v="906900 Rue Concord, promenade Echo, avenue Greenfield"/>
    <s v="Comité des transports"/>
    <s v="Réfection intégrée des routes, des réseaux d’aqueduc et d’égouts "/>
    <s v="Renouvellement des immobilisations"/>
    <s v="Dette financée par les deniers publics"/>
  </r>
  <r>
    <n v="906900"/>
    <x v="371"/>
    <s v="Debt"/>
    <s v="Debt Funding "/>
    <s v="Water Funded Debt"/>
    <x v="6"/>
    <s v="Rate"/>
    <s v="Rate"/>
    <s v="Water"/>
    <s v="Authority"/>
    <s v="Integrated Rehab-Intensification Areas"/>
    <x v="0"/>
    <s v="Transportation Committee"/>
    <x v="1"/>
    <s v="Infrastructure Services"/>
    <s v="Integrated Roads, Water &amp; Wastewater"/>
    <s v="906900  Concord - Echo - Greenfield"/>
    <s v="518011  Water Funded Debt"/>
    <n v="0"/>
    <n v="7000"/>
    <n v="0"/>
    <n v="0"/>
    <n v="0"/>
    <n v="0"/>
    <n v="0"/>
    <n v="0"/>
    <n v="0"/>
    <n v="0"/>
    <n v="7000"/>
    <n v="518011"/>
    <n v="7000"/>
    <n v="17"/>
    <n v="2020"/>
    <s v="Water Funded Debt"/>
    <n v="906900"/>
    <s v="Rue Concord, promenade Echo, avenue Greenfield"/>
    <s v="906900 Rue Concord, promenade Echo, avenue Greenfield"/>
    <s v="Comité des transports"/>
    <s v="Réfection intégrée des routes, des réseaux d’aqueduc et d’égouts "/>
    <s v="Renouvellement des immobilisations"/>
    <s v="Dette financée par les deniers publics"/>
  </r>
  <r>
    <n v="908139"/>
    <x v="372"/>
    <s v="Res"/>
    <s v="Capital Reserve Fund "/>
    <s v="City Wide Capital"/>
    <x v="0"/>
    <s v="Tax"/>
    <s v="Tax"/>
    <s v="Tax"/>
    <s v="Authority"/>
    <s v="Integrated Rehab-Intensification Areas"/>
    <x v="0"/>
    <s v="Transportation Committee"/>
    <x v="1"/>
    <s v="Infrastructure Services"/>
    <s v="Integrated Roads, Water &amp; Wastewater"/>
    <s v="908139  Montreal Rd (N River Rd-St Laurent)"/>
    <s v="516104  City Wide Capital"/>
    <n v="0"/>
    <n v="3100"/>
    <n v="0"/>
    <n v="0"/>
    <n v="0"/>
    <n v="0"/>
    <n v="0"/>
    <n v="0"/>
    <n v="0"/>
    <n v="0"/>
    <n v="3100"/>
    <n v="516104"/>
    <n v="3100"/>
    <s v="12"/>
    <s v="2020"/>
    <s v="City Wide Capital"/>
    <n v="908139"/>
    <s v="Ch. Montréal (ch. River N-St Laurent)"/>
    <s v="908139 Ch. Montréal (ch. River N-St Laurent)"/>
    <s v="Comité des transports"/>
    <s v="Réfection intégrée des routes, des réseaux d’aqueduc et d’égouts "/>
    <s v="Renouvellement des immobilisations"/>
    <s v="Fonds de réserve financé par les deniers publics"/>
  </r>
  <r>
    <n v="908139"/>
    <x v="372"/>
    <s v="Res"/>
    <s v="Capital Reserve Fund "/>
    <s v="Water Capital"/>
    <x v="4"/>
    <s v="Rate"/>
    <s v="Rate"/>
    <s v="Water"/>
    <s v="Authority"/>
    <s v="Integrated Rehab-Intensification Areas"/>
    <x v="0"/>
    <s v="Transportation Committee"/>
    <x v="1"/>
    <s v="Infrastructure Services"/>
    <s v="Integrated Roads, Water &amp; Wastewater"/>
    <s v="908139  Montreal Rd (N River Rd-St Laurent)"/>
    <s v="516110  Water Capital"/>
    <n v="0"/>
    <n v="400"/>
    <n v="0"/>
    <n v="0"/>
    <n v="0"/>
    <n v="0"/>
    <n v="0"/>
    <n v="0"/>
    <n v="0"/>
    <n v="0"/>
    <n v="400"/>
    <n v="516110"/>
    <n v="400"/>
    <s v="12"/>
    <s v="2020"/>
    <s v="Water Capital"/>
    <n v="908139"/>
    <s v="Ch. Montréal (ch. River N-St Laurent)"/>
    <s v="908139 Ch. Montréal (ch. River N-St Laurent)"/>
    <s v="Comité des transports"/>
    <s v="Réfection intégrée des routes, des réseaux d’aqueduc et d’égouts "/>
    <s v="Renouvellement des immobilisations"/>
    <s v="Fonds de réserve financé par les deniers publics"/>
  </r>
  <r>
    <n v="908139"/>
    <x v="372"/>
    <s v="Res"/>
    <s v="Capital Reserve Fund "/>
    <s v="Sewer Capital"/>
    <x v="4"/>
    <s v="Rate"/>
    <s v="Rate"/>
    <s v="Sewer"/>
    <s v="Authority"/>
    <s v="Integrated Rehab-Intensification Areas"/>
    <x v="0"/>
    <s v="Transportation Committee"/>
    <x v="1"/>
    <s v="Infrastructure Services"/>
    <s v="Integrated Roads, Water &amp; Wastewater"/>
    <s v="908139  Montreal Rd (N River Rd-St Laurent)"/>
    <s v="516112  Sewer Capital"/>
    <n v="0"/>
    <n v="458"/>
    <n v="0"/>
    <n v="0"/>
    <n v="0"/>
    <n v="0"/>
    <n v="0"/>
    <n v="0"/>
    <n v="0"/>
    <n v="0"/>
    <n v="458"/>
    <n v="516112"/>
    <n v="458"/>
    <s v="12"/>
    <s v="2020"/>
    <s v="Sewer Capital "/>
    <n v="908139"/>
    <s v="Ch. Montréal (ch. River N-St Laurent)"/>
    <s v="908139 Ch. Montréal (ch. River N-St Laurent)"/>
    <s v="Comité des transports"/>
    <s v="Réfection intégrée des routes, des réseaux d’aqueduc et d’égouts "/>
    <s v="Renouvellement des immobilisations"/>
    <s v="Fonds de réserve financé par les deniers publics"/>
  </r>
  <r>
    <n v="908139"/>
    <x v="372"/>
    <s v="Res"/>
    <s v="Capital Reserve Fund "/>
    <s v="Transit Capital"/>
    <x v="0"/>
    <s v="Tax"/>
    <s v="Tax"/>
    <s v="Tax"/>
    <s v="Authority"/>
    <s v="Integrated Rehab-Intensification Areas"/>
    <x v="0"/>
    <s v="Transportation Committee"/>
    <x v="1"/>
    <s v="Infrastructure Services"/>
    <s v="Integrated Roads, Water &amp; Wastewater"/>
    <s v="908139  Montreal Rd (N River Rd-St Laurent)"/>
    <s v="516115  Transit Capital"/>
    <n v="0"/>
    <n v="50"/>
    <n v="0"/>
    <n v="0"/>
    <n v="0"/>
    <n v="0"/>
    <n v="0"/>
    <n v="0"/>
    <n v="0"/>
    <n v="0"/>
    <n v="50"/>
    <n v="516115"/>
    <n v="50"/>
    <s v="12"/>
    <s v="2020"/>
    <s v="Transit Capital"/>
    <n v="908139"/>
    <s v="Ch. Montréal (ch. River N-St Laurent)"/>
    <s v="908139 Ch. Montréal (ch. River N-St Laurent)"/>
    <s v="Comité des transports"/>
    <s v="Réfection intégrée des routes, des réseaux d’aqueduc et d’égouts "/>
    <s v="Renouvellement des immobilisations"/>
    <s v="Fonds de réserve financé par les deniers publics"/>
  </r>
  <r>
    <n v="908139"/>
    <x v="372"/>
    <s v="DC"/>
    <s v="Development Charges "/>
    <s v="Sanitary Wastewater (Inside Green"/>
    <x v="1"/>
    <s v="DC"/>
    <s v="Rate"/>
    <s v="Sewer"/>
    <s v="Authority"/>
    <s v="Integrated Rehab-Intensification Areas"/>
    <x v="0"/>
    <s v="Transportation Committee"/>
    <x v="1"/>
    <s v="Infrastructure Services"/>
    <s v="Integrated Roads, Water &amp; Wastewater"/>
    <s v="908139  Montreal Rd (N River Rd-St Laurent)"/>
    <s v="516232  Sanitary Wastewater (Inside Green"/>
    <n v="0"/>
    <n v="42"/>
    <n v="0"/>
    <n v="0"/>
    <n v="0"/>
    <n v="0"/>
    <n v="0"/>
    <n v="0"/>
    <n v="0"/>
    <n v="0"/>
    <n v="42"/>
    <n v="516232"/>
    <n v="42"/>
    <s v="12"/>
    <s v="2020"/>
    <s v="Sanitary Wastewater"/>
    <n v="908139"/>
    <s v="Ch. Montréal (ch. River N-St Laurent)"/>
    <s v="908139 Ch. Montréal (ch. River N-St Laurent)"/>
    <s v="Comité des transports"/>
    <s v="Réfection intégrée des routes, des réseaux d’aqueduc et d’égouts "/>
    <s v="Renouvellement des immobilisations"/>
    <s v="Redevances d’aménagement"/>
  </r>
  <r>
    <n v="908139"/>
    <x v="372"/>
    <s v="Debt"/>
    <s v="Debt Funding "/>
    <s v="Tax Supported Debt"/>
    <x v="5"/>
    <s v="Tax"/>
    <s v="Tax"/>
    <s v="Tax"/>
    <s v="Authority"/>
    <s v="Integrated Rehab-Intensification Areas"/>
    <x v="0"/>
    <s v="Transportation Committee"/>
    <x v="1"/>
    <s v="Infrastructure Services"/>
    <s v="Integrated Roads, Water &amp; Wastewater"/>
    <s v="908139  Montreal Rd (N River Rd-St Laurent)"/>
    <s v="518004  Tax Supported Debt"/>
    <n v="0"/>
    <n v="1000"/>
    <n v="0"/>
    <n v="0"/>
    <n v="0"/>
    <n v="0"/>
    <n v="0"/>
    <n v="0"/>
    <n v="0"/>
    <n v="0"/>
    <n v="1000"/>
    <n v="518004"/>
    <n v="1000"/>
    <s v="12"/>
    <s v="2020"/>
    <s v="Tax Supported Debt"/>
    <n v="908139"/>
    <s v="Ch. Montréal (ch. River N-St Laurent)"/>
    <s v="908139 Ch. Montréal (ch. River N-St Laurent)"/>
    <s v="Comité des transports"/>
    <s v="Réfection intégrée des routes, des réseaux d’aqueduc et d’égouts "/>
    <s v="Renouvellement des immobilisations"/>
    <s v="Dette financée par les deniers publics"/>
  </r>
  <r>
    <n v="908139"/>
    <x v="372"/>
    <s v="Debt"/>
    <s v="Debt Funding "/>
    <s v="Sewer Funded Debt"/>
    <x v="6"/>
    <s v="Rate"/>
    <s v="Rate"/>
    <s v="Sewer"/>
    <s v="Authority"/>
    <s v="Integrated Rehab-Intensification Areas"/>
    <x v="0"/>
    <s v="Transportation Committee"/>
    <x v="1"/>
    <s v="Infrastructure Services"/>
    <s v="Integrated Roads, Water &amp; Wastewater"/>
    <s v="908139  Montreal Rd (N River Rd-St Laurent)"/>
    <s v="518007  Sewer Funded Debt"/>
    <n v="0"/>
    <n v="1000"/>
    <n v="0"/>
    <n v="0"/>
    <n v="0"/>
    <n v="0"/>
    <n v="0"/>
    <n v="0"/>
    <n v="0"/>
    <n v="0"/>
    <n v="1000"/>
    <n v="518007"/>
    <n v="1000"/>
    <s v="12"/>
    <s v="2020"/>
    <s v="Sewer Funded Debt"/>
    <n v="908139"/>
    <s v="Ch. Montréal (ch. River N-St Laurent)"/>
    <s v="908139 Ch. Montréal (ch. River N-St Laurent)"/>
    <s v="Comité des transports"/>
    <s v="Réfection intégrée des routes, des réseaux d’aqueduc et d’égouts "/>
    <s v="Renouvellement des immobilisations"/>
    <s v="Dette financée par les deniers publics"/>
  </r>
  <r>
    <n v="908139"/>
    <x v="372"/>
    <s v="Debt"/>
    <s v="Debt Funding "/>
    <s v="Water Funded Debt"/>
    <x v="6"/>
    <s v="Rate"/>
    <s v="Rate"/>
    <s v="Water"/>
    <s v="Authority"/>
    <s v="Integrated Rehab-Intensification Areas"/>
    <x v="0"/>
    <s v="Transportation Committee"/>
    <x v="1"/>
    <s v="Infrastructure Services"/>
    <s v="Integrated Roads, Water &amp; Wastewater"/>
    <s v="908139  Montreal Rd (N River Rd-St Laurent)"/>
    <s v="518011  Water Funded Debt"/>
    <n v="0"/>
    <n v="11000"/>
    <n v="0"/>
    <n v="0"/>
    <n v="0"/>
    <n v="0"/>
    <n v="0"/>
    <n v="0"/>
    <n v="0"/>
    <n v="0"/>
    <n v="11000"/>
    <n v="518011"/>
    <n v="11000"/>
    <s v="12"/>
    <s v="2020"/>
    <s v="Water Funded Debt"/>
    <n v="908139"/>
    <s v="Ch. Montréal (ch. River N-St Laurent)"/>
    <s v="908139 Ch. Montréal (ch. River N-St Laurent)"/>
    <s v="Comité des transports"/>
    <s v="Réfection intégrée des routes, des réseaux d’aqueduc et d’égouts "/>
    <s v="Renouvellement des immobilisations"/>
    <s v="Dette financée par les deniers publics"/>
  </r>
  <r>
    <n v="908139"/>
    <x v="372"/>
    <s v="Debt"/>
    <s v="Debt Funding "/>
    <s v="Transit Debt"/>
    <x v="5"/>
    <s v="Tax"/>
    <s v="Tax"/>
    <s v="Tax"/>
    <s v="Authority"/>
    <s v="Integrated Rehab-Intensification Areas"/>
    <x v="0"/>
    <s v="Transportation Committee"/>
    <x v="1"/>
    <s v="Infrastructure Services"/>
    <s v="Integrated Roads, Water &amp; Wastewater"/>
    <s v="908139  Montreal Rd (N River Rd-St Laurent)"/>
    <s v="518013  Transit Debt"/>
    <n v="0"/>
    <n v="1200"/>
    <n v="0"/>
    <n v="0"/>
    <n v="0"/>
    <n v="0"/>
    <n v="0"/>
    <n v="0"/>
    <n v="0"/>
    <n v="0"/>
    <n v="1200"/>
    <n v="518013"/>
    <n v="1200"/>
    <s v="12"/>
    <s v="2020"/>
    <s v="Transit Debt"/>
    <n v="908139"/>
    <s v="Ch. Montréal (ch. River N-St Laurent)"/>
    <s v="908139 Ch. Montréal (ch. River N-St Laurent)"/>
    <s v="Comité des transports"/>
    <s v="Réfection intégrée des routes, des réseaux d’aqueduc et d’égouts "/>
    <s v="Renouvellement des immobilisations"/>
    <s v="Dette financée par les deniers publics"/>
  </r>
  <r>
    <n v="908141"/>
    <x v="373"/>
    <s v="Res"/>
    <s v="Capital Reserve Fund "/>
    <s v="City Wide Capital"/>
    <x v="0"/>
    <s v="Tax"/>
    <s v="Tax"/>
    <s v="Tax"/>
    <s v="Authority"/>
    <s v="Integrated Rehab-Intensification Areas"/>
    <x v="0"/>
    <s v="Transportation Committee"/>
    <x v="1"/>
    <s v="Infrastructure Services"/>
    <s v="Integrated Roads, Water &amp; Wastewater"/>
    <s v="908141  ORAP Albert St-Slater-Bronson"/>
    <s v="516104  City Wide Capital"/>
    <n v="0"/>
    <n v="0"/>
    <n v="3300"/>
    <n v="0"/>
    <n v="0"/>
    <n v="0"/>
    <n v="0"/>
    <n v="0"/>
    <n v="0"/>
    <n v="0"/>
    <n v="3300"/>
    <n v="516104"/>
    <n v="3300"/>
    <s v="14"/>
    <s v="2021"/>
    <s v="City Wide Capital"/>
    <n v="908141"/>
    <s v="PARO - rue Albert-Slater-Bronson"/>
    <s v="908141 PARO - rue Albert-Slater-Bronson"/>
    <s v="Comité des transports"/>
    <s v="Réfection intégrée des routes, des réseaux d’aqueduc et d’égouts "/>
    <s v="Renouvellement des immobilisations"/>
    <s v="Fonds de réserve financé par les deniers publics"/>
  </r>
  <r>
    <n v="908141"/>
    <x v="373"/>
    <s v="Res"/>
    <s v="Capital Reserve Fund "/>
    <s v="Water Capital"/>
    <x v="4"/>
    <s v="Rate"/>
    <s v="Rate"/>
    <s v="Water"/>
    <s v="Authority"/>
    <s v="Integrated Rehab-Intensification Areas"/>
    <x v="0"/>
    <s v="Transportation Committee"/>
    <x v="1"/>
    <s v="Infrastructure Services"/>
    <s v="Integrated Roads, Water &amp; Wastewater"/>
    <s v="908141  ORAP Albert St-Slater-Bronson"/>
    <s v="516110  Water Capital"/>
    <n v="0"/>
    <n v="0"/>
    <n v="1200"/>
    <n v="0"/>
    <n v="0"/>
    <n v="0"/>
    <n v="0"/>
    <n v="0"/>
    <n v="0"/>
    <n v="0"/>
    <n v="1200"/>
    <n v="516110"/>
    <n v="1200"/>
    <s v="14"/>
    <s v="2021"/>
    <s v="Water Capital"/>
    <n v="908141"/>
    <s v="PARO - rue Albert-Slater-Bronson"/>
    <s v="908141 PARO - rue Albert-Slater-Bronson"/>
    <s v="Comité des transports"/>
    <s v="Réfection intégrée des routes, des réseaux d’aqueduc et d’égouts "/>
    <s v="Renouvellement des immobilisations"/>
    <s v="Fonds de réserve financé par les deniers publics"/>
  </r>
  <r>
    <n v="908141"/>
    <x v="373"/>
    <s v="Res"/>
    <s v="Capital Reserve Fund "/>
    <s v="Sewer Capital"/>
    <x v="4"/>
    <s v="Rate"/>
    <s v="Rate"/>
    <s v="Sewer"/>
    <s v="Authority"/>
    <s v="Integrated Rehab-Intensification Areas"/>
    <x v="0"/>
    <s v="Transportation Committee"/>
    <x v="1"/>
    <s v="Infrastructure Services"/>
    <s v="Integrated Roads, Water &amp; Wastewater"/>
    <s v="908141  ORAP Albert St-Slater-Bronson"/>
    <s v="516112  Sewer Capital"/>
    <n v="0"/>
    <n v="0"/>
    <n v="4653"/>
    <n v="0"/>
    <n v="0"/>
    <n v="0"/>
    <n v="0"/>
    <n v="0"/>
    <n v="0"/>
    <n v="0"/>
    <n v="4653"/>
    <n v="516112"/>
    <n v="4653"/>
    <s v="14"/>
    <s v="2021"/>
    <s v="Sewer Capital "/>
    <n v="908141"/>
    <s v="PARO - rue Albert-Slater-Bronson"/>
    <s v="908141 PARO - rue Albert-Slater-Bronson"/>
    <s v="Comité des transports"/>
    <s v="Réfection intégrée des routes, des réseaux d’aqueduc et d’égouts "/>
    <s v="Renouvellement des immobilisations"/>
    <s v="Fonds de réserve financé par les deniers publics"/>
  </r>
  <r>
    <n v="908141"/>
    <x v="373"/>
    <s v="DC"/>
    <s v="Development Charges "/>
    <s v="Sanitary Wastewater (Inside Green"/>
    <x v="1"/>
    <s v="DC"/>
    <s v="Rate"/>
    <s v="Sewer"/>
    <s v="Authority"/>
    <s v="Integrated Rehab-Intensification Areas"/>
    <x v="0"/>
    <s v="Transportation Committee"/>
    <x v="1"/>
    <s v="Infrastructure Services"/>
    <s v="Integrated Roads, Water &amp; Wastewater"/>
    <s v="908141  ORAP Albert St-Slater-Bronson"/>
    <s v="516232  Sanitary Wastewater (Inside Green"/>
    <n v="0"/>
    <n v="0"/>
    <n v="147"/>
    <n v="0"/>
    <n v="0"/>
    <n v="0"/>
    <n v="0"/>
    <n v="0"/>
    <n v="0"/>
    <n v="0"/>
    <n v="147"/>
    <n v="516232"/>
    <n v="147"/>
    <s v="14"/>
    <s v="2021"/>
    <s v="Sanitary Wastewater"/>
    <n v="908141"/>
    <s v="PARO - rue Albert-Slater-Bronson"/>
    <s v="908141 PARO - rue Albert-Slater-Bronson"/>
    <s v="Comité des transports"/>
    <s v="Réfection intégrée des routes, des réseaux d’aqueduc et d’égouts "/>
    <s v="Renouvellement des immobilisations"/>
    <s v="Redevances d’aménagement"/>
  </r>
  <r>
    <n v="908141"/>
    <x v="373"/>
    <s v="Debt"/>
    <s v="Debt Funding "/>
    <s v="Tax Supported Debt"/>
    <x v="5"/>
    <s v="Tax"/>
    <s v="Tax"/>
    <s v="Tax"/>
    <s v="Authority"/>
    <s v="Integrated Rehab-Intensification Areas"/>
    <x v="0"/>
    <s v="Transportation Committee"/>
    <x v="1"/>
    <s v="Infrastructure Services"/>
    <s v="Integrated Roads, Water &amp; Wastewater"/>
    <s v="908141  ORAP Albert St-Slater-Bronson"/>
    <s v="518004  Tax Supported Debt"/>
    <n v="0"/>
    <n v="0"/>
    <n v="2000"/>
    <n v="0"/>
    <n v="0"/>
    <n v="0"/>
    <n v="0"/>
    <n v="0"/>
    <n v="0"/>
    <n v="0"/>
    <n v="2000"/>
    <n v="518004"/>
    <n v="2000"/>
    <s v="14"/>
    <s v="2021"/>
    <s v="Tax Supported Debt"/>
    <n v="908141"/>
    <s v="PARO - rue Albert-Slater-Bronson"/>
    <s v="908141 PARO - rue Albert-Slater-Bronson"/>
    <s v="Comité des transports"/>
    <s v="Réfection intégrée des routes, des réseaux d’aqueduc et d’égouts "/>
    <s v="Renouvellement des immobilisations"/>
    <s v="Dette financée par les deniers publics"/>
  </r>
  <r>
    <n v="908141"/>
    <x v="373"/>
    <s v="Debt"/>
    <s v="Debt Funding "/>
    <s v="Sewer Funded Debt"/>
    <x v="6"/>
    <s v="Rate"/>
    <s v="Rate"/>
    <s v="Sewer"/>
    <s v="Authority"/>
    <s v="Integrated Rehab-Intensification Areas"/>
    <x v="0"/>
    <s v="Transportation Committee"/>
    <x v="1"/>
    <s v="Infrastructure Services"/>
    <s v="Integrated Roads, Water &amp; Wastewater"/>
    <s v="908141  ORAP Albert St-Slater-Bronson"/>
    <s v="518007  Sewer Funded Debt"/>
    <n v="0"/>
    <n v="0"/>
    <n v="5000"/>
    <n v="0"/>
    <n v="0"/>
    <n v="0"/>
    <n v="0"/>
    <n v="0"/>
    <n v="0"/>
    <n v="0"/>
    <n v="5000"/>
    <n v="518007"/>
    <n v="5000"/>
    <s v="14"/>
    <s v="2021"/>
    <s v="Sewer Funded Debt"/>
    <n v="908141"/>
    <s v="PARO - rue Albert-Slater-Bronson"/>
    <s v="908141 PARO - rue Albert-Slater-Bronson"/>
    <s v="Comité des transports"/>
    <s v="Réfection intégrée des routes, des réseaux d’aqueduc et d’égouts "/>
    <s v="Renouvellement des immobilisations"/>
    <s v="Dette financée par les deniers publics"/>
  </r>
  <r>
    <n v="908141"/>
    <x v="373"/>
    <s v="Debt"/>
    <s v="Debt Funding "/>
    <s v="Water Funded Debt"/>
    <x v="6"/>
    <s v="Rate"/>
    <s v="Rate"/>
    <s v="Water"/>
    <s v="Authority"/>
    <s v="Integrated Rehab-Intensification Areas"/>
    <x v="0"/>
    <s v="Transportation Committee"/>
    <x v="1"/>
    <s v="Infrastructure Services"/>
    <s v="Integrated Roads, Water &amp; Wastewater"/>
    <s v="908141  ORAP Albert St-Slater-Bronson"/>
    <s v="518011  Water Funded Debt"/>
    <n v="0"/>
    <n v="0"/>
    <n v="3000"/>
    <n v="0"/>
    <n v="0"/>
    <n v="0"/>
    <n v="0"/>
    <n v="0"/>
    <n v="0"/>
    <n v="0"/>
    <n v="3000"/>
    <n v="518011"/>
    <n v="3000"/>
    <s v="14"/>
    <s v="2021"/>
    <s v="Water Funded Debt"/>
    <n v="908141"/>
    <s v="PARO - rue Albert-Slater-Bronson"/>
    <s v="908141 PARO - rue Albert-Slater-Bronson"/>
    <s v="Comité des transports"/>
    <s v="Réfection intégrée des routes, des réseaux d’aqueduc et d’égouts "/>
    <s v="Renouvellement des immobilisations"/>
    <s v="Dette financée par les deniers publics"/>
  </r>
  <r>
    <n v="908142"/>
    <x v="374"/>
    <s v="Res"/>
    <s v="Capital Reserve Fund "/>
    <s v="City Wide Capital"/>
    <x v="0"/>
    <s v="Tax"/>
    <s v="Tax"/>
    <s v="Tax"/>
    <s v="Authority"/>
    <s v="Integrated Rehab-Intensification Areas"/>
    <x v="0"/>
    <s v="Transportation Committee"/>
    <x v="1"/>
    <s v="Infrastructure Services"/>
    <s v="Integrated Roads, Water &amp; Wastewater"/>
    <s v="908142  CWWF McLeod - Florence"/>
    <s v="516104  City Wide Capital"/>
    <n v="0"/>
    <n v="0"/>
    <n v="200"/>
    <n v="0"/>
    <n v="0"/>
    <n v="0"/>
    <n v="0"/>
    <n v="0"/>
    <n v="0"/>
    <n v="0"/>
    <n v="200"/>
    <n v="516104"/>
    <n v="200"/>
    <s v="14"/>
    <s v="2021"/>
    <s v="City Wide Capital"/>
    <n v="908142"/>
    <s v="McLeod (Bank-Bronson)"/>
    <s v="908142 McLeod (Bank-Bronson)"/>
    <s v="Comité des transports"/>
    <s v="Réfection intégrée des routes, des réseaux d’aqueduc et d’égouts "/>
    <s v="Renouvellement des immobilisations"/>
    <s v="Fonds de réserve financé par les deniers publics"/>
  </r>
  <r>
    <n v="908142"/>
    <x v="374"/>
    <s v="Res"/>
    <s v="Capital Reserve Fund "/>
    <s v="Water Capital"/>
    <x v="4"/>
    <s v="Rate"/>
    <s v="Rate"/>
    <s v="Water"/>
    <s v="Authority"/>
    <s v="Integrated Rehab-Intensification Areas"/>
    <x v="0"/>
    <s v="Transportation Committee"/>
    <x v="1"/>
    <s v="Infrastructure Services"/>
    <s v="Integrated Roads, Water &amp; Wastewater"/>
    <s v="908142  CWWF McLeod - Florence"/>
    <s v="516110  Water Capital"/>
    <n v="0"/>
    <n v="0"/>
    <n v="100"/>
    <n v="0"/>
    <n v="0"/>
    <n v="0"/>
    <n v="0"/>
    <n v="0"/>
    <n v="0"/>
    <n v="0"/>
    <n v="100"/>
    <n v="516110"/>
    <n v="100"/>
    <s v="14"/>
    <s v="2021"/>
    <s v="Water Capital"/>
    <n v="908142"/>
    <s v="McLeod (Bank-Bronson)"/>
    <s v="908142 McLeod (Bank-Bronson)"/>
    <s v="Comité des transports"/>
    <s v="Réfection intégrée des routes, des réseaux d’aqueduc et d’égouts "/>
    <s v="Renouvellement des immobilisations"/>
    <s v="Fonds de réserve financé par les deniers publics"/>
  </r>
  <r>
    <n v="908142"/>
    <x v="374"/>
    <s v="Res"/>
    <s v="Capital Reserve Fund "/>
    <s v="Sewer Capital"/>
    <x v="4"/>
    <s v="Rate"/>
    <s v="Rate"/>
    <s v="Sewer"/>
    <s v="Authority"/>
    <s v="Integrated Rehab-Intensification Areas"/>
    <x v="0"/>
    <s v="Transportation Committee"/>
    <x v="1"/>
    <s v="Infrastructure Services"/>
    <s v="Integrated Roads, Water &amp; Wastewater"/>
    <s v="908142  CWWF McLeod - Florence"/>
    <s v="516112  Sewer Capital"/>
    <n v="0"/>
    <n v="0"/>
    <n v="656"/>
    <n v="0"/>
    <n v="0"/>
    <n v="0"/>
    <n v="0"/>
    <n v="0"/>
    <n v="0"/>
    <n v="0"/>
    <n v="656"/>
    <n v="516112"/>
    <n v="656"/>
    <s v="14"/>
    <s v="2021"/>
    <s v="Sewer Capital "/>
    <n v="908142"/>
    <s v="McLeod (Bank-Bronson)"/>
    <s v="908142 McLeod (Bank-Bronson)"/>
    <s v="Comité des transports"/>
    <s v="Réfection intégrée des routes, des réseaux d’aqueduc et d’égouts "/>
    <s v="Renouvellement des immobilisations"/>
    <s v="Fonds de réserve financé par les deniers publics"/>
  </r>
  <r>
    <n v="908142"/>
    <x v="374"/>
    <s v="DC"/>
    <s v="Development Charges "/>
    <s v="Sanitary Wastewater (Inside Green"/>
    <x v="1"/>
    <s v="DC"/>
    <s v="Rate"/>
    <s v="Sewer"/>
    <s v="Authority"/>
    <s v="Integrated Rehab-Intensification Areas"/>
    <x v="0"/>
    <s v="Transportation Committee"/>
    <x v="1"/>
    <s v="Infrastructure Services"/>
    <s v="Integrated Roads, Water &amp; Wastewater"/>
    <s v="908142  CWWF McLeod - Florence"/>
    <s v="516232  Sanitary Wastewater (Inside Green"/>
    <n v="0"/>
    <n v="0"/>
    <n v="144"/>
    <n v="0"/>
    <n v="0"/>
    <n v="0"/>
    <n v="0"/>
    <n v="0"/>
    <n v="0"/>
    <n v="0"/>
    <n v="144"/>
    <n v="516232"/>
    <n v="144"/>
    <s v="14"/>
    <s v="2021"/>
    <s v="Sanitary Wastewater"/>
    <n v="908142"/>
    <s v="McLeod (Bank-Bronson)"/>
    <s v="908142 McLeod (Bank-Bronson)"/>
    <s v="Comité des transports"/>
    <s v="Réfection intégrée des routes, des réseaux d’aqueduc et d’égouts "/>
    <s v="Renouvellement des immobilisations"/>
    <s v="Redevances d’aménagement"/>
  </r>
  <r>
    <n v="908142"/>
    <x v="374"/>
    <s v="Debt"/>
    <s v="Debt Funding "/>
    <s v="Tax Supported Debt"/>
    <x v="5"/>
    <s v="Tax"/>
    <s v="Tax"/>
    <s v="Tax"/>
    <s v="Authority"/>
    <s v="Integrated Rehab-Intensification Areas"/>
    <x v="0"/>
    <s v="Transportation Committee"/>
    <x v="1"/>
    <s v="Infrastructure Services"/>
    <s v="Integrated Roads, Water &amp; Wastewater"/>
    <s v="908142  CWWF McLeod - Florence"/>
    <s v="518004  Tax Supported Debt"/>
    <n v="0"/>
    <n v="0"/>
    <n v="500"/>
    <n v="0"/>
    <n v="0"/>
    <n v="0"/>
    <n v="0"/>
    <n v="0"/>
    <n v="0"/>
    <n v="0"/>
    <n v="500"/>
    <n v="518004"/>
    <n v="500"/>
    <s v="14"/>
    <s v="2021"/>
    <s v="Tax Supported Debt"/>
    <n v="908142"/>
    <s v="McLeod (Bank-Bronson)"/>
    <s v="908142 McLeod (Bank-Bronson)"/>
    <s v="Comité des transports"/>
    <s v="Réfection intégrée des routes, des réseaux d’aqueduc et d’égouts "/>
    <s v="Renouvellement des immobilisations"/>
    <s v="Dette financée par les deniers publics"/>
  </r>
  <r>
    <n v="908142"/>
    <x v="374"/>
    <s v="Debt"/>
    <s v="Debt Funding "/>
    <s v="Sewer Funded Debt"/>
    <x v="6"/>
    <s v="Rate"/>
    <s v="Rate"/>
    <s v="Sewer"/>
    <s v="Authority"/>
    <s v="Integrated Rehab-Intensification Areas"/>
    <x v="0"/>
    <s v="Transportation Committee"/>
    <x v="1"/>
    <s v="Infrastructure Services"/>
    <s v="Integrated Roads, Water &amp; Wastewater"/>
    <s v="908142  CWWF McLeod - Florence"/>
    <s v="518007  Sewer Funded Debt"/>
    <n v="0"/>
    <n v="0"/>
    <n v="4000"/>
    <n v="0"/>
    <n v="0"/>
    <n v="0"/>
    <n v="0"/>
    <n v="0"/>
    <n v="0"/>
    <n v="0"/>
    <n v="4000"/>
    <n v="518007"/>
    <n v="4000"/>
    <s v="14"/>
    <s v="2021"/>
    <s v="Sewer Funded Debt"/>
    <n v="908142"/>
    <s v="McLeod (Bank-Bronson)"/>
    <s v="908142 McLeod (Bank-Bronson)"/>
    <s v="Comité des transports"/>
    <s v="Réfection intégrée des routes, des réseaux d’aqueduc et d’égouts "/>
    <s v="Renouvellement des immobilisations"/>
    <s v="Dette financée par les deniers publics"/>
  </r>
  <r>
    <n v="908142"/>
    <x v="374"/>
    <s v="Debt"/>
    <s v="Debt Funding "/>
    <s v="Water Funded Debt"/>
    <x v="6"/>
    <s v="Rate"/>
    <s v="Rate"/>
    <s v="Water"/>
    <s v="Authority"/>
    <s v="Integrated Rehab-Intensification Areas"/>
    <x v="0"/>
    <s v="Transportation Committee"/>
    <x v="1"/>
    <s v="Infrastructure Services"/>
    <s v="Integrated Roads, Water &amp; Wastewater"/>
    <s v="908142  CWWF McLeod - Florence"/>
    <s v="518011  Water Funded Debt"/>
    <n v="0"/>
    <n v="0"/>
    <n v="1000"/>
    <n v="0"/>
    <n v="0"/>
    <n v="0"/>
    <n v="0"/>
    <n v="0"/>
    <n v="0"/>
    <n v="0"/>
    <n v="1000"/>
    <n v="518011"/>
    <n v="1000"/>
    <s v="14"/>
    <s v="2021"/>
    <s v="Water Funded Debt"/>
    <n v="908142"/>
    <s v="McLeod (Bank-Bronson)"/>
    <s v="908142 McLeod (Bank-Bronson)"/>
    <s v="Comité des transports"/>
    <s v="Réfection intégrée des routes, des réseaux d’aqueduc et d’égouts "/>
    <s v="Renouvellement des immobilisations"/>
    <s v="Dette financée par les deniers publics"/>
  </r>
  <r>
    <n v="908487"/>
    <x v="375"/>
    <s v="Res"/>
    <s v="Capital Reserve Fund "/>
    <s v="City Wide Capital"/>
    <x v="0"/>
    <s v="Tax"/>
    <s v="Tax"/>
    <s v="Tax"/>
    <s v="Authority"/>
    <s v="Integrated Rehab-Intensification Areas"/>
    <x v="0"/>
    <s v="Transportation Committee"/>
    <x v="1"/>
    <s v="Infrastructure Services"/>
    <s v="Integrated Roads, Water &amp; Wastewater"/>
    <s v="908487  Scoping Pre/Post Engineering"/>
    <s v="516104  City Wide Capital"/>
    <n v="0"/>
    <n v="0"/>
    <n v="100"/>
    <n v="100"/>
    <n v="0"/>
    <n v="0"/>
    <n v="0"/>
    <n v="0"/>
    <n v="0"/>
    <n v="0"/>
    <n v="200"/>
    <n v="516104"/>
    <n v="200"/>
    <s v="CW"/>
    <n v="2027"/>
    <s v="City Wide Capital"/>
    <n v="908487"/>
    <s v="Évaluation des infrastructures et collecte des données"/>
    <s v="908487 Évaluation des infrastructures et collecte des données"/>
    <s v="Comité des transports"/>
    <s v="Réfection intégrée des routes, des réseaux d’aqueduc et d’égouts "/>
    <s v="Renouvellement des immobilisations"/>
    <s v="Fonds de réserve financé par les deniers publics"/>
  </r>
  <r>
    <n v="908487"/>
    <x v="375"/>
    <s v="Res"/>
    <s v="Capital Reserve Fund "/>
    <s v="Water Capital"/>
    <x v="4"/>
    <s v="Rate"/>
    <s v="Rate"/>
    <s v="Water"/>
    <s v="Authority"/>
    <s v="Integrated Rehab-Intensification Areas"/>
    <x v="0"/>
    <s v="Transportation Committee"/>
    <x v="1"/>
    <s v="Infrastructure Services"/>
    <s v="Integrated Roads, Water &amp; Wastewater"/>
    <s v="908487  Scoping Pre/Post Engineering"/>
    <s v="516110  Water Capital"/>
    <n v="0"/>
    <n v="0"/>
    <n v="200"/>
    <n v="200"/>
    <n v="0"/>
    <n v="0"/>
    <n v="0"/>
    <n v="0"/>
    <n v="0"/>
    <n v="0"/>
    <n v="400"/>
    <n v="516110"/>
    <n v="400"/>
    <s v="CW"/>
    <n v="2027"/>
    <s v="Water Capital"/>
    <n v="908487"/>
    <s v="Évaluation des infrastructures et collecte des données"/>
    <s v="908487 Évaluation des infrastructures et collecte des données"/>
    <s v="Comité des transports"/>
    <s v="Réfection intégrée des routes, des réseaux d’aqueduc et d’égouts "/>
    <s v="Renouvellement des immobilisations"/>
    <s v="Fonds de réserve financé par les deniers publics"/>
  </r>
  <r>
    <n v="908487"/>
    <x v="375"/>
    <s v="Res"/>
    <s v="Capital Reserve Fund "/>
    <s v="Sewer Capital"/>
    <x v="4"/>
    <s v="Rate"/>
    <s v="Rate"/>
    <s v="Sewer"/>
    <s v="Authority"/>
    <s v="Integrated Rehab-Intensification Areas"/>
    <x v="0"/>
    <s v="Transportation Committee"/>
    <x v="1"/>
    <s v="Infrastructure Services"/>
    <s v="Integrated Roads, Water &amp; Wastewater"/>
    <s v="908487  Scoping Pre/Post Engineering"/>
    <s v="516112  Sewer Capital"/>
    <n v="0"/>
    <n v="0"/>
    <n v="300"/>
    <n v="300"/>
    <n v="0"/>
    <n v="0"/>
    <n v="0"/>
    <n v="0"/>
    <n v="0"/>
    <n v="0"/>
    <n v="600"/>
    <n v="516112"/>
    <n v="600"/>
    <s v="CW"/>
    <n v="2027"/>
    <s v="Sewer Capital "/>
    <n v="908487"/>
    <s v="Évaluation des infrastructures et collecte des données"/>
    <s v="908487 Évaluation des infrastructures et collecte des données"/>
    <s v="Comité des transports"/>
    <s v="Réfection intégrée des routes, des réseaux d’aqueduc et d’égouts "/>
    <s v="Renouvellement des immobilisations"/>
    <s v="Fonds de réserve financé par les deniers publics"/>
  </r>
  <r>
    <n v="908582"/>
    <x v="376"/>
    <s v="Res"/>
    <s v="Capital Reserve Fund "/>
    <s v="City Wide Capital"/>
    <x v="0"/>
    <s v="Tax"/>
    <s v="Tax"/>
    <s v="Tax"/>
    <s v="Authority"/>
    <s v="Integrated Rehab-Intensification Areas"/>
    <x v="0"/>
    <s v="Transportation Committee"/>
    <x v="1"/>
    <s v="Infrastructure Services"/>
    <s v="Integrated Roads, Water &amp; Wastewater"/>
    <s v="908582  N River Rd (Montreal-Dead EndNof Coupal)"/>
    <s v="516104  City Wide Capital"/>
    <n v="0"/>
    <n v="0"/>
    <n v="100"/>
    <n v="0"/>
    <n v="0"/>
    <n v="0"/>
    <n v="0"/>
    <n v="0"/>
    <n v="0"/>
    <n v="0"/>
    <n v="100"/>
    <n v="516104"/>
    <n v="100"/>
    <n v="12"/>
    <n v="2021"/>
    <s v="City Wide Capital"/>
    <n v="908582"/>
    <s v="Ch. N River (Montreal-impasse au nord de Coupal)"/>
    <s v="908582 Ch. N River (Montreal-impasse au nord de Coupal)"/>
    <s v="Comité des transports"/>
    <s v="Réfection intégrée des routes, des réseaux d’aqueduc et d’égouts "/>
    <s v="Renouvellement des immobilisations"/>
    <s v="Fonds de réserve financé par les deniers publics"/>
  </r>
  <r>
    <n v="908582"/>
    <x v="376"/>
    <s v="Res"/>
    <s v="Capital Reserve Fund "/>
    <s v="Water Capital"/>
    <x v="4"/>
    <s v="Rate"/>
    <s v="Rate"/>
    <s v="Water"/>
    <s v="Authority"/>
    <s v="Integrated Rehab-Intensification Areas"/>
    <x v="0"/>
    <s v="Transportation Committee"/>
    <x v="1"/>
    <s v="Infrastructure Services"/>
    <s v="Integrated Roads, Water &amp; Wastewater"/>
    <s v="908582  N River Rd (Montreal-Dead EndNof Coupal)"/>
    <s v="516110  Water Capital"/>
    <n v="0"/>
    <n v="0"/>
    <n v="300"/>
    <n v="0"/>
    <n v="0"/>
    <n v="0"/>
    <n v="0"/>
    <n v="0"/>
    <n v="0"/>
    <n v="0"/>
    <n v="300"/>
    <n v="516110"/>
    <n v="300"/>
    <n v="12"/>
    <n v="2021"/>
    <s v="Water Capital"/>
    <n v="908582"/>
    <s v="Ch. N River (Montreal-impasse au nord de Coupal)"/>
    <s v="908582 Ch. N River (Montreal-impasse au nord de Coupal)"/>
    <s v="Comité des transports"/>
    <s v="Réfection intégrée des routes, des réseaux d’aqueduc et d’égouts "/>
    <s v="Renouvellement des immobilisations"/>
    <s v="Fonds de réserve financé par les deniers publics"/>
  </r>
  <r>
    <n v="908582"/>
    <x v="376"/>
    <s v="Res"/>
    <s v="Capital Reserve Fund "/>
    <s v="Sewer Capital"/>
    <x v="4"/>
    <s v="Rate"/>
    <s v="Rate"/>
    <s v="Sewer"/>
    <s v="Authority"/>
    <s v="Integrated Rehab-Intensification Areas"/>
    <x v="0"/>
    <s v="Transportation Committee"/>
    <x v="1"/>
    <s v="Infrastructure Services"/>
    <s v="Integrated Roads, Water &amp; Wastewater"/>
    <s v="908582  N River Rd (Montreal-Dead EndNof Coupal)"/>
    <s v="516112  Sewer Capital"/>
    <n v="0"/>
    <n v="0"/>
    <n v="129"/>
    <n v="0"/>
    <n v="0"/>
    <n v="0"/>
    <n v="0"/>
    <n v="0"/>
    <n v="0"/>
    <n v="0"/>
    <n v="129"/>
    <n v="516112"/>
    <n v="129"/>
    <n v="12"/>
    <n v="2021"/>
    <s v="Sewer Capital "/>
    <n v="908582"/>
    <s v="Ch. N River (Montreal-impasse au nord de Coupal)"/>
    <s v="908582 Ch. N River (Montreal-impasse au nord de Coupal)"/>
    <s v="Comité des transports"/>
    <s v="Réfection intégrée des routes, des réseaux d’aqueduc et d’égouts "/>
    <s v="Renouvellement des immobilisations"/>
    <s v="Fonds de réserve financé par les deniers publics"/>
  </r>
  <r>
    <n v="908582"/>
    <x v="376"/>
    <s v="DC"/>
    <s v="Development Charges "/>
    <s v="Sanitary Wastewater (Inside Green"/>
    <x v="1"/>
    <s v="DC"/>
    <s v="Rate"/>
    <s v="Sewer"/>
    <s v="Authority"/>
    <s v="Integrated Rehab-Intensification Areas"/>
    <x v="0"/>
    <s v="Transportation Committee"/>
    <x v="1"/>
    <s v="Infrastructure Services"/>
    <s v="Integrated Roads, Water &amp; Wastewater"/>
    <s v="908582  N River Rd (Montreal-Dead EndNof Coupal)"/>
    <s v="516232  Sanitary Wastewater (Inside Green"/>
    <n v="0"/>
    <n v="0"/>
    <n v="21"/>
    <n v="0"/>
    <n v="0"/>
    <n v="0"/>
    <n v="0"/>
    <n v="0"/>
    <n v="0"/>
    <n v="0"/>
    <n v="21"/>
    <n v="516232"/>
    <n v="21"/>
    <n v="12"/>
    <n v="2021"/>
    <s v="Sanitary Wastewater"/>
    <n v="908582"/>
    <s v="Ch. N River (Montreal-impasse au nord de Coupal)"/>
    <s v="908582 Ch. N River (Montreal-impasse au nord de Coupal)"/>
    <s v="Comité des transports"/>
    <s v="Réfection intégrée des routes, des réseaux d’aqueduc et d’égouts "/>
    <s v="Renouvellement des immobilisations"/>
    <s v="Redevances d’aménagement"/>
  </r>
  <r>
    <n v="908582"/>
    <x v="376"/>
    <s v="Debt"/>
    <s v="Debt Funding "/>
    <s v="Tax Supported Debt"/>
    <x v="5"/>
    <s v="Tax"/>
    <s v="Tax"/>
    <s v="Tax"/>
    <s v="Authority"/>
    <s v="Integrated Rehab-Intensification Areas"/>
    <x v="0"/>
    <s v="Transportation Committee"/>
    <x v="1"/>
    <s v="Infrastructure Services"/>
    <s v="Integrated Roads, Water &amp; Wastewater"/>
    <s v="908582  N River Rd (Montreal-Dead EndNof Coupal)"/>
    <s v="518004  Tax Supported Debt"/>
    <n v="0"/>
    <n v="0"/>
    <n v="400"/>
    <n v="0"/>
    <n v="0"/>
    <n v="0"/>
    <n v="0"/>
    <n v="0"/>
    <n v="0"/>
    <n v="0"/>
    <n v="400"/>
    <n v="518004"/>
    <n v="400"/>
    <n v="12"/>
    <n v="2021"/>
    <s v="Tax Supported Debt"/>
    <n v="908582"/>
    <s v="Ch. N River (Montreal-impasse au nord de Coupal)"/>
    <s v="908582 Ch. N River (Montreal-impasse au nord de Coupal)"/>
    <s v="Comité des transports"/>
    <s v="Réfection intégrée des routes, des réseaux d’aqueduc et d’égouts "/>
    <s v="Renouvellement des immobilisations"/>
    <s v="Dette financée par les deniers publics"/>
  </r>
  <r>
    <n v="908582"/>
    <x v="376"/>
    <s v="Debt"/>
    <s v="Debt Funding "/>
    <s v="Sewer Funded Debt"/>
    <x v="6"/>
    <s v="Rate"/>
    <s v="Rate"/>
    <s v="Sewer"/>
    <s v="Authority"/>
    <s v="Integrated Rehab-Intensification Areas"/>
    <x v="0"/>
    <s v="Transportation Committee"/>
    <x v="1"/>
    <s v="Infrastructure Services"/>
    <s v="Integrated Roads, Water &amp; Wastewater"/>
    <s v="908582  N River Rd (Montreal-Dead EndNof Coupal)"/>
    <s v="518007  Sewer Funded Debt"/>
    <n v="0"/>
    <n v="0"/>
    <n v="1000"/>
    <n v="0"/>
    <n v="0"/>
    <n v="0"/>
    <n v="0"/>
    <n v="0"/>
    <n v="0"/>
    <n v="0"/>
    <n v="1000"/>
    <n v="518007"/>
    <n v="1000"/>
    <n v="12"/>
    <n v="2021"/>
    <s v="Sewer Funded Debt"/>
    <n v="908582"/>
    <s v="Ch. N River (Montreal-impasse au nord de Coupal)"/>
    <s v="908582 Ch. N River (Montreal-impasse au nord de Coupal)"/>
    <s v="Comité des transports"/>
    <s v="Réfection intégrée des routes, des réseaux d’aqueduc et d’égouts "/>
    <s v="Renouvellement des immobilisations"/>
    <s v="Dette financée par les deniers publics"/>
  </r>
  <r>
    <n v="908582"/>
    <x v="376"/>
    <s v="Debt"/>
    <s v="Debt Funding "/>
    <s v="Water Funded Debt"/>
    <x v="6"/>
    <s v="Rate"/>
    <s v="Rate"/>
    <s v="Water"/>
    <s v="Authority"/>
    <s v="Integrated Rehab-Intensification Areas"/>
    <x v="0"/>
    <s v="Transportation Committee"/>
    <x v="1"/>
    <s v="Infrastructure Services"/>
    <s v="Integrated Roads, Water &amp; Wastewater"/>
    <s v="908582  N River Rd (Montreal-Dead EndNof Coupal)"/>
    <s v="518011  Water Funded Debt"/>
    <n v="0"/>
    <n v="0"/>
    <n v="1000"/>
    <n v="0"/>
    <n v="0"/>
    <n v="0"/>
    <n v="0"/>
    <n v="0"/>
    <n v="0"/>
    <n v="0"/>
    <n v="1000"/>
    <n v="518011"/>
    <n v="1000"/>
    <n v="12"/>
    <n v="2021"/>
    <s v="Water Funded Debt"/>
    <n v="908582"/>
    <s v="Ch. N River (Montreal-impasse au nord de Coupal)"/>
    <s v="908582 Ch. N River (Montreal-impasse au nord de Coupal)"/>
    <s v="Comité des transports"/>
    <s v="Réfection intégrée des routes, des réseaux d’aqueduc et d’égouts "/>
    <s v="Renouvellement des immobilisations"/>
    <s v="Dette financée par les deniers publics"/>
  </r>
  <r>
    <n v="908835"/>
    <x v="377"/>
    <s v="Res"/>
    <s v="Capital Reserve Fund "/>
    <s v="City Wide Capital"/>
    <x v="0"/>
    <s v="Tax"/>
    <s v="Tax"/>
    <s v="Tax"/>
    <s v="Authority"/>
    <s v="Integrated Rehab-Intensification Areas"/>
    <x v="0"/>
    <s v="Transportation Committee"/>
    <x v="1"/>
    <s v="Infrastructure Services"/>
    <s v="Integrated Roads, Water &amp; Wastewater"/>
    <s v="908835  Range-Mann-Russell"/>
    <s v="516104  City Wide Capital"/>
    <n v="0"/>
    <n v="620"/>
    <n v="0"/>
    <n v="0"/>
    <n v="0"/>
    <n v="0"/>
    <n v="0"/>
    <n v="0"/>
    <n v="0"/>
    <n v="0"/>
    <n v="620"/>
    <n v="516104"/>
    <n v="620"/>
    <s v="12"/>
    <s v="2021"/>
    <s v="City Wide Capital"/>
    <n v="908835"/>
    <s v="Range-Mann-Russell"/>
    <s v="908835 Range-Mann-Russell"/>
    <s v="Comité des transports"/>
    <s v="Réfection intégrée des routes, des réseaux d’aqueduc et d’égouts "/>
    <s v="Renouvellement des immobilisations"/>
    <s v="Fonds de réserve financé par les deniers publics"/>
  </r>
  <r>
    <n v="908835"/>
    <x v="377"/>
    <s v="Res"/>
    <s v="Capital Reserve Fund "/>
    <s v="Water Capital"/>
    <x v="4"/>
    <s v="Rate"/>
    <s v="Rate"/>
    <s v="Water"/>
    <s v="Authority"/>
    <s v="Integrated Rehab-Intensification Areas"/>
    <x v="0"/>
    <s v="Transportation Committee"/>
    <x v="1"/>
    <s v="Infrastructure Services"/>
    <s v="Integrated Roads, Water &amp; Wastewater"/>
    <s v="908835  Range-Mann-Russell"/>
    <s v="516110  Water Capital"/>
    <n v="0"/>
    <n v="390"/>
    <n v="0"/>
    <n v="0"/>
    <n v="0"/>
    <n v="0"/>
    <n v="0"/>
    <n v="0"/>
    <n v="0"/>
    <n v="0"/>
    <n v="390"/>
    <n v="516110"/>
    <n v="390"/>
    <s v="12"/>
    <s v="2021"/>
    <s v="Water Capital"/>
    <n v="908835"/>
    <s v="Range-Mann-Russell"/>
    <s v="908835 Range-Mann-Russell"/>
    <s v="Comité des transports"/>
    <s v="Réfection intégrée des routes, des réseaux d’aqueduc et d’égouts "/>
    <s v="Renouvellement des immobilisations"/>
    <s v="Fonds de réserve financé par les deniers publics"/>
  </r>
  <r>
    <n v="908835"/>
    <x v="377"/>
    <s v="Res"/>
    <s v="Capital Reserve Fund "/>
    <s v="Sewer Capital"/>
    <x v="4"/>
    <s v="Rate"/>
    <s v="Rate"/>
    <s v="Sewer"/>
    <s v="Authority"/>
    <s v="Integrated Rehab-Intensification Areas"/>
    <x v="0"/>
    <s v="Transportation Committee"/>
    <x v="1"/>
    <s v="Infrastructure Services"/>
    <s v="Integrated Roads, Water &amp; Wastewater"/>
    <s v="908835  Range-Mann-Russell"/>
    <s v="516112  Sewer Capital"/>
    <n v="0"/>
    <n v="417"/>
    <n v="0"/>
    <n v="0"/>
    <n v="0"/>
    <n v="0"/>
    <n v="0"/>
    <n v="0"/>
    <n v="0"/>
    <n v="0"/>
    <n v="417"/>
    <n v="516112"/>
    <n v="417"/>
    <s v="12"/>
    <s v="2021"/>
    <s v="Sewer Capital "/>
    <n v="908835"/>
    <s v="Range-Mann-Russell"/>
    <s v="908835 Range-Mann-Russell"/>
    <s v="Comité des transports"/>
    <s v="Réfection intégrée des routes, des réseaux d’aqueduc et d’égouts "/>
    <s v="Renouvellement des immobilisations"/>
    <s v="Fonds de réserve financé par les deniers publics"/>
  </r>
  <r>
    <n v="908835"/>
    <x v="377"/>
    <s v="DC"/>
    <s v="Development Charges "/>
    <s v="Sanitary Wastewater (Inside Green"/>
    <x v="1"/>
    <s v="DC"/>
    <s v="Rate"/>
    <s v="Sewer"/>
    <s v="Authority"/>
    <s v="Integrated Rehab-Intensification Areas"/>
    <x v="0"/>
    <s v="Transportation Committee"/>
    <x v="1"/>
    <s v="Infrastructure Services"/>
    <s v="Integrated Roads, Water &amp; Wastewater"/>
    <s v="908835  Range-Mann-Russell"/>
    <s v="516232  Sanitary Wastewater (Inside Green"/>
    <n v="0"/>
    <n v="73"/>
    <n v="0"/>
    <n v="0"/>
    <n v="0"/>
    <n v="0"/>
    <n v="0"/>
    <n v="0"/>
    <n v="0"/>
    <n v="0"/>
    <n v="73"/>
    <n v="516232"/>
    <n v="73"/>
    <s v="12"/>
    <s v="2021"/>
    <s v="Sanitary Wastewater"/>
    <n v="908835"/>
    <s v="Range-Mann-Russell"/>
    <s v="908835 Range-Mann-Russell"/>
    <s v="Comité des transports"/>
    <s v="Réfection intégrée des routes, des réseaux d’aqueduc et d’égouts "/>
    <s v="Renouvellement des immobilisations"/>
    <s v="Redevances d’aménagement"/>
  </r>
  <r>
    <n v="908835"/>
    <x v="377"/>
    <s v="Debt"/>
    <s v="Debt Funding "/>
    <s v="Tax Supported Debt"/>
    <x v="5"/>
    <s v="Tax"/>
    <s v="Tax"/>
    <s v="Tax"/>
    <s v="Authority"/>
    <s v="Integrated Rehab-Intensification Areas"/>
    <x v="0"/>
    <s v="Transportation Committee"/>
    <x v="1"/>
    <s v="Infrastructure Services"/>
    <s v="Integrated Roads, Water &amp; Wastewater"/>
    <s v="908835  Range-Mann-Russell"/>
    <s v="518004  Tax Supported Debt"/>
    <n v="0"/>
    <n v="1000"/>
    <n v="0"/>
    <n v="0"/>
    <n v="0"/>
    <n v="0"/>
    <n v="0"/>
    <n v="0"/>
    <n v="0"/>
    <n v="0"/>
    <n v="1000"/>
    <n v="518004"/>
    <n v="1000"/>
    <s v="12"/>
    <s v="2021"/>
    <s v="Tax Supported Debt"/>
    <n v="908835"/>
    <s v="Range-Mann-Russell"/>
    <s v="908835 Range-Mann-Russell"/>
    <s v="Comité des transports"/>
    <s v="Réfection intégrée des routes, des réseaux d’aqueduc et d’égouts "/>
    <s v="Renouvellement des immobilisations"/>
    <s v="Dette financée par les deniers publics"/>
  </r>
  <r>
    <n v="908835"/>
    <x v="377"/>
    <s v="Debt"/>
    <s v="Debt Funding "/>
    <s v="Sewer Funded Debt"/>
    <x v="6"/>
    <s v="Rate"/>
    <s v="Rate"/>
    <s v="Sewer"/>
    <s v="Authority"/>
    <s v="Integrated Rehab-Intensification Areas"/>
    <x v="0"/>
    <s v="Transportation Committee"/>
    <x v="1"/>
    <s v="Infrastructure Services"/>
    <s v="Integrated Roads, Water &amp; Wastewater"/>
    <s v="908835  Range-Mann-Russell"/>
    <s v="518007  Sewer Funded Debt"/>
    <n v="0"/>
    <n v="2000"/>
    <n v="0"/>
    <n v="0"/>
    <n v="0"/>
    <n v="0"/>
    <n v="0"/>
    <n v="0"/>
    <n v="0"/>
    <n v="0"/>
    <n v="2000"/>
    <n v="518007"/>
    <n v="2000"/>
    <s v="12"/>
    <s v="2021"/>
    <s v="Sewer Funded Debt"/>
    <n v="908835"/>
    <s v="Range-Mann-Russell"/>
    <s v="908835 Range-Mann-Russell"/>
    <s v="Comité des transports"/>
    <s v="Réfection intégrée des routes, des réseaux d’aqueduc et d’égouts "/>
    <s v="Renouvellement des immobilisations"/>
    <s v="Dette financée par les deniers publics"/>
  </r>
  <r>
    <n v="908835"/>
    <x v="377"/>
    <s v="Debt"/>
    <s v="Debt Funding "/>
    <s v="Water Funded Debt"/>
    <x v="6"/>
    <s v="Rate"/>
    <s v="Rate"/>
    <s v="Water"/>
    <s v="Authority"/>
    <s v="Integrated Rehab-Intensification Areas"/>
    <x v="0"/>
    <s v="Transportation Committee"/>
    <x v="1"/>
    <s v="Infrastructure Services"/>
    <s v="Integrated Roads, Water &amp; Wastewater"/>
    <s v="908835  Range-Mann-Russell"/>
    <s v="518011  Water Funded Debt"/>
    <n v="0"/>
    <n v="3000"/>
    <n v="0"/>
    <n v="0"/>
    <n v="0"/>
    <n v="0"/>
    <n v="0"/>
    <n v="0"/>
    <n v="0"/>
    <n v="0"/>
    <n v="3000"/>
    <n v="518011"/>
    <n v="3000"/>
    <s v="12"/>
    <s v="2021"/>
    <s v="Water Funded Debt"/>
    <n v="908835"/>
    <s v="Range-Mann-Russell"/>
    <s v="908835 Range-Mann-Russell"/>
    <s v="Comité des transports"/>
    <s v="Réfection intégrée des routes, des réseaux d’aqueduc et d’égouts "/>
    <s v="Renouvellement des immobilisations"/>
    <s v="Dette financée par les deniers publics"/>
  </r>
  <r>
    <n v="909050"/>
    <x v="378"/>
    <s v="Res"/>
    <s v="Capital Reserve Fund "/>
    <s v="City Wide Capital"/>
    <x v="0"/>
    <s v="Tax"/>
    <s v="Tax"/>
    <s v="Tax"/>
    <s v="Authority"/>
    <s v="Individual"/>
    <x v="1"/>
    <s v="Transportation Committee"/>
    <x v="1"/>
    <s v="Right of Way, Heritage and Urban Design"/>
    <s v="Integrated Roads, Water &amp; Wastewater"/>
    <s v="909050  Fleet Growth - ROWHUD"/>
    <s v="516104  City Wide Capital"/>
    <n v="25"/>
    <n v="0"/>
    <n v="0"/>
    <n v="0"/>
    <n v="0"/>
    <n v="0"/>
    <n v="0"/>
    <n v="0"/>
    <n v="0"/>
    <n v="0"/>
    <n v="25"/>
    <n v="516104"/>
    <n v="25"/>
    <s v="CW"/>
    <n v="2021"/>
    <s v="City Wide Capital"/>
    <n v="909050"/>
    <s v="Croissance du parc de véhicules - EPDU"/>
    <s v="909050 Croissance du parc de véhicules - EPDU"/>
    <s v="Comité des transports"/>
    <s v="Réfection intégrée des routes, des réseaux d’aqueduc et d’égouts "/>
    <s v="Croissance"/>
    <s v="Fonds de réserve financé par les deniers publics"/>
  </r>
  <r>
    <n v="909050"/>
    <x v="378"/>
    <s v="Res"/>
    <s v="Capital Reserve Fund "/>
    <s v="Water Capital"/>
    <x v="4"/>
    <s v="Rate"/>
    <s v="Rate"/>
    <s v="Water"/>
    <s v="Authority"/>
    <s v="Individual"/>
    <x v="1"/>
    <s v="Transportation Committee"/>
    <x v="1"/>
    <s v="Right of Way, Heritage and Urban Design"/>
    <s v="Integrated Roads, Water &amp; Wastewater"/>
    <s v="909050  Fleet Growth - ROWHUD"/>
    <s v="516110  Water Capital"/>
    <n v="25"/>
    <n v="0"/>
    <n v="0"/>
    <n v="0"/>
    <n v="0"/>
    <n v="0"/>
    <n v="0"/>
    <n v="0"/>
    <n v="0"/>
    <n v="0"/>
    <n v="25"/>
    <n v="516110"/>
    <n v="25"/>
    <s v="CW"/>
    <n v="2021"/>
    <s v="Water Capital"/>
    <n v="909050"/>
    <s v="Croissance du parc de véhicules - EPDU"/>
    <s v="909050 Croissance du parc de véhicules - EPDU"/>
    <s v="Comité des transports"/>
    <s v="Réfection intégrée des routes, des réseaux d’aqueduc et d’égouts "/>
    <s v="Croissance"/>
    <s v="Fonds de réserve financé par les deniers publics"/>
  </r>
  <r>
    <n v="909050"/>
    <x v="378"/>
    <s v="Res"/>
    <s v="Capital Reserve Fund "/>
    <s v="Sewer Capital"/>
    <x v="4"/>
    <s v="Rate"/>
    <s v="Rate"/>
    <s v="Sewer"/>
    <s v="Authority"/>
    <s v="Individual"/>
    <x v="1"/>
    <s v="Transportation Committee"/>
    <x v="1"/>
    <s v="Right of Way, Heritage and Urban Design"/>
    <s v="Integrated Roads, Water &amp; Wastewater"/>
    <s v="909050  Fleet Growth - ROWHUD"/>
    <s v="516112  Sewer Capital"/>
    <n v="40"/>
    <n v="0"/>
    <n v="0"/>
    <n v="0"/>
    <n v="0"/>
    <n v="0"/>
    <n v="0"/>
    <n v="0"/>
    <n v="0"/>
    <n v="0"/>
    <n v="40"/>
    <n v="516112"/>
    <n v="40"/>
    <s v="CW"/>
    <n v="2021"/>
    <s v="Sewer Capital "/>
    <n v="909050"/>
    <s v="Croissance du parc de véhicules - EPDU"/>
    <s v="909050 Croissance du parc de véhicules - EPDU"/>
    <s v="Comité des transports"/>
    <s v="Réfection intégrée des routes, des réseaux d’aqueduc et d’égouts "/>
    <s v="Croissance"/>
    <s v="Fonds de réserve financé par les deniers publics"/>
  </r>
  <r>
    <n v="908918"/>
    <x v="379"/>
    <s v="Res"/>
    <s v="Capital Reserve Fund "/>
    <s v="City Wide Capital"/>
    <x v="0"/>
    <s v="Tax"/>
    <s v="Tax"/>
    <s v="Tax"/>
    <s v="Authority"/>
    <s v="Individual"/>
    <x v="2"/>
    <s v="Transportation Committee"/>
    <x v="1"/>
    <s v="Right of Way, Heritage and Urban Design"/>
    <s v="Integrated Roads, Water &amp; Wastewater"/>
    <s v="908918  2018 Public Realm Interventions"/>
    <s v="516104  City Wide Capital"/>
    <n v="325"/>
    <n v="385"/>
    <n v="310"/>
    <n v="310"/>
    <n v="0"/>
    <n v="0"/>
    <n v="0"/>
    <n v="0"/>
    <n v="0"/>
    <n v="0"/>
    <n v="1330"/>
    <n v="516104"/>
    <n v="1330"/>
    <s v="CW"/>
    <n v="2020"/>
    <s v="City Wide Capital"/>
    <n v="908918"/>
    <s v="Interventions relevant du domaine public 2018"/>
    <s v="908918 Interventions relevant du domaine public 2018"/>
    <s v="Comité des transports"/>
    <s v="Réfection intégrée des routes, des réseaux d’aqueduc et d’égouts "/>
    <s v="Initiatives stratégiques"/>
    <s v="Fonds de réserve financé par les deniers publics"/>
  </r>
  <r>
    <n v="908918"/>
    <x v="379"/>
    <s v="Res"/>
    <s v="Capital Reserve Fund "/>
    <s v="Water Capital"/>
    <x v="4"/>
    <s v="Rate"/>
    <s v="Rate"/>
    <s v="Water"/>
    <s v="Authority"/>
    <s v="Individual"/>
    <x v="2"/>
    <s v="Transportation Committee"/>
    <x v="1"/>
    <s v="Right of Way, Heritage and Urban Design"/>
    <s v="Integrated Roads, Water &amp; Wastewater"/>
    <s v="908918  2018 Public Realm Interventions"/>
    <s v="516110  Water Capital"/>
    <n v="47"/>
    <n v="55"/>
    <n v="43"/>
    <n v="43"/>
    <n v="0"/>
    <n v="0"/>
    <n v="0"/>
    <n v="0"/>
    <n v="0"/>
    <n v="0"/>
    <n v="188"/>
    <n v="516110"/>
    <n v="188"/>
    <s v="CW"/>
    <n v="2020"/>
    <s v="Water Capital"/>
    <n v="908918"/>
    <s v="Interventions relevant du domaine public 2018"/>
    <s v="908918 Interventions relevant du domaine public 2018"/>
    <s v="Comité des transports"/>
    <s v="Réfection intégrée des routes, des réseaux d’aqueduc et d’égouts "/>
    <s v="Initiatives stratégiques"/>
    <s v="Fonds de réserve financé par les deniers publics"/>
  </r>
  <r>
    <n v="908918"/>
    <x v="379"/>
    <s v="Res"/>
    <s v="Capital Reserve Fund "/>
    <s v="Sewer Capital"/>
    <x v="4"/>
    <s v="Rate"/>
    <s v="Rate"/>
    <s v="Sewer"/>
    <s v="Authority"/>
    <s v="Individual"/>
    <x v="2"/>
    <s v="Transportation Committee"/>
    <x v="1"/>
    <s v="Right of Way, Heritage and Urban Design"/>
    <s v="Integrated Roads, Water &amp; Wastewater"/>
    <s v="908918  2018 Public Realm Interventions"/>
    <s v="516112  Sewer Capital"/>
    <n v="93"/>
    <n v="110"/>
    <n v="87"/>
    <n v="87"/>
    <n v="0"/>
    <n v="0"/>
    <n v="0"/>
    <n v="0"/>
    <n v="0"/>
    <n v="0"/>
    <n v="377"/>
    <n v="516112"/>
    <n v="377"/>
    <s v="CW"/>
    <n v="2020"/>
    <s v="Sewer Capital "/>
    <n v="908918"/>
    <s v="Interventions relevant du domaine public 2018"/>
    <s v="908918 Interventions relevant du domaine public 2018"/>
    <s v="Comité des transports"/>
    <s v="Réfection intégrée des routes, des réseaux d’aqueduc et d’égouts "/>
    <s v="Initiatives stratégiques"/>
    <s v="Fonds de réserve financé par les deniers publics"/>
  </r>
  <r>
    <n v="908867"/>
    <x v="380"/>
    <s v="Res"/>
    <s v="Capital Reserve Fund "/>
    <s v="Corporate Fleet"/>
    <x v="0"/>
    <s v="Tax"/>
    <s v="Tax"/>
    <s v="Tax"/>
    <s v="Authority"/>
    <s v="908867 Lifecycle Renewal Fleet"/>
    <x v="0"/>
    <s v="Transportation Committee"/>
    <x v="5"/>
    <n v="0"/>
    <s v="Fleet Services"/>
    <s v="908867  Lifecycle Renewal Fleet"/>
    <s v="516116  Corporate Fleet"/>
    <n v="24000"/>
    <n v="16150"/>
    <n v="15923"/>
    <n v="15057"/>
    <n v="0"/>
    <n v="0"/>
    <n v="0"/>
    <n v="0"/>
    <n v="0"/>
    <n v="0"/>
    <n v="71130"/>
    <n v="516116"/>
    <n v="71130"/>
    <s v="CW"/>
    <n v="2021"/>
    <s v="Corporate Fleet"/>
    <n v="908867"/>
    <s v="Renouvellement de fin de cycle de vie  – Parc automobile"/>
    <s v="908867 Renouvellement de fin de cycle de vie  – Parc automobile"/>
    <s v="Comité des transports"/>
    <s v="Service du parc automobile"/>
    <s v="Renouvellement des immobilisations"/>
    <s v="Fonds de réserve financé par les deniers publics"/>
  </r>
  <r>
    <n v="908868"/>
    <x v="381"/>
    <s v="Res"/>
    <s v="Capital Reserve Fund "/>
    <s v="City Wide Capital"/>
    <x v="0"/>
    <s v="Tax"/>
    <s v="Tax"/>
    <s v="Tax"/>
    <s v="Authority"/>
    <s v="908868 Municipal Fleet UpFits, Facilities&amp;Tools"/>
    <x v="0"/>
    <s v="Transportation Committee"/>
    <x v="5"/>
    <n v="0"/>
    <s v="Fleet Services"/>
    <s v="908868  Municipal Fleet UpFits, Facilities&amp;Tools"/>
    <s v="516104  City Wide Capital"/>
    <n v="100"/>
    <n v="100"/>
    <n v="100"/>
    <n v="100"/>
    <n v="0"/>
    <n v="0"/>
    <n v="0"/>
    <n v="0"/>
    <n v="0"/>
    <n v="0"/>
    <n v="400"/>
    <n v="516104"/>
    <n v="400"/>
    <s v="CW"/>
    <n v="2021"/>
    <s v="City Wide Capital"/>
    <n v="908868"/>
    <s v="Transformations, installations et outillage du parc automobile municipal"/>
    <s v="908868 Transformations, installations et outillage du parc automobile municipal"/>
    <s v="Comité des transports"/>
    <s v="Service du parc automobile"/>
    <s v="Renouvellement des immobilisations"/>
    <s v="Fonds de réserve financé par les deniers publics"/>
  </r>
  <r>
    <n v="908868"/>
    <x v="381"/>
    <s v="Res"/>
    <s v="Capital Reserve Fund "/>
    <s v="Corporate Fleet"/>
    <x v="0"/>
    <s v="Tax"/>
    <s v="Tax"/>
    <s v="Tax"/>
    <s v="Authority"/>
    <s v="908868 Municipal Fleet UpFits, Facilities&amp;Tools"/>
    <x v="0"/>
    <s v="Transportation Committee"/>
    <x v="5"/>
    <n v="0"/>
    <s v="Fleet Services"/>
    <s v="908868  Municipal Fleet UpFits, Facilities&amp;Tools"/>
    <s v="516116  Corporate Fleet"/>
    <n v="75"/>
    <n v="0"/>
    <n v="0"/>
    <n v="0"/>
    <n v="0"/>
    <n v="0"/>
    <n v="0"/>
    <n v="0"/>
    <n v="0"/>
    <n v="0"/>
    <n v="75"/>
    <n v="516116"/>
    <n v="75"/>
    <s v="CW"/>
    <n v="2021"/>
    <s v="Corporate Fleet"/>
    <n v="908868"/>
    <s v="Transformations, installations et outillage du parc automobile municipal"/>
    <s v="908868 Transformations, installations et outillage du parc automobile municipal"/>
    <s v="Comité des transports"/>
    <s v="Service du parc automobile"/>
    <s v="Renouvellement des immobilisations"/>
    <s v="Fonds de réserve financé par les deniers publics"/>
  </r>
  <r>
    <n v="909129"/>
    <x v="382"/>
    <s v="Res"/>
    <s v="Capital Reserve Fund "/>
    <s v="City Wide Capital"/>
    <x v="0"/>
    <s v="Tax"/>
    <s v="Tax"/>
    <s v="Tax"/>
    <s v="Authority"/>
    <s v="Fleet - Growth"/>
    <x v="1"/>
    <s v="Transportation Committee"/>
    <x v="5"/>
    <s v="Fleet Services"/>
    <s v="Fleet Services"/>
    <s v="909129  Expansion of Municipal Garage at Trim"/>
    <s v="516104  City Wide Capital"/>
    <n v="37"/>
    <n v="0"/>
    <n v="0"/>
    <n v="0"/>
    <n v="0"/>
    <n v="0"/>
    <n v="0"/>
    <n v="0"/>
    <n v="0"/>
    <n v="0"/>
    <n v="37"/>
    <n v="516104"/>
    <n v="37"/>
    <s v="CW"/>
    <n v="2021"/>
    <s v="City Wide Capital"/>
    <n v="909129"/>
    <s v="Expansion du garage municipal à Trim"/>
    <s v="909129 Expansion du garage municipal à Trim"/>
    <s v="Comité des transports"/>
    <s v="Service du parc automobile"/>
    <s v="Croissance"/>
    <s v="Fonds de réserve financé par les deniers publics"/>
  </r>
  <r>
    <n v="909129"/>
    <x v="382"/>
    <s v="DC"/>
    <s v="Development Charges "/>
    <s v="Roads &amp; Structures (City Wide)"/>
    <x v="1"/>
    <s v="DC"/>
    <s v="Tax"/>
    <s v="Tax"/>
    <s v="Authority"/>
    <s v="Fleet - Growth"/>
    <x v="1"/>
    <s v="Transportation Committee"/>
    <x v="5"/>
    <s v="Fleet Services"/>
    <s v="Fleet Services"/>
    <s v="909129  Expansion of Municipal Garage at Trim"/>
    <s v="516224  D/C  - Roads &amp; Structures (City Wide)"/>
    <n v="213"/>
    <n v="0"/>
    <n v="0"/>
    <n v="0"/>
    <n v="0"/>
    <n v="0"/>
    <n v="0"/>
    <n v="0"/>
    <n v="0"/>
    <n v="0"/>
    <n v="213"/>
    <n v="516224"/>
    <n v="213"/>
    <s v="CW"/>
    <n v="2021"/>
    <s v="Roads &amp; Structures"/>
    <n v="909129"/>
    <s v="Expansion du garage municipal à Trim"/>
    <s v="909129 Expansion du garage municipal à Trim"/>
    <s v="Comité des transports"/>
    <s v="Service du parc automobile"/>
    <s v="Croissance"/>
    <s v="Redevances d’aménagement"/>
  </r>
  <r>
    <n v="908552"/>
    <x v="383"/>
    <s v="Res"/>
    <s v="Capital Reserve Fund "/>
    <s v="Transit Capital"/>
    <x v="0"/>
    <s v="Tax"/>
    <s v="Tax"/>
    <s v="Tax"/>
    <s v="Authority"/>
    <s v="Individual"/>
    <x v="0"/>
    <s v="Transportation Committee"/>
    <x v="7"/>
    <s v="Transportation Planning"/>
    <s v="Transit Services"/>
    <s v="908552  2019 Origin Destination Survey (Transit)"/>
    <s v="516115  Transit Capital"/>
    <n v="0"/>
    <n v="195"/>
    <n v="0"/>
    <n v="0"/>
    <n v="0"/>
    <n v="0"/>
    <n v="360"/>
    <n v="0"/>
    <n v="0"/>
    <n v="0"/>
    <n v="555"/>
    <n v="516115"/>
    <n v="195"/>
    <s v="CW"/>
    <n v="2021"/>
    <s v="Transit Capital"/>
    <n v="908552"/>
    <s v="enquête Origine - Destination de 2019 (Transport en commun)"/>
    <s v="908552 enquête Origine - Destination de 2019 (Transport en commun)"/>
    <s v="Comité des transports"/>
    <s v="Services de transport en commun"/>
    <s v="Renouvellement des immobilisations"/>
    <s v="Fonds de réserve financé par les deniers publics"/>
  </r>
  <r>
    <n v="908552"/>
    <x v="383"/>
    <s v="DC"/>
    <s v="Development Charges "/>
    <s v="Transitway Services (Urban Area)"/>
    <x v="1"/>
    <s v="DC"/>
    <s v="Tax"/>
    <s v="Tax"/>
    <s v="Authority"/>
    <s v="Individual"/>
    <x v="0"/>
    <s v="Transportation Committee"/>
    <x v="7"/>
    <s v="Transportation Planning"/>
    <s v="Transit Services"/>
    <s v="908552  2019 Origin Destination Survey (Transit)"/>
    <s v="516271  Transitway Services (Urban Area)"/>
    <n v="0"/>
    <n v="0"/>
    <n v="0"/>
    <n v="0"/>
    <n v="0"/>
    <n v="0"/>
    <n v="123"/>
    <n v="0"/>
    <n v="0"/>
    <n v="0"/>
    <n v="123"/>
    <n v="516271"/>
    <n v="0"/>
    <s v="CW"/>
    <n v="2021"/>
    <s v="Public Transit"/>
    <n v="908552"/>
    <s v="enquête Origine - Destination de 2019 (Transport en commun)"/>
    <s v="908552 enquête Origine - Destination de 2019 (Transport en commun)"/>
    <s v="Comité des transports"/>
    <s v="Services de transport en commun"/>
    <s v="Renouvellement des immobilisations"/>
    <s v="Redevances d’aménagement"/>
  </r>
  <r>
    <n v="908552"/>
    <x v="383"/>
    <s v="DC"/>
    <s v="Development Charges "/>
    <s v="Future DC Funding"/>
    <x v="1"/>
    <s v="DC"/>
    <s v="Tax"/>
    <s v="Tax"/>
    <s v="Authority"/>
    <s v="Individual"/>
    <x v="0"/>
    <s v="Transportation Committee"/>
    <x v="7"/>
    <s v="Transportation Planning"/>
    <s v="Transit Services"/>
    <s v="908552  2019 Origin Destination Survey (Transit)"/>
    <s v="516298  Future DC Funding"/>
    <n v="0"/>
    <n v="0"/>
    <n v="0"/>
    <n v="0"/>
    <n v="0"/>
    <n v="0"/>
    <n v="4"/>
    <n v="0"/>
    <n v="0"/>
    <n v="0"/>
    <n v="4"/>
    <n v="516298"/>
    <n v="0"/>
    <s v="CW"/>
    <n v="2021"/>
    <s v="Check "/>
    <n v="908552"/>
    <s v="enquête Origine - Destination de 2019 (Transport en commun)"/>
    <s v="908552 enquête Origine - Destination de 2019 (Transport en commun)"/>
    <s v="Comité des transports"/>
    <s v="Services de transport en commun"/>
    <s v="Renouvellement des immobilisations"/>
    <s v="Redevances d’aménagement"/>
  </r>
  <r>
    <n v="908552"/>
    <x v="383"/>
    <s v="DC"/>
    <s v="Development Charges "/>
    <s v="Post Period Capacity Transit"/>
    <x v="1"/>
    <s v="DC"/>
    <s v="Tax"/>
    <s v="Tax"/>
    <s v="Authority"/>
    <s v="Individual"/>
    <x v="0"/>
    <s v="Transportation Committee"/>
    <x v="7"/>
    <s v="Transportation Planning"/>
    <s v="Transit Services"/>
    <s v="908552  2019 Origin Destination Survey (Transit)"/>
    <s v="516393  Post Period Capacity Transit"/>
    <n v="0"/>
    <n v="243"/>
    <n v="0"/>
    <n v="0"/>
    <n v="0"/>
    <n v="0"/>
    <n v="0"/>
    <n v="0"/>
    <n v="0"/>
    <n v="0"/>
    <n v="243"/>
    <n v="516393"/>
    <n v="243"/>
    <s v="CW"/>
    <n v="2021"/>
    <s v="Public Transit"/>
    <n v="908552"/>
    <s v="enquête Origine - Destination de 2019 (Transport en commun)"/>
    <s v="908552 enquête Origine - Destination de 2019 (Transport en commun)"/>
    <s v="Comité des transports"/>
    <s v="Services de transport en commun"/>
    <s v="Renouvellement des immobilisations"/>
    <s v="Redevances d’aménagement"/>
  </r>
  <r>
    <n v="908751"/>
    <x v="384"/>
    <s v="Res"/>
    <s v="Capital Reserve Fund "/>
    <s v="Transit Capital"/>
    <x v="0"/>
    <s v="Tax"/>
    <s v="Tax"/>
    <s v="Tax"/>
    <s v="Authority"/>
    <s v="Individual"/>
    <x v="0"/>
    <s v="Transportation Committee"/>
    <x v="7"/>
    <s v="Transportation Planning"/>
    <s v="Transit Services"/>
    <s v="908751  2018 Transportation Master Plan"/>
    <s v="516115  Transit Capital"/>
    <n v="700"/>
    <n v="713"/>
    <n v="725"/>
    <n v="739"/>
    <n v="0"/>
    <n v="0"/>
    <n v="0"/>
    <n v="0"/>
    <n v="0"/>
    <n v="0"/>
    <n v="2877"/>
    <n v="516115"/>
    <n v="2877"/>
    <s v="CW"/>
    <n v="2021"/>
    <s v="Transit Capital"/>
    <n v="908751"/>
    <s v="Plan directeur des transports 2018"/>
    <s v="908751 Plan directeur des transports 2018"/>
    <s v="Comité des transports"/>
    <s v="Services de transport en commun"/>
    <s v="Renouvellement des immobilisations"/>
    <s v="Fonds de réserve financé par les deniers publics"/>
  </r>
  <r>
    <n v="908770"/>
    <x v="385"/>
    <s v="Res"/>
    <s v="Capital Reserve Fund "/>
    <s v="Transit Capital"/>
    <x v="0"/>
    <s v="Tax"/>
    <s v="Tax"/>
    <s v="Tax"/>
    <s v="Authority"/>
    <s v="Individual"/>
    <x v="1"/>
    <s v="Transportation Committee"/>
    <x v="7"/>
    <s v="Transportation Planning"/>
    <s v="Transit Services"/>
    <s v="908770  2018 TMP Transit Priority Network"/>
    <s v="516115  Transit Capital"/>
    <n v="66"/>
    <n v="37"/>
    <n v="0"/>
    <n v="0"/>
    <n v="0"/>
    <n v="0"/>
    <n v="0"/>
    <n v="0"/>
    <n v="0"/>
    <n v="0"/>
    <n v="103"/>
    <n v="516115"/>
    <n v="103"/>
    <s v="CW"/>
    <n v="2020"/>
    <s v="Transit Capital"/>
    <n v="908770"/>
    <s v="PDT 2018 − réseau du transport en commun prioritaire"/>
    <s v="908770 PDT 2018 − réseau du transport en commun prioritaire"/>
    <s v="Comité des transports"/>
    <s v="Services de transport en commun"/>
    <s v="Croissance"/>
    <s v="Fonds de réserve financé par les deniers publics"/>
  </r>
  <r>
    <n v="908770"/>
    <x v="385"/>
    <s v="DC"/>
    <s v="Development Charges "/>
    <s v="Transitway Services (Urban Area)"/>
    <x v="1"/>
    <s v="DC"/>
    <s v="Tax"/>
    <s v="Tax"/>
    <s v="Authority"/>
    <s v="Individual"/>
    <x v="1"/>
    <s v="Transportation Committee"/>
    <x v="7"/>
    <s v="Transportation Planning"/>
    <s v="Transit Services"/>
    <s v="908770  2018 TMP Transit Priority Network"/>
    <s v="516271  Transitway Services (Urban Area)"/>
    <n v="2434"/>
    <n v="5033"/>
    <n v="0"/>
    <n v="0"/>
    <n v="0"/>
    <n v="0"/>
    <n v="0"/>
    <n v="0"/>
    <n v="0"/>
    <n v="0"/>
    <n v="7467"/>
    <n v="516271"/>
    <n v="7467"/>
    <s v="CW"/>
    <n v="2020"/>
    <s v="Public Transit"/>
    <n v="908770"/>
    <s v="PDT 2018 − réseau du transport en commun prioritaire"/>
    <s v="908770 PDT 2018 − réseau du transport en commun prioritaire"/>
    <s v="Comité des transports"/>
    <s v="Services de transport en commun"/>
    <s v="Croissance"/>
    <s v="Redevances d’aménagement"/>
  </r>
  <r>
    <n v="908770"/>
    <x v="385"/>
    <s v="Debt"/>
    <s v="Debt Funding "/>
    <s v="Transit Debt"/>
    <x v="5"/>
    <s v="Tax"/>
    <s v="Tax"/>
    <s v="Tax"/>
    <s v="Authority"/>
    <s v="Individual"/>
    <x v="1"/>
    <s v="Transportation Committee"/>
    <x v="7"/>
    <s v="Transportation Planning"/>
    <s v="Transit Services"/>
    <s v="908770  2018 TMP Transit Priority Network"/>
    <s v="518013  Transit Debt"/>
    <n v="1500"/>
    <n v="3200"/>
    <n v="0"/>
    <n v="0"/>
    <n v="0"/>
    <n v="0"/>
    <n v="0"/>
    <n v="0"/>
    <n v="0"/>
    <n v="0"/>
    <n v="4700"/>
    <n v="518013"/>
    <n v="4700"/>
    <s v="CW"/>
    <n v="2020"/>
    <s v="Transit Debt"/>
    <n v="908770"/>
    <s v="PDT 2018 − réseau du transport en commun prioritaire"/>
    <s v="908770 PDT 2018 − réseau du transport en commun prioritaire"/>
    <s v="Comité des transports"/>
    <s v="Services de transport en commun"/>
    <s v="Croissance"/>
    <s v="Dette financée par les deniers publics"/>
  </r>
  <r>
    <n v="909064"/>
    <x v="386"/>
    <s v="Res"/>
    <s v="Capital Reserve Fund "/>
    <s v="Transit Capital"/>
    <x v="0"/>
    <s v="Tax"/>
    <s v="Tax"/>
    <s v="Tax"/>
    <s v="Authority"/>
    <s v="Individual"/>
    <x v="1"/>
    <s v="Transportation Committee"/>
    <x v="7"/>
    <s v="Transportation Planning"/>
    <s v="Transit Services"/>
    <s v="909064  2018 Transit Corridor Protection"/>
    <s v="516115  Transit Capital"/>
    <n v="65"/>
    <n v="78"/>
    <n v="89"/>
    <n v="2"/>
    <n v="0"/>
    <n v="0"/>
    <n v="0"/>
    <n v="0"/>
    <n v="0"/>
    <n v="0"/>
    <n v="234"/>
    <n v="516115"/>
    <n v="234"/>
    <s v="CW"/>
    <n v="2021"/>
    <s v="Transit Capital"/>
    <n v="909064"/>
    <s v="Protection des couloirs du transport en commun 2018"/>
    <s v="909064 Protection des couloirs du transport en commun 2018"/>
    <s v="Comité des transports"/>
    <s v="Services de transport en commun"/>
    <s v="Croissance"/>
    <s v="Fonds de réserve financé par les deniers publics"/>
  </r>
  <r>
    <n v="909064"/>
    <x v="386"/>
    <s v="DC"/>
    <s v="Development Charges "/>
    <s v="Transitway Services (Urban Area)"/>
    <x v="1"/>
    <s v="DC"/>
    <s v="Tax"/>
    <s v="Tax"/>
    <s v="Authority"/>
    <s v="Individual"/>
    <x v="1"/>
    <s v="Transportation Committee"/>
    <x v="7"/>
    <s v="Transportation Planning"/>
    <s v="Transit Services"/>
    <s v="909064  2018 Transit Corridor Protection"/>
    <s v="516271  Transitway Services (Urban Area)"/>
    <n v="1035"/>
    <n v="1053"/>
    <n v="1072"/>
    <n v="1092"/>
    <n v="0"/>
    <n v="0"/>
    <n v="0"/>
    <n v="0"/>
    <n v="0"/>
    <n v="0"/>
    <n v="4252"/>
    <n v="516271"/>
    <n v="4252"/>
    <s v="CW"/>
    <n v="2021"/>
    <s v="Public Transit"/>
    <n v="909064"/>
    <s v="Protection des couloirs du transport en commun 2018"/>
    <s v="909064 Protection des couloirs du transport en commun 2018"/>
    <s v="Comité des transports"/>
    <s v="Services de transport en commun"/>
    <s v="Croissance"/>
    <s v="Redevances d’aménagement"/>
  </r>
  <r>
    <n v="909064"/>
    <x v="386"/>
    <s v="Debt"/>
    <s v="Debt Funding "/>
    <s v="Transit Debt"/>
    <x v="5"/>
    <s v="Tax"/>
    <s v="Tax"/>
    <s v="Tax"/>
    <s v="Authority"/>
    <s v="Individual"/>
    <x v="1"/>
    <s v="Transportation Committee"/>
    <x v="7"/>
    <s v="Transportation Planning"/>
    <s v="Transit Services"/>
    <s v="909064  2018 Transit Corridor Protection"/>
    <s v="518013  Transit Debt"/>
    <n v="600"/>
    <n v="600"/>
    <n v="600"/>
    <n v="700"/>
    <n v="0"/>
    <n v="0"/>
    <n v="0"/>
    <n v="0"/>
    <n v="0"/>
    <n v="0"/>
    <n v="2500"/>
    <n v="518013"/>
    <n v="2500"/>
    <s v="CW"/>
    <n v="2021"/>
    <s v="Transit Debt"/>
    <n v="909064"/>
    <s v="Protection des couloirs du transport en commun 2018"/>
    <s v="909064 Protection des couloirs du transport en commun 2018"/>
    <s v="Comité des transports"/>
    <s v="Services de transport en commun"/>
    <s v="Croissance"/>
    <s v="Dette financée par les deniers publics"/>
  </r>
  <r>
    <n v="909065"/>
    <x v="387"/>
    <s v="Res"/>
    <s v="Capital Reserve Fund "/>
    <s v="Transit Capital"/>
    <x v="0"/>
    <s v="Tax"/>
    <s v="Tax"/>
    <s v="Tax"/>
    <s v="Authority"/>
    <s v="Individual"/>
    <x v="1"/>
    <s v="Transportation Committee"/>
    <x v="7"/>
    <s v="Transportation Planning"/>
    <s v="Transit Services"/>
    <s v="909065  2018 Park and Ride Facilities"/>
    <s v="516115  Transit Capital"/>
    <n v="26"/>
    <n v="38"/>
    <n v="49"/>
    <n v="61"/>
    <n v="0"/>
    <n v="0"/>
    <n v="0"/>
    <n v="0"/>
    <n v="0"/>
    <n v="0"/>
    <n v="174"/>
    <n v="516115"/>
    <n v="174"/>
    <s v="CW"/>
    <n v="2021"/>
    <s v="Transit Capital"/>
    <n v="909065"/>
    <s v="Installations des parcs-o-bus 2018"/>
    <s v="909065 Installations des parcs-o-bus 2018"/>
    <s v="Comité des transports"/>
    <s v="Services de transport en commun"/>
    <s v="Croissance"/>
    <s v="Fonds de réserve financé par les deniers publics"/>
  </r>
  <r>
    <n v="909065"/>
    <x v="387"/>
    <s v="Res"/>
    <s v="Gas Tax "/>
    <s v="Federal Gas Tax"/>
    <x v="7"/>
    <s v="Gas Tax "/>
    <s v="Tax"/>
    <s v="Tax"/>
    <s v="Authority"/>
    <s v="Individual"/>
    <x v="1"/>
    <s v="Transportation Committee"/>
    <x v="7"/>
    <s v="Transportation Planning"/>
    <s v="Transit Services"/>
    <s v="909065  2018 Park and Ride Facilities"/>
    <s v="516174  Federal Gas Tax"/>
    <n v="0"/>
    <n v="0"/>
    <n v="0"/>
    <n v="600"/>
    <n v="0"/>
    <n v="0"/>
    <n v="0"/>
    <n v="0"/>
    <n v="0"/>
    <n v="0"/>
    <n v="600"/>
    <n v="516174"/>
    <n v="600"/>
    <s v="CW"/>
    <n v="2021"/>
    <s v="Federal Gas Tax"/>
    <n v="909065"/>
    <s v="Installations des parcs-o-bus 2018"/>
    <s v="909065 Installations des parcs-o-bus 2018"/>
    <s v="Comité des transports"/>
    <s v="Services de transport en commun"/>
    <s v="Croissance"/>
    <s v="Taxe sur l’essence"/>
  </r>
  <r>
    <n v="909065"/>
    <x v="387"/>
    <s v="DC"/>
    <s v="Development Charges "/>
    <s v="Transitway Services (Urban Area)"/>
    <x v="1"/>
    <s v="DC"/>
    <s v="Tax"/>
    <s v="Tax"/>
    <s v="Authority"/>
    <s v="Individual"/>
    <x v="1"/>
    <s v="Transportation Committee"/>
    <x v="7"/>
    <s v="Transportation Planning"/>
    <s v="Transit Services"/>
    <s v="909065  2018 Park and Ride Facilities"/>
    <s v="516271  Transitway Services (Urban Area)"/>
    <n v="974"/>
    <n v="991"/>
    <n v="1009"/>
    <n v="1027"/>
    <n v="0"/>
    <n v="0"/>
    <n v="0"/>
    <n v="0"/>
    <n v="0"/>
    <n v="0"/>
    <n v="4001"/>
    <n v="516271"/>
    <n v="4001"/>
    <s v="CW"/>
    <n v="2021"/>
    <s v="Public Transit"/>
    <n v="909065"/>
    <s v="Installations des parcs-o-bus 2018"/>
    <s v="909065 Installations des parcs-o-bus 2018"/>
    <s v="Comité des transports"/>
    <s v="Services de transport en commun"/>
    <s v="Croissance"/>
    <s v="Redevances d’aménagement"/>
  </r>
  <r>
    <n v="909065"/>
    <x v="387"/>
    <s v="Debt"/>
    <s v="Debt Funding "/>
    <s v="Transit Debt"/>
    <x v="5"/>
    <s v="Tax"/>
    <s v="Tax"/>
    <s v="Tax"/>
    <s v="Authority"/>
    <s v="Individual"/>
    <x v="1"/>
    <s v="Transportation Committee"/>
    <x v="7"/>
    <s v="Transportation Planning"/>
    <s v="Transit Services"/>
    <s v="909065  2018 Park and Ride Facilities"/>
    <s v="518013  Transit Debt"/>
    <n v="600"/>
    <n v="600"/>
    <n v="600"/>
    <n v="0"/>
    <n v="0"/>
    <n v="0"/>
    <n v="0"/>
    <n v="0"/>
    <n v="0"/>
    <n v="0"/>
    <n v="1800"/>
    <n v="518013"/>
    <n v="1800"/>
    <s v="CW"/>
    <n v="2021"/>
    <s v="Transit Debt"/>
    <n v="909065"/>
    <s v="Installations des parcs-o-bus 2018"/>
    <s v="909065 Installations des parcs-o-bus 2018"/>
    <s v="Comité des transports"/>
    <s v="Services de transport en commun"/>
    <s v="Croissance"/>
    <s v="Dette financée par les deniers publics"/>
  </r>
  <r>
    <n v="907436"/>
    <x v="388"/>
    <s v="Res"/>
    <s v="Capital Reserve Fund "/>
    <s v="Transit Capital"/>
    <x v="0"/>
    <s v="Tax"/>
    <s v="Tax"/>
    <s v="Tax"/>
    <s v="Authority"/>
    <s v="Individual"/>
    <x v="1"/>
    <s v="Transportation Committee"/>
    <x v="7"/>
    <s v="Transportation Planning"/>
    <s v="Transit Services"/>
    <s v="907436  Baseline Rd BRT (Baseline Stn-Heron Stn)"/>
    <s v="516115  Transit Capital"/>
    <n v="0"/>
    <n v="59"/>
    <n v="88"/>
    <n v="0"/>
    <n v="0"/>
    <n v="0"/>
    <n v="0"/>
    <n v="0"/>
    <n v="0"/>
    <n v="0"/>
    <n v="147"/>
    <n v="516115"/>
    <n v="147"/>
    <s v="8,9,16,17"/>
    <n v="2022"/>
    <s v="Transit Capital"/>
    <n v="907436"/>
    <s v="Couloir de transport en commun du chemin Baseline (Baseline-St. Heron)"/>
    <s v="907436 Couloir de transport en commun du chemin Baseline (Baseline-St. Heron)"/>
    <s v="Comité des transports"/>
    <s v="Services de transport en commun"/>
    <s v="Croissance"/>
    <s v="Fonds de réserve financé par les deniers publics"/>
  </r>
  <r>
    <n v="907436"/>
    <x v="388"/>
    <s v="Res"/>
    <s v="Gas Tax "/>
    <s v="Federal Gas Tax"/>
    <x v="7"/>
    <s v="Gas Tax "/>
    <s v="Tax"/>
    <s v="Tax"/>
    <s v="Authority"/>
    <s v="Individual"/>
    <x v="1"/>
    <s v="Transportation Committee"/>
    <x v="7"/>
    <s v="Transportation Planning"/>
    <s v="Transit Services"/>
    <s v="907436  Baseline Rd BRT (Baseline Stn-Heron Stn)"/>
    <s v="516174  Federal Gas Tax"/>
    <n v="0"/>
    <n v="10000"/>
    <n v="12000"/>
    <n v="0"/>
    <n v="0"/>
    <n v="0"/>
    <n v="0"/>
    <n v="0"/>
    <n v="0"/>
    <n v="0"/>
    <n v="22000"/>
    <n v="516174"/>
    <n v="22000"/>
    <s v="8,9,16,17"/>
    <n v="2022"/>
    <s v="Federal Gas Tax"/>
    <n v="907436"/>
    <s v="Couloir de transport en commun du chemin Baseline (Baseline-St. Heron)"/>
    <s v="907436 Couloir de transport en commun du chemin Baseline (Baseline-St. Heron)"/>
    <s v="Comité des transports"/>
    <s v="Services de transport en commun"/>
    <s v="Croissance"/>
    <s v="Taxe sur l’essence"/>
  </r>
  <r>
    <n v="907436"/>
    <x v="388"/>
    <s v="Res"/>
    <s v="Gas Tax "/>
    <s v="Provincial Gas Tax"/>
    <x v="7"/>
    <s v="Gas Tax "/>
    <s v="Tax"/>
    <s v="Tax"/>
    <s v="Authority"/>
    <s v="Individual"/>
    <x v="1"/>
    <s v="Transportation Committee"/>
    <x v="7"/>
    <s v="Transportation Planning"/>
    <s v="Transit Services"/>
    <s v="907436  Baseline Rd BRT (Baseline Stn-Heron Stn)"/>
    <s v="516175  Provincial Gas Tax"/>
    <n v="0"/>
    <n v="500"/>
    <n v="500"/>
    <n v="0"/>
    <n v="0"/>
    <n v="0"/>
    <n v="0"/>
    <n v="0"/>
    <n v="0"/>
    <n v="0"/>
    <n v="1000"/>
    <n v="516175"/>
    <n v="1000"/>
    <s v="8,9,16,17"/>
    <n v="2022"/>
    <s v="Provincial Gas Tax"/>
    <n v="907436"/>
    <s v="Couloir de transport en commun du chemin Baseline (Baseline-St. Heron)"/>
    <s v="907436 Couloir de transport en commun du chemin Baseline (Baseline-St. Heron)"/>
    <s v="Comité des transports"/>
    <s v="Services de transport en commun"/>
    <s v="Croissance"/>
    <s v="Taxe sur l’essence"/>
  </r>
  <r>
    <n v="907436"/>
    <x v="388"/>
    <s v="DC"/>
    <s v="Development Charges "/>
    <s v="Transitway Services (Urban Area)"/>
    <x v="1"/>
    <s v="DC"/>
    <s v="Tax"/>
    <s v="Tax"/>
    <s v="Authority"/>
    <s v="Individual"/>
    <x v="1"/>
    <s v="Transportation Committee"/>
    <x v="7"/>
    <s v="Transportation Planning"/>
    <s v="Transit Services"/>
    <s v="907436  Baseline Rd BRT (Baseline Stn-Heron Stn)"/>
    <s v="516271  Transitway Services (Urban Area)"/>
    <n v="0"/>
    <n v="5181"/>
    <n v="23033"/>
    <n v="0"/>
    <n v="0"/>
    <n v="0"/>
    <n v="0"/>
    <n v="0"/>
    <n v="0"/>
    <n v="0"/>
    <n v="28214"/>
    <n v="516271"/>
    <n v="28214"/>
    <s v="8,9,16,17"/>
    <n v="2022"/>
    <s v="Public Transit"/>
    <n v="907436"/>
    <s v="Couloir de transport en commun du chemin Baseline (Baseline-St. Heron)"/>
    <s v="907436 Couloir de transport en commun du chemin Baseline (Baseline-St. Heron)"/>
    <s v="Comité des transports"/>
    <s v="Services de transport en commun"/>
    <s v="Croissance"/>
    <s v="Redevances d’aménagement"/>
  </r>
  <r>
    <n v="907436"/>
    <x v="388"/>
    <s v="DC Debt"/>
    <s v="Debt Funding "/>
    <s v="Transit DC Debt TBA"/>
    <x v="3"/>
    <s v="DC"/>
    <s v="Tax"/>
    <s v="Tax"/>
    <s v="Authority"/>
    <s v="Individual"/>
    <x v="1"/>
    <s v="Transportation Committee"/>
    <x v="7"/>
    <s v="Transportation Planning"/>
    <s v="Transit Services"/>
    <s v="907436  Baseline Rd BRT (Baseline Stn-Heron Stn)"/>
    <s v="518008  Transit DC Debt  TBA"/>
    <n v="0"/>
    <n v="0"/>
    <n v="599"/>
    <n v="0"/>
    <n v="0"/>
    <n v="0"/>
    <n v="0"/>
    <n v="0"/>
    <n v="0"/>
    <n v="0"/>
    <n v="599"/>
    <n v="518008"/>
    <n v="599"/>
    <s v="8,9,16,17"/>
    <n v="2022"/>
    <s v="Public Transit DC Debt"/>
    <n v="907436"/>
    <s v="Couloir de transport en commun du chemin Baseline (Baseline-St. Heron)"/>
    <s v="907436 Couloir de transport en commun du chemin Baseline (Baseline-St. Heron)"/>
    <s v="Comité des transports"/>
    <s v="Services de transport en commun"/>
    <s v="Croissance"/>
    <s v="Dette financée par les deniers publics"/>
  </r>
  <r>
    <n v="907436"/>
    <x v="388"/>
    <s v="Debt"/>
    <s v="Debt Funding "/>
    <s v="Transit Debt"/>
    <x v="5"/>
    <s v="Tax"/>
    <s v="Tax"/>
    <s v="Tax"/>
    <s v="Authority"/>
    <s v="Individual"/>
    <x v="1"/>
    <s v="Transportation Committee"/>
    <x v="7"/>
    <s v="Transportation Planning"/>
    <s v="Transit Services"/>
    <s v="907436  Baseline Rd BRT (Baseline Stn-Heron Stn)"/>
    <s v="518013  Transit Debt"/>
    <n v="0"/>
    <n v="9300"/>
    <n v="78000"/>
    <n v="0"/>
    <n v="0"/>
    <n v="0"/>
    <n v="0"/>
    <n v="0"/>
    <n v="0"/>
    <n v="0"/>
    <n v="87300"/>
    <n v="518013"/>
    <n v="87300"/>
    <s v="8,9,16,17"/>
    <n v="2022"/>
    <s v="Transit Debt"/>
    <n v="907436"/>
    <s v="Couloir de transport en commun du chemin Baseline (Baseline-St. Heron)"/>
    <s v="907436 Couloir de transport en commun du chemin Baseline (Baseline-St. Heron)"/>
    <s v="Comité des transports"/>
    <s v="Services de transport en commun"/>
    <s v="Croissance"/>
    <s v="Dette financée par les deniers publics"/>
  </r>
  <r>
    <n v="909067"/>
    <x v="389"/>
    <s v="Res"/>
    <s v="Capital Reserve Fund "/>
    <s v="Transit Capital"/>
    <x v="0"/>
    <s v="Tax"/>
    <s v="Tax"/>
    <s v="Tax"/>
    <s v="Authority"/>
    <s v="Individual"/>
    <x v="1"/>
    <s v="Transportation Committee"/>
    <x v="7"/>
    <s v="Transportation Planning"/>
    <s v="Transit Services"/>
    <s v="909067  2018 Rapid Transit EA Studies"/>
    <s v="516115  Transit Capital"/>
    <n v="391"/>
    <n v="398"/>
    <n v="405"/>
    <n v="413"/>
    <n v="0"/>
    <n v="0"/>
    <n v="0"/>
    <n v="0"/>
    <n v="0"/>
    <n v="0"/>
    <n v="1607"/>
    <n v="516115"/>
    <n v="1607"/>
    <s v="CW"/>
    <n v="2021"/>
    <s v="Transit Capital"/>
    <n v="909067"/>
    <s v="Études d’ÉE de 2018 sur le transport en commun rapide"/>
    <s v="909067 Études d’ÉE de 2018 sur le transport en commun rapide"/>
    <s v="Comité des transports"/>
    <s v="Services de transport en commun"/>
    <s v="Croissance"/>
    <s v="Fonds de réserve financé par les deniers publics"/>
  </r>
  <r>
    <n v="909067"/>
    <x v="389"/>
    <s v="DC"/>
    <s v="Development Charges "/>
    <s v="Transitway Services (Urban Area)"/>
    <x v="1"/>
    <s v="DC"/>
    <s v="Tax"/>
    <s v="Tax"/>
    <s v="Authority"/>
    <s v="Individual"/>
    <x v="1"/>
    <s v="Transportation Committee"/>
    <x v="7"/>
    <s v="Transportation Planning"/>
    <s v="Transit Services"/>
    <s v="909067  2018 Rapid Transit EA Studies"/>
    <s v="516271  Transitway Services (Urban Area)"/>
    <n v="609"/>
    <n v="620"/>
    <n v="631"/>
    <n v="642"/>
    <n v="0"/>
    <n v="0"/>
    <n v="0"/>
    <n v="0"/>
    <n v="0"/>
    <n v="0"/>
    <n v="2502"/>
    <n v="516271"/>
    <n v="2502"/>
    <s v="CW"/>
    <n v="2021"/>
    <s v="Public Transit"/>
    <n v="909067"/>
    <s v="Études d’ÉE de 2018 sur le transport en commun rapide"/>
    <s v="909067 Études d’ÉE de 2018 sur le transport en commun rapide"/>
    <s v="Comité des transports"/>
    <s v="Services de transport en commun"/>
    <s v="Croissance"/>
    <s v="Redevances d’aménagement"/>
  </r>
  <r>
    <n v="908945"/>
    <x v="390"/>
    <s v="Res"/>
    <s v="Capital Reserve Fund "/>
    <s v="City Wide Capital"/>
    <x v="0"/>
    <s v="Tax"/>
    <s v="Tax"/>
    <s v="Tax"/>
    <s v="Authority"/>
    <s v="Road Reconstruction/Upgrades"/>
    <x v="0"/>
    <s v="Agriculture &amp; Rural Affairs Committee"/>
    <x v="1"/>
    <s v="Infrastructure Services"/>
    <s v="Transportation Services"/>
    <s v="908945  2018 Guiderail Renewal/Repl/Install"/>
    <s v="516104  City Wide Capital"/>
    <n v="2100"/>
    <n v="1850"/>
    <n v="2300"/>
    <n v="2500"/>
    <n v="0"/>
    <n v="0"/>
    <n v="0"/>
    <n v="0"/>
    <n v="0"/>
    <n v="0"/>
    <n v="8750"/>
    <n v="516104"/>
    <n v="8750"/>
    <s v="CW"/>
    <n v="2020"/>
    <s v="City Wide Capital"/>
    <n v="908945"/>
    <s v="Mise à niveau, remplacement et installation de garde-fous 2018"/>
    <s v="908945 Mise à niveau, remplacement et installation de garde-fous 2018"/>
    <s v="Comité de l’agriculture et des affaires rurales"/>
    <s v="Services des transports"/>
    <s v="Renouvellement des immobilisations"/>
    <s v="Fonds de réserve financé par les deniers publics"/>
  </r>
  <r>
    <n v="908946"/>
    <x v="391"/>
    <s v="Res"/>
    <s v="Capital Reserve Fund "/>
    <s v="City Wide Capital"/>
    <x v="0"/>
    <s v="Tax"/>
    <s v="Tax"/>
    <s v="Tax"/>
    <s v="Authority"/>
    <s v="Road Reconstruction/Upgrades"/>
    <x v="0"/>
    <s v="Agriculture &amp; Rural Affairs Committee"/>
    <x v="1"/>
    <s v="Infrastructure Services"/>
    <s v="Transportation Services"/>
    <s v="908946  2018 Rural Road Upgrades &amp; Op Impro"/>
    <s v="516104  City Wide Capital"/>
    <n v="1100"/>
    <n v="1100"/>
    <n v="1500"/>
    <n v="1600"/>
    <n v="0"/>
    <n v="0"/>
    <n v="0"/>
    <n v="0"/>
    <n v="0"/>
    <n v="0"/>
    <n v="5300"/>
    <n v="516104"/>
    <n v="5300"/>
    <s v="CW"/>
    <n v="2020"/>
    <s v="City Wide Capital"/>
    <n v="908946"/>
    <s v="Modernisation des routes rurales et amélioration des opérations 2018"/>
    <s v="908946 Modernisation des routes rurales et amélioration des opérations 2018"/>
    <s v="Comité de l’agriculture et des affaires rurales"/>
    <s v="Services des transports"/>
    <s v="Renouvellement des immobilisations"/>
    <s v="Fonds de réserve financé par les deniers publics"/>
  </r>
  <r>
    <n v="908971"/>
    <x v="392"/>
    <s v="Res"/>
    <s v="Capital Reserve Fund "/>
    <s v="City Wide Capital"/>
    <x v="0"/>
    <s v="Tax"/>
    <s v="Tax"/>
    <s v="Tax"/>
    <s v="Authority"/>
    <s v="Structures-Rural"/>
    <x v="0"/>
    <s v="Agriculture &amp; Rural Affairs Committee"/>
    <x v="1"/>
    <s v="Infrastructure Services"/>
    <s v="Transportation Services"/>
    <s v="908971  8th Line Rd BCulvert [882570]"/>
    <s v="516104  City Wide Capital"/>
    <n v="0"/>
    <n v="0"/>
    <n v="0"/>
    <n v="90"/>
    <n v="0"/>
    <n v="0"/>
    <n v="0"/>
    <n v="0"/>
    <n v="0"/>
    <n v="0"/>
    <n v="90"/>
    <n v="516104"/>
    <n v="90"/>
    <s v="20"/>
    <n v="2023"/>
    <s v="City Wide Capital"/>
    <n v="908971"/>
    <s v="Ponceau du chemin 8th Line [882570]"/>
    <s v="908971 Ponceau du chemin 8th Line [882570]"/>
    <s v="Comité de l’agriculture et des affaires rurales"/>
    <s v="Services des transports"/>
    <s v="Renouvellement des immobilisations"/>
    <s v="Fonds de réserve financé par les deniers publics"/>
  </r>
  <r>
    <n v="908971"/>
    <x v="392"/>
    <s v="Debt"/>
    <s v="Debt Funding "/>
    <s v="Tax Supported Debt"/>
    <x v="5"/>
    <s v="Tax"/>
    <s v="Tax"/>
    <s v="Tax"/>
    <s v="Authority"/>
    <s v="Structures-Rural"/>
    <x v="0"/>
    <s v="Agriculture &amp; Rural Affairs Committee"/>
    <x v="1"/>
    <s v="Infrastructure Services"/>
    <s v="Transportation Services"/>
    <s v="908971  8th Line Rd BCulvert [882570]"/>
    <s v="518004  Tax Supported Debt"/>
    <n v="0"/>
    <n v="0"/>
    <n v="50"/>
    <n v="100"/>
    <n v="0"/>
    <n v="0"/>
    <n v="0"/>
    <n v="0"/>
    <n v="0"/>
    <n v="0"/>
    <n v="150"/>
    <n v="518004"/>
    <n v="150"/>
    <s v="20"/>
    <n v="2023"/>
    <s v="Tax Supported Debt"/>
    <n v="908971"/>
    <s v="Ponceau du chemin 8th Line [882570]"/>
    <s v="908971 Ponceau du chemin 8th Line [882570]"/>
    <s v="Comité de l’agriculture et des affaires rurales"/>
    <s v="Services des transports"/>
    <s v="Renouvellement des immobilisations"/>
    <s v="Dette financée par les deniers publics"/>
  </r>
  <r>
    <n v="908970"/>
    <x v="393"/>
    <s v="Res"/>
    <s v="Capital Reserve Fund "/>
    <s v="City Wide Capital"/>
    <x v="0"/>
    <s v="Tax"/>
    <s v="Tax"/>
    <s v="Tax"/>
    <s v="Authority"/>
    <s v="Structures-Rural"/>
    <x v="0"/>
    <s v="Agriculture &amp; Rural Affairs Committee"/>
    <x v="1"/>
    <s v="Infrastructure Services"/>
    <s v="Transportation Services"/>
    <s v="908970  Dalmac Rd Bridge [882290]"/>
    <s v="516104  City Wide Capital"/>
    <n v="0"/>
    <n v="0"/>
    <n v="0"/>
    <n v="50"/>
    <n v="0"/>
    <n v="0"/>
    <n v="0"/>
    <n v="0"/>
    <n v="0"/>
    <n v="0"/>
    <n v="50"/>
    <n v="516104"/>
    <n v="50"/>
    <s v="20"/>
    <n v="2023"/>
    <s v="City Wide Capital"/>
    <n v="908970"/>
    <s v="Pont du chemin Dalmac [882290]"/>
    <s v="908970 Pont du chemin Dalmac [882290]"/>
    <s v="Comité de l’agriculture et des affaires rurales"/>
    <s v="Services des transports"/>
    <s v="Renouvellement des immobilisations"/>
    <s v="Fonds de réserve financé par les deniers publics"/>
  </r>
  <r>
    <n v="908970"/>
    <x v="393"/>
    <s v="Debt"/>
    <s v="Debt Funding "/>
    <s v="Tax Supported Debt"/>
    <x v="5"/>
    <s v="Tax"/>
    <s v="Tax"/>
    <s v="Tax"/>
    <s v="Authority"/>
    <s v="Structures-Rural"/>
    <x v="0"/>
    <s v="Agriculture &amp; Rural Affairs Committee"/>
    <x v="1"/>
    <s v="Infrastructure Services"/>
    <s v="Transportation Services"/>
    <s v="908970  Dalmac Rd Bridge [882290]"/>
    <s v="518004  Tax Supported Debt"/>
    <n v="0"/>
    <n v="0"/>
    <n v="30"/>
    <n v="100"/>
    <n v="0"/>
    <n v="0"/>
    <n v="0"/>
    <n v="0"/>
    <n v="0"/>
    <n v="0"/>
    <n v="130"/>
    <n v="518004"/>
    <n v="130"/>
    <s v="20"/>
    <n v="2023"/>
    <s v="Tax Supported Debt"/>
    <n v="908970"/>
    <s v="Pont du chemin Dalmac [882290]"/>
    <s v="908970 Pont du chemin Dalmac [882290]"/>
    <s v="Comité de l’agriculture et des affaires rurales"/>
    <s v="Services des transports"/>
    <s v="Renouvellement des immobilisations"/>
    <s v="Dette financée par les deniers publics"/>
  </r>
  <r>
    <n v="908969"/>
    <x v="394"/>
    <s v="Res"/>
    <s v="Capital Reserve Fund "/>
    <s v="City Wide Capital"/>
    <x v="0"/>
    <s v="Tax"/>
    <s v="Tax"/>
    <s v="Tax"/>
    <s v="Authority"/>
    <s v="Structures-Rural"/>
    <x v="0"/>
    <s v="Agriculture &amp; Rural Affairs Committee"/>
    <x v="1"/>
    <s v="Infrastructure Services"/>
    <s v="Transportation Services"/>
    <s v="908969  Brownlee Rd [757080-1,2]"/>
    <s v="516104  City Wide Capital"/>
    <n v="0"/>
    <n v="0"/>
    <n v="50"/>
    <n v="180"/>
    <n v="0"/>
    <n v="0"/>
    <n v="0"/>
    <n v="0"/>
    <n v="0"/>
    <n v="0"/>
    <n v="230"/>
    <n v="516104"/>
    <n v="230"/>
    <n v="21"/>
    <n v="2023"/>
    <s v="City Wide Capital"/>
    <n v="908969"/>
    <s v="Chemin Brownlee [757080-1,2]"/>
    <s v="908969 Chemin Brownlee [757080-1,2]"/>
    <s v="Comité de l’agriculture et des affaires rurales"/>
    <s v="Services des transports"/>
    <s v="Renouvellement des immobilisations"/>
    <s v="Fonds de réserve financé par les deniers publics"/>
  </r>
  <r>
    <n v="908969"/>
    <x v="394"/>
    <s v="Debt"/>
    <s v="Debt Funding "/>
    <s v="Tax Supported Debt"/>
    <x v="5"/>
    <s v="Tax"/>
    <s v="Tax"/>
    <s v="Tax"/>
    <s v="Authority"/>
    <s v="Structures-Rural"/>
    <x v="0"/>
    <s v="Agriculture &amp; Rural Affairs Committee"/>
    <x v="1"/>
    <s v="Infrastructure Services"/>
    <s v="Transportation Services"/>
    <s v="908969  Brownlee Rd [757080-1,2]"/>
    <s v="518004  Tax Supported Debt"/>
    <n v="0"/>
    <n v="0"/>
    <n v="100"/>
    <n v="400"/>
    <n v="0"/>
    <n v="0"/>
    <n v="0"/>
    <n v="0"/>
    <n v="0"/>
    <n v="0"/>
    <n v="500"/>
    <n v="518004"/>
    <n v="500"/>
    <n v="21"/>
    <n v="2023"/>
    <s v="Tax Supported Debt"/>
    <n v="908969"/>
    <s v="Chemin Brownlee [757080-1,2]"/>
    <s v="908969 Chemin Brownlee [757080-1,2]"/>
    <s v="Comité de l’agriculture et des affaires rurales"/>
    <s v="Services des transports"/>
    <s v="Renouvellement des immobilisations"/>
    <s v="Dette financée par les deniers publics"/>
  </r>
  <r>
    <n v="908967"/>
    <x v="395"/>
    <s v="Res"/>
    <s v="Capital Reserve Fund "/>
    <s v="City Wide Capital"/>
    <x v="0"/>
    <s v="Tax"/>
    <s v="Tax"/>
    <s v="Tax"/>
    <s v="Authority"/>
    <s v="Structures-Rural"/>
    <x v="0"/>
    <s v="Agriculture &amp; Rural Affairs Committee"/>
    <x v="1"/>
    <s v="Infrastructure Services"/>
    <s v="Transportation Services"/>
    <s v="908967  Quesnel Bridge [893010]"/>
    <s v="516104  City Wide Capital"/>
    <n v="0"/>
    <n v="110"/>
    <n v="440"/>
    <n v="0"/>
    <n v="0"/>
    <n v="0"/>
    <n v="0"/>
    <n v="0"/>
    <n v="0"/>
    <n v="0"/>
    <n v="550"/>
    <n v="516104"/>
    <n v="550"/>
    <n v="19"/>
    <n v="2022"/>
    <s v="City Wide Capital"/>
    <n v="908967"/>
    <s v="Pont Quesnel [893010]"/>
    <s v="908967 Pont Quesnel [893010]"/>
    <s v="Comité de l’agriculture et des affaires rurales"/>
    <s v="Services des transports"/>
    <s v="Renouvellement des immobilisations"/>
    <s v="Fonds de réserve financé par les deniers publics"/>
  </r>
  <r>
    <n v="908967"/>
    <x v="395"/>
    <s v="Debt"/>
    <s v="Debt Funding "/>
    <s v="Tax Supported Debt"/>
    <x v="5"/>
    <s v="Tax"/>
    <s v="Tax"/>
    <s v="Tax"/>
    <s v="Authority"/>
    <s v="Structures-Rural"/>
    <x v="0"/>
    <s v="Agriculture &amp; Rural Affairs Committee"/>
    <x v="1"/>
    <s v="Infrastructure Services"/>
    <s v="Transportation Services"/>
    <s v="908967  Quesnel Bridge [893010]"/>
    <s v="518004  Tax Supported Debt"/>
    <n v="0"/>
    <n v="300"/>
    <n v="2000"/>
    <n v="0"/>
    <n v="0"/>
    <n v="0"/>
    <n v="0"/>
    <n v="0"/>
    <n v="0"/>
    <n v="0"/>
    <n v="2300"/>
    <n v="518004"/>
    <n v="2300"/>
    <n v="19"/>
    <n v="2022"/>
    <s v="Tax Supported Debt"/>
    <n v="908967"/>
    <s v="Pont Quesnel [893010]"/>
    <s v="908967 Pont Quesnel [893010]"/>
    <s v="Comité de l’agriculture et des affaires rurales"/>
    <s v="Services des transports"/>
    <s v="Renouvellement des immobilisations"/>
    <s v="Dette financée par les deniers publics"/>
  </r>
  <r>
    <n v="908965"/>
    <x v="396"/>
    <s v="Res"/>
    <s v="Capital Reserve Fund "/>
    <s v="City Wide Capital"/>
    <x v="0"/>
    <s v="Tax"/>
    <s v="Tax"/>
    <s v="Tax"/>
    <s v="Authority"/>
    <s v="Structures-Rural"/>
    <x v="0"/>
    <s v="Agriculture &amp; Rural Affairs Committee"/>
    <x v="1"/>
    <s v="Infrastructure Services"/>
    <s v="Transportation Services"/>
    <s v="908965  Etienne Rd Bridge [897170]"/>
    <s v="516104  City Wide Capital"/>
    <n v="0"/>
    <n v="0"/>
    <n v="0"/>
    <n v="100"/>
    <n v="0"/>
    <n v="0"/>
    <n v="0"/>
    <n v="0"/>
    <n v="0"/>
    <n v="0"/>
    <n v="100"/>
    <n v="516104"/>
    <n v="100"/>
    <n v="19"/>
    <n v="2021"/>
    <s v="City Wide Capital"/>
    <n v="908965"/>
    <s v="Pont du chemin Etienne [897170]"/>
    <s v="908965 Pont du chemin Etienne [897170]"/>
    <s v="Comité de l’agriculture et des affaires rurales"/>
    <s v="Services des transports"/>
    <s v="Renouvellement des immobilisations"/>
    <s v="Fonds de réserve financé par les deniers publics"/>
  </r>
  <r>
    <n v="908965"/>
    <x v="396"/>
    <s v="Debt"/>
    <s v="Debt Funding "/>
    <s v="Tax Supported Debt"/>
    <x v="5"/>
    <s v="Tax"/>
    <s v="Tax"/>
    <s v="Tax"/>
    <s v="Authority"/>
    <s v="Structures-Rural"/>
    <x v="0"/>
    <s v="Agriculture &amp; Rural Affairs Committee"/>
    <x v="1"/>
    <s v="Infrastructure Services"/>
    <s v="Transportation Services"/>
    <s v="908965  Etienne Rd Bridge [897170]"/>
    <s v="518004  Tax Supported Debt"/>
    <n v="0"/>
    <n v="0"/>
    <n v="50"/>
    <n v="100"/>
    <n v="0"/>
    <n v="0"/>
    <n v="0"/>
    <n v="0"/>
    <n v="0"/>
    <n v="0"/>
    <n v="150"/>
    <n v="518004"/>
    <n v="150"/>
    <n v="19"/>
    <n v="2021"/>
    <s v="Tax Supported Debt"/>
    <n v="908965"/>
    <s v="Pont du chemin Etienne [897170]"/>
    <s v="908965 Pont du chemin Etienne [897170]"/>
    <s v="Comité de l’agriculture et des affaires rurales"/>
    <s v="Services des transports"/>
    <s v="Renouvellement des immobilisations"/>
    <s v="Dette financée par les deniers publics"/>
  </r>
  <r>
    <n v="908964"/>
    <x v="397"/>
    <s v="Res"/>
    <s v="Capital Reserve Fund "/>
    <s v="City Wide Capital"/>
    <x v="0"/>
    <s v="Tax"/>
    <s v="Tax"/>
    <s v="Tax"/>
    <s v="Authority"/>
    <s v="Structures-Rural"/>
    <x v="0"/>
    <s v="Agriculture &amp; Rural Affairs Committee"/>
    <x v="1"/>
    <s v="Infrastructure Services"/>
    <s v="Transportation Services"/>
    <s v="908964  Bruce St Bridge [887380]"/>
    <s v="516104  City Wide Capital"/>
    <n v="0"/>
    <n v="40"/>
    <n v="180"/>
    <n v="0"/>
    <n v="0"/>
    <n v="0"/>
    <n v="0"/>
    <n v="0"/>
    <n v="0"/>
    <n v="0"/>
    <n v="220"/>
    <n v="516104"/>
    <n v="220"/>
    <s v="20"/>
    <n v="2021"/>
    <s v="City Wide Capital"/>
    <n v="908964"/>
    <s v="Pont de la rue Bruce [887380]"/>
    <s v="908964 Pont de la rue Bruce [887380]"/>
    <s v="Comité de l’agriculture et des affaires rurales"/>
    <s v="Services des transports"/>
    <s v="Renouvellement des immobilisations"/>
    <s v="Fonds de réserve financé par les deniers publics"/>
  </r>
  <r>
    <n v="908964"/>
    <x v="397"/>
    <s v="Debt"/>
    <s v="Debt Funding "/>
    <s v="Tax Supported Debt"/>
    <x v="5"/>
    <s v="Tax"/>
    <s v="Tax"/>
    <s v="Tax"/>
    <s v="Authority"/>
    <s v="Structures-Rural"/>
    <x v="0"/>
    <s v="Agriculture &amp; Rural Affairs Committee"/>
    <x v="1"/>
    <s v="Infrastructure Services"/>
    <s v="Transportation Services"/>
    <s v="908964  Bruce St Bridge [887380]"/>
    <s v="518004  Tax Supported Debt"/>
    <n v="0"/>
    <n v="100"/>
    <n v="400"/>
    <n v="0"/>
    <n v="0"/>
    <n v="0"/>
    <n v="0"/>
    <n v="0"/>
    <n v="0"/>
    <n v="0"/>
    <n v="500"/>
    <n v="518004"/>
    <n v="500"/>
    <s v="20"/>
    <n v="2021"/>
    <s v="Tax Supported Debt"/>
    <n v="908964"/>
    <s v="Pont de la rue Bruce [887380]"/>
    <s v="908964 Pont de la rue Bruce [887380]"/>
    <s v="Comité de l’agriculture et des affaires rurales"/>
    <s v="Services des transports"/>
    <s v="Renouvellement des immobilisations"/>
    <s v="Dette financée par les deniers publics"/>
  </r>
  <r>
    <n v="908961"/>
    <x v="398"/>
    <s v="Res"/>
    <s v="Capital Reserve Fund "/>
    <s v="City Wide Capital"/>
    <x v="0"/>
    <s v="Tax"/>
    <s v="Tax"/>
    <s v="Tax"/>
    <s v="Authority"/>
    <s v="Structures-Rural"/>
    <x v="0"/>
    <s v="Agriculture &amp; Rural Affairs Committee"/>
    <x v="1"/>
    <s v="Infrastructure Services"/>
    <s v="Transportation Services"/>
    <s v="908961  Woodlawn Bridge [337130]"/>
    <s v="516104  City Wide Capital"/>
    <n v="0"/>
    <n v="20"/>
    <n v="160"/>
    <n v="0"/>
    <n v="0"/>
    <n v="0"/>
    <n v="0"/>
    <n v="0"/>
    <n v="0"/>
    <n v="0"/>
    <n v="180"/>
    <n v="516104"/>
    <n v="180"/>
    <n v="5"/>
    <n v="2021"/>
    <s v="City Wide Capital"/>
    <n v="908961"/>
    <s v="Pont de la rue Woodlawn [337130]"/>
    <s v="908961 Pont de la rue Woodlawn [337130]"/>
    <s v="Comité de l’agriculture et des affaires rurales"/>
    <s v="Services des transports"/>
    <s v="Renouvellement des immobilisations"/>
    <s v="Fonds de réserve financé par les deniers publics"/>
  </r>
  <r>
    <n v="908961"/>
    <x v="398"/>
    <s v="Debt"/>
    <s v="Debt Funding "/>
    <s v="Tax Supported Debt"/>
    <x v="5"/>
    <s v="Tax"/>
    <s v="Tax"/>
    <s v="Tax"/>
    <s v="Authority"/>
    <s v="Structures-Rural"/>
    <x v="0"/>
    <s v="Agriculture &amp; Rural Affairs Committee"/>
    <x v="1"/>
    <s v="Infrastructure Services"/>
    <s v="Transportation Services"/>
    <s v="908961  Woodlawn Bridge [337130]"/>
    <s v="518004  Tax Supported Debt"/>
    <n v="0"/>
    <n v="50"/>
    <n v="300"/>
    <n v="0"/>
    <n v="0"/>
    <n v="0"/>
    <n v="0"/>
    <n v="0"/>
    <n v="0"/>
    <n v="0"/>
    <n v="350"/>
    <n v="518004"/>
    <n v="350"/>
    <n v="5"/>
    <n v="2021"/>
    <s v="Tax Supported Debt"/>
    <n v="908961"/>
    <s v="Pont de la rue Woodlawn [337130]"/>
    <s v="908961 Pont de la rue Woodlawn [337130]"/>
    <s v="Comité de l’agriculture et des affaires rurales"/>
    <s v="Services des transports"/>
    <s v="Renouvellement des immobilisations"/>
    <s v="Dette financée par les deniers publics"/>
  </r>
  <r>
    <n v="908609"/>
    <x v="399"/>
    <s v="Res"/>
    <s v="Capital Reserve Fund "/>
    <s v="City Wide Capital"/>
    <x v="0"/>
    <s v="Tax"/>
    <s v="Tax"/>
    <s v="Tax"/>
    <s v="Authority"/>
    <s v="Structures-Rural"/>
    <x v="0"/>
    <s v="Agriculture &amp; Rural Affairs Committee"/>
    <x v="1"/>
    <s v="Infrastructure Services"/>
    <s v="Transportation Services"/>
    <s v="908609  Watters Road Bridge SN897070"/>
    <s v="516104  City Wide Capital"/>
    <n v="0"/>
    <n v="0"/>
    <n v="50"/>
    <n v="0"/>
    <n v="0"/>
    <n v="0"/>
    <n v="0"/>
    <n v="0"/>
    <n v="0"/>
    <n v="0"/>
    <n v="50"/>
    <n v="516104"/>
    <n v="50"/>
    <s v="1,19"/>
    <s v="2023"/>
    <s v="City Wide Capital"/>
    <n v="908609"/>
    <s v="Pont du chemin Watters SN897070"/>
    <s v="908609 Pont du chemin Watters SN897070"/>
    <s v="Comité de l’agriculture et des affaires rurales"/>
    <s v="Services des transports"/>
    <s v="Renouvellement des immobilisations"/>
    <s v="Fonds de réserve financé par les deniers publics"/>
  </r>
  <r>
    <n v="908609"/>
    <x v="399"/>
    <s v="Debt"/>
    <s v="Debt Funding "/>
    <s v="Tax Supported Debt"/>
    <x v="5"/>
    <s v="Tax"/>
    <s v="Tax"/>
    <s v="Tax"/>
    <s v="Authority"/>
    <s v="Structures-Rural"/>
    <x v="0"/>
    <s v="Agriculture &amp; Rural Affairs Committee"/>
    <x v="1"/>
    <s v="Infrastructure Services"/>
    <s v="Transportation Services"/>
    <s v="908609  Watters Road Bridge SN897070"/>
    <s v="518004  Tax Supported Debt"/>
    <n v="0"/>
    <n v="50"/>
    <n v="100"/>
    <n v="0"/>
    <n v="0"/>
    <n v="0"/>
    <n v="0"/>
    <n v="0"/>
    <n v="0"/>
    <n v="0"/>
    <n v="150"/>
    <n v="518004"/>
    <n v="150"/>
    <s v="1,19"/>
    <s v="2023"/>
    <s v="Tax Supported Debt"/>
    <n v="908609"/>
    <s v="Pont du chemin Watters SN897070"/>
    <s v="908609 Pont du chemin Watters SN897070"/>
    <s v="Comité de l’agriculture et des affaires rurales"/>
    <s v="Services des transports"/>
    <s v="Renouvellement des immobilisations"/>
    <s v="Dette financée par les deniers publics"/>
  </r>
  <r>
    <n v="908594"/>
    <x v="400"/>
    <s v="Res"/>
    <s v="Capital Reserve Fund "/>
    <s v="City Wide Capital"/>
    <x v="0"/>
    <s v="Tax"/>
    <s v="Tax"/>
    <s v="Tax"/>
    <s v="Authority"/>
    <s v="Structures-Rural"/>
    <x v="0"/>
    <s v="Agriculture &amp; Rural Affairs Committee"/>
    <x v="1"/>
    <s v="Infrastructure Services"/>
    <s v="Transportation Services"/>
    <s v="908594  Indian Creek Rd [897510]"/>
    <s v="516104  City Wide Capital"/>
    <n v="0"/>
    <n v="10"/>
    <n v="160"/>
    <n v="0"/>
    <n v="0"/>
    <n v="0"/>
    <n v="0"/>
    <n v="0"/>
    <n v="0"/>
    <n v="0"/>
    <n v="170"/>
    <n v="516104"/>
    <n v="170"/>
    <s v="19"/>
    <s v="2023"/>
    <s v="City Wide Capital"/>
    <n v="908594"/>
    <s v="Chemin Indian Creek [897510]"/>
    <s v="908594 Chemin Indian Creek [897510]"/>
    <s v="Comité de l’agriculture et des affaires rurales"/>
    <s v="Services des transports"/>
    <s v="Renouvellement des immobilisations"/>
    <s v="Fonds de réserve financé par les deniers publics"/>
  </r>
  <r>
    <n v="908594"/>
    <x v="400"/>
    <s v="Debt"/>
    <s v="Debt Funding "/>
    <s v="Tax Supported Debt"/>
    <x v="5"/>
    <s v="Tax"/>
    <s v="Tax"/>
    <s v="Tax"/>
    <s v="Authority"/>
    <s v="Structures-Rural"/>
    <x v="0"/>
    <s v="Agriculture &amp; Rural Affairs Committee"/>
    <x v="1"/>
    <s v="Infrastructure Services"/>
    <s v="Transportation Services"/>
    <s v="908594  Indian Creek Rd [897510]"/>
    <s v="518004  Tax Supported Debt"/>
    <n v="0"/>
    <n v="50"/>
    <n v="300"/>
    <n v="0"/>
    <n v="0"/>
    <n v="0"/>
    <n v="0"/>
    <n v="0"/>
    <n v="0"/>
    <n v="0"/>
    <n v="350"/>
    <n v="518004"/>
    <n v="350"/>
    <s v="19"/>
    <s v="2023"/>
    <s v="Tax Supported Debt"/>
    <n v="908594"/>
    <s v="Chemin Indian Creek [897510]"/>
    <s v="908594 Chemin Indian Creek [897510]"/>
    <s v="Comité de l’agriculture et des affaires rurales"/>
    <s v="Services des transports"/>
    <s v="Renouvellement des immobilisations"/>
    <s v="Dette financée par les deniers publics"/>
  </r>
  <r>
    <n v="908591"/>
    <x v="401"/>
    <s v="Res"/>
    <s v="Capital Reserve Fund "/>
    <s v="City Wide Capital"/>
    <x v="0"/>
    <s v="Tax"/>
    <s v="Tax"/>
    <s v="Tax"/>
    <s v="Authority"/>
    <s v="Structures-Rural"/>
    <x v="0"/>
    <s v="Agriculture &amp; Rural Affairs Committee"/>
    <x v="1"/>
    <s v="Infrastructure Services"/>
    <s v="Transportation Services"/>
    <s v="908591  Church Street Bridge [873100]"/>
    <s v="516104  City Wide Capital"/>
    <n v="0"/>
    <n v="20"/>
    <n v="140"/>
    <n v="0"/>
    <n v="0"/>
    <n v="0"/>
    <n v="0"/>
    <n v="0"/>
    <n v="0"/>
    <n v="0"/>
    <n v="160"/>
    <n v="516104"/>
    <n v="160"/>
    <s v="21"/>
    <s v="2023"/>
    <s v="City Wide Capital"/>
    <n v="908591"/>
    <s v="Pont de la rue Church [873100]"/>
    <s v="908591 Pont de la rue Church [873100]"/>
    <s v="Comité de l’agriculture et des affaires rurales"/>
    <s v="Services des transports"/>
    <s v="Renouvellement des immobilisations"/>
    <s v="Fonds de réserve financé par les deniers publics"/>
  </r>
  <r>
    <n v="908591"/>
    <x v="401"/>
    <s v="Debt"/>
    <s v="Debt Funding "/>
    <s v="Tax Supported Debt"/>
    <x v="5"/>
    <s v="Tax"/>
    <s v="Tax"/>
    <s v="Tax"/>
    <s v="Authority"/>
    <s v="Structures-Rural"/>
    <x v="0"/>
    <s v="Agriculture &amp; Rural Affairs Committee"/>
    <x v="1"/>
    <s v="Infrastructure Services"/>
    <s v="Transportation Services"/>
    <s v="908591  Church Street Bridge [873100]"/>
    <s v="518004  Tax Supported Debt"/>
    <n v="0"/>
    <n v="100"/>
    <n v="400"/>
    <n v="0"/>
    <n v="0"/>
    <n v="0"/>
    <n v="0"/>
    <n v="0"/>
    <n v="0"/>
    <n v="0"/>
    <n v="500"/>
    <n v="518004"/>
    <n v="500"/>
    <s v="21"/>
    <s v="2023"/>
    <s v="Tax Supported Debt"/>
    <n v="908591"/>
    <s v="Pont de la rue Church [873100]"/>
    <s v="908591 Pont de la rue Church [873100]"/>
    <s v="Comité de l’agriculture et des affaires rurales"/>
    <s v="Services des transports"/>
    <s v="Renouvellement des immobilisations"/>
    <s v="Dette financée par les deniers publics"/>
  </r>
  <r>
    <n v="907015"/>
    <x v="402"/>
    <s v="Res"/>
    <s v="Capital Reserve Fund "/>
    <s v="City Wide Capital"/>
    <x v="0"/>
    <s v="Tax"/>
    <s v="Tax"/>
    <s v="Tax"/>
    <s v="Authority"/>
    <s v="Structures-Rural"/>
    <x v="0"/>
    <s v="Agriculture &amp; Rural Affairs Committee"/>
    <x v="1"/>
    <s v="Infrastructure Services"/>
    <s v="Transportation Services"/>
    <s v="907015  Etienne Rd Bridge [897140]"/>
    <s v="516104  City Wide Capital"/>
    <n v="0"/>
    <n v="0"/>
    <n v="40"/>
    <n v="260"/>
    <n v="0"/>
    <n v="0"/>
    <n v="0"/>
    <n v="0"/>
    <n v="0"/>
    <n v="0"/>
    <n v="300"/>
    <n v="516104"/>
    <n v="300"/>
    <n v="19"/>
    <n v="2022"/>
    <s v="City Wide Capital"/>
    <n v="907015"/>
    <s v="Pont du chemin Etienne [897140]"/>
    <s v="907015 Pont du chemin Etienne [897140]"/>
    <s v="Comité de l’agriculture et des affaires rurales"/>
    <s v="Services des transports"/>
    <s v="Renouvellement des immobilisations"/>
    <s v="Fonds de réserve financé par les deniers publics"/>
  </r>
  <r>
    <n v="907015"/>
    <x v="402"/>
    <s v="Debt"/>
    <s v="Debt Funding "/>
    <s v="Tax Supported Debt"/>
    <x v="5"/>
    <s v="Tax"/>
    <s v="Tax"/>
    <s v="Tax"/>
    <s v="Authority"/>
    <s v="Structures-Rural"/>
    <x v="0"/>
    <s v="Agriculture &amp; Rural Affairs Committee"/>
    <x v="1"/>
    <s v="Infrastructure Services"/>
    <s v="Transportation Services"/>
    <s v="907015  Etienne Rd Bridge [897140]"/>
    <s v="518004  Tax Supported Debt"/>
    <n v="0"/>
    <n v="0"/>
    <n v="50"/>
    <n v="500"/>
    <n v="0"/>
    <n v="0"/>
    <n v="0"/>
    <n v="0"/>
    <n v="0"/>
    <n v="0"/>
    <n v="550"/>
    <n v="518004"/>
    <n v="550"/>
    <n v="19"/>
    <n v="2022"/>
    <s v="Tax Supported Debt"/>
    <n v="907015"/>
    <s v="Pont du chemin Etienne [897140]"/>
    <s v="907015 Pont du chemin Etienne [897140]"/>
    <s v="Comité de l’agriculture et des affaires rurales"/>
    <s v="Services des transports"/>
    <s v="Renouvellement des immobilisations"/>
    <s v="Dette financée par les deniers publics"/>
  </r>
  <r>
    <n v="908960"/>
    <x v="403"/>
    <s v="Res"/>
    <s v="Capital Reserve Fund "/>
    <s v="City Wide Capital"/>
    <x v="0"/>
    <s v="Tax"/>
    <s v="Tax"/>
    <s v="Tax"/>
    <s v="Authority"/>
    <s v="Structures-Rural"/>
    <x v="0"/>
    <s v="Agriculture &amp; Rural Affairs Committee"/>
    <x v="1"/>
    <s v="Infrastructure Services"/>
    <s v="Transportation Services"/>
    <s v="908960  Anderson Rd Bridge [227920]"/>
    <s v="516104  City Wide Capital"/>
    <n v="30"/>
    <n v="260"/>
    <n v="0"/>
    <n v="0"/>
    <n v="0"/>
    <n v="0"/>
    <n v="0"/>
    <n v="0"/>
    <n v="0"/>
    <n v="0"/>
    <n v="290"/>
    <n v="516104"/>
    <n v="290"/>
    <n v="19"/>
    <n v="2021"/>
    <s v="City Wide Capital"/>
    <n v="908960"/>
    <s v="Pont du chemin Anderson [227920]"/>
    <s v="908960 Pont du chemin Anderson [227920]"/>
    <s v="Comité de l’agriculture et des affaires rurales"/>
    <s v="Services des transports"/>
    <s v="Renouvellement des immobilisations"/>
    <s v="Fonds de réserve financé par les deniers publics"/>
  </r>
  <r>
    <n v="908960"/>
    <x v="403"/>
    <s v="Debt"/>
    <s v="Debt Funding "/>
    <s v="Tax Supported Debt"/>
    <x v="5"/>
    <s v="Tax"/>
    <s v="Tax"/>
    <s v="Tax"/>
    <s v="Authority"/>
    <s v="Structures-Rural"/>
    <x v="0"/>
    <s v="Agriculture &amp; Rural Affairs Committee"/>
    <x v="1"/>
    <s v="Infrastructure Services"/>
    <s v="Transportation Services"/>
    <s v="908960  Anderson Rd Bridge [227920]"/>
    <s v="518004  Tax Supported Debt"/>
    <n v="100"/>
    <n v="500"/>
    <n v="0"/>
    <n v="0"/>
    <n v="0"/>
    <n v="0"/>
    <n v="0"/>
    <n v="0"/>
    <n v="0"/>
    <n v="0"/>
    <n v="600"/>
    <n v="518004"/>
    <n v="600"/>
    <n v="19"/>
    <n v="2021"/>
    <s v="Tax Supported Debt"/>
    <n v="908960"/>
    <s v="Pont du chemin Anderson [227920]"/>
    <s v="908960 Pont du chemin Anderson [227920]"/>
    <s v="Comité de l’agriculture et des affaires rurales"/>
    <s v="Services des transports"/>
    <s v="Renouvellement des immobilisations"/>
    <s v="Dette financée par les deniers publics"/>
  </r>
  <r>
    <n v="908958"/>
    <x v="404"/>
    <s v="Res"/>
    <s v="Capital Reserve Fund "/>
    <s v="City Wide Capital"/>
    <x v="0"/>
    <s v="Tax"/>
    <s v="Tax"/>
    <s v="Tax"/>
    <s v="Authority"/>
    <s v="Structures-Rural"/>
    <x v="0"/>
    <s v="Agriculture &amp; Rural Affairs Committee"/>
    <x v="1"/>
    <s v="Infrastructure Services"/>
    <s v="Transportation Services"/>
    <s v="908958  Byron St Bridge [887390]"/>
    <s v="516104  City Wide Capital"/>
    <n v="0"/>
    <n v="110"/>
    <n v="0"/>
    <n v="0"/>
    <n v="0"/>
    <n v="0"/>
    <n v="0"/>
    <n v="0"/>
    <n v="0"/>
    <n v="0"/>
    <n v="110"/>
    <n v="516104"/>
    <n v="110"/>
    <s v="20"/>
    <n v="2020"/>
    <s v="City Wide Capital"/>
    <n v="908958"/>
    <s v="Pont de la rue Byron [887390]"/>
    <s v="908958 Pont de la rue Byron [887390]"/>
    <s v="Comité de l’agriculture et des affaires rurales"/>
    <s v="Services des transports"/>
    <s v="Renouvellement des immobilisations"/>
    <s v="Fonds de réserve financé par les deniers publics"/>
  </r>
  <r>
    <n v="908958"/>
    <x v="404"/>
    <s v="Debt"/>
    <s v="Debt Funding "/>
    <s v="Tax Supported Debt"/>
    <x v="5"/>
    <s v="Tax"/>
    <s v="Tax"/>
    <s v="Tax"/>
    <s v="Authority"/>
    <s v="Structures-Rural"/>
    <x v="0"/>
    <s v="Agriculture &amp; Rural Affairs Committee"/>
    <x v="1"/>
    <s v="Infrastructure Services"/>
    <s v="Transportation Services"/>
    <s v="908958  Byron St Bridge [887390]"/>
    <s v="518004  Tax Supported Debt"/>
    <n v="50"/>
    <n v="100"/>
    <n v="0"/>
    <n v="0"/>
    <n v="0"/>
    <n v="0"/>
    <n v="0"/>
    <n v="0"/>
    <n v="0"/>
    <n v="0"/>
    <n v="150"/>
    <n v="518004"/>
    <n v="150"/>
    <s v="20"/>
    <n v="2020"/>
    <s v="Tax Supported Debt"/>
    <n v="908958"/>
    <s v="Pont de la rue Byron [887390]"/>
    <s v="908958 Pont de la rue Byron [887390]"/>
    <s v="Comité de l’agriculture et des affaires rurales"/>
    <s v="Services des transports"/>
    <s v="Renouvellement des immobilisations"/>
    <s v="Dette financée par les deniers publics"/>
  </r>
  <r>
    <n v="908604"/>
    <x v="405"/>
    <s v="Res"/>
    <s v="Capital Reserve Fund "/>
    <s v="City Wide Capital"/>
    <x v="0"/>
    <s v="Tax"/>
    <s v="Tax"/>
    <s v="Tax"/>
    <s v="Authority"/>
    <s v="Structures-Rural"/>
    <x v="0"/>
    <s v="Agriculture &amp; Rural Affairs Committee"/>
    <x v="1"/>
    <s v="Infrastructure Services"/>
    <s v="Transportation Services"/>
    <s v="908604  Ritchie Side Rd [437620]"/>
    <s v="516104  City Wide Capital"/>
    <n v="0"/>
    <n v="70"/>
    <n v="0"/>
    <n v="0"/>
    <n v="0"/>
    <n v="0"/>
    <n v="0"/>
    <n v="0"/>
    <n v="0"/>
    <n v="0"/>
    <n v="70"/>
    <n v="516104"/>
    <n v="70"/>
    <n v="5"/>
    <s v="2022"/>
    <s v="City Wide Capital"/>
    <n v="908604"/>
    <s v="Chemin Ritchie Side [437620]"/>
    <s v="908604 Chemin Ritchie Side [437620]"/>
    <s v="Comité de l’agriculture et des affaires rurales"/>
    <s v="Services des transports"/>
    <s v="Renouvellement des immobilisations"/>
    <s v="Fonds de réserve financé par les deniers publics"/>
  </r>
  <r>
    <n v="908604"/>
    <x v="405"/>
    <s v="Debt"/>
    <s v="Debt Funding "/>
    <s v="Tax Supported Debt"/>
    <x v="5"/>
    <s v="Tax"/>
    <s v="Tax"/>
    <s v="Tax"/>
    <s v="Authority"/>
    <s v="Structures-Rural"/>
    <x v="0"/>
    <s v="Agriculture &amp; Rural Affairs Committee"/>
    <x v="1"/>
    <s v="Infrastructure Services"/>
    <s v="Transportation Services"/>
    <s v="908604  Ritchie Side Rd [437620]"/>
    <s v="518004  Tax Supported Debt"/>
    <n v="50"/>
    <n v="200"/>
    <n v="0"/>
    <n v="0"/>
    <n v="0"/>
    <n v="0"/>
    <n v="0"/>
    <n v="0"/>
    <n v="0"/>
    <n v="0"/>
    <n v="250"/>
    <n v="518004"/>
    <n v="250"/>
    <n v="5"/>
    <s v="2022"/>
    <s v="Tax Supported Debt"/>
    <n v="908604"/>
    <s v="Chemin Ritchie Side [437620]"/>
    <s v="908604 Chemin Ritchie Side [437620]"/>
    <s v="Comité de l’agriculture et des affaires rurales"/>
    <s v="Services des transports"/>
    <s v="Renouvellement des immobilisations"/>
    <s v="Dette financée par les deniers publics"/>
  </r>
  <r>
    <n v="908164"/>
    <x v="406"/>
    <s v="Res"/>
    <s v="Capital Reserve Fund "/>
    <s v="City Wide Capital"/>
    <x v="0"/>
    <s v="Tax"/>
    <s v="Tax"/>
    <s v="Tax"/>
    <s v="Authority"/>
    <s v="Structures-Rural"/>
    <x v="0"/>
    <s v="Agriculture &amp; Rural Affairs Committee"/>
    <x v="1"/>
    <s v="Infrastructure Services"/>
    <s v="Transportation Services"/>
    <s v="908164  8th Line Rd Bridge [882280]"/>
    <s v="516104  City Wide Capital"/>
    <n v="20"/>
    <n v="150"/>
    <n v="0"/>
    <n v="0"/>
    <n v="0"/>
    <n v="0"/>
    <n v="0"/>
    <n v="0"/>
    <n v="0"/>
    <n v="0"/>
    <n v="170"/>
    <n v="516104"/>
    <n v="170"/>
    <s v="20"/>
    <s v="2020"/>
    <s v="City Wide Capital"/>
    <n v="908164"/>
    <s v="Pont du chemin 8th Line [882280]"/>
    <s v="908164 Pont du chemin 8th Line [882280]"/>
    <s v="Comité de l’agriculture et des affaires rurales"/>
    <s v="Services des transports"/>
    <s v="Renouvellement des immobilisations"/>
    <s v="Fonds de réserve financé par les deniers publics"/>
  </r>
  <r>
    <n v="908164"/>
    <x v="406"/>
    <s v="Debt"/>
    <s v="Debt Funding "/>
    <s v="Tax Supported Debt"/>
    <x v="5"/>
    <s v="Tax"/>
    <s v="Tax"/>
    <s v="Tax"/>
    <s v="Authority"/>
    <s v="Structures-Rural"/>
    <x v="0"/>
    <s v="Agriculture &amp; Rural Affairs Committee"/>
    <x v="1"/>
    <s v="Infrastructure Services"/>
    <s v="Transportation Services"/>
    <s v="908164  8th Line Rd Bridge [882280]"/>
    <s v="518004  Tax Supported Debt"/>
    <n v="80"/>
    <n v="500"/>
    <n v="0"/>
    <n v="0"/>
    <n v="0"/>
    <n v="0"/>
    <n v="0"/>
    <n v="0"/>
    <n v="0"/>
    <n v="0"/>
    <n v="580"/>
    <n v="518004"/>
    <n v="580"/>
    <s v="20"/>
    <s v="2020"/>
    <s v="Tax Supported Debt"/>
    <n v="908164"/>
    <s v="Pont du chemin 8th Line [882280]"/>
    <s v="908164 Pont du chemin 8th Line [882280]"/>
    <s v="Comité de l’agriculture et des affaires rurales"/>
    <s v="Services des transports"/>
    <s v="Renouvellement des immobilisations"/>
    <s v="Dette financée par les deniers publics"/>
  </r>
  <r>
    <n v="908163"/>
    <x v="407"/>
    <s v="Res"/>
    <s v="Capital Reserve Fund "/>
    <s v="City Wide Capital"/>
    <x v="0"/>
    <s v="Tax"/>
    <s v="Tax"/>
    <s v="Tax"/>
    <s v="Authority"/>
    <s v="Structures-Rural"/>
    <x v="0"/>
    <s v="Agriculture &amp; Rural Affairs Committee"/>
    <x v="1"/>
    <s v="Infrastructure Services"/>
    <s v="Transportation Services"/>
    <s v="908163  Mitch Owens Rd [227580]"/>
    <s v="516104  City Wide Capital"/>
    <n v="0"/>
    <n v="130"/>
    <n v="0"/>
    <n v="0"/>
    <n v="0"/>
    <n v="0"/>
    <n v="0"/>
    <n v="0"/>
    <n v="0"/>
    <n v="0"/>
    <n v="130"/>
    <n v="516104"/>
    <n v="130"/>
    <s v="20"/>
    <s v="2020"/>
    <s v="City Wide Capital"/>
    <n v="908163"/>
    <s v="Pont du chemin Mitch Owens [227580]"/>
    <s v="908163 Pont du chemin Mitch Owens [227580]"/>
    <s v="Comité de l’agriculture et des affaires rurales"/>
    <s v="Services des transports"/>
    <s v="Renouvellement des immobilisations"/>
    <s v="Fonds de réserve financé par les deniers publics"/>
  </r>
  <r>
    <n v="908163"/>
    <x v="407"/>
    <s v="Debt"/>
    <s v="Debt Funding "/>
    <s v="Tax Supported Debt"/>
    <x v="5"/>
    <s v="Tax"/>
    <s v="Tax"/>
    <s v="Tax"/>
    <s v="Authority"/>
    <s v="Structures-Rural"/>
    <x v="0"/>
    <s v="Agriculture &amp; Rural Affairs Committee"/>
    <x v="1"/>
    <s v="Infrastructure Services"/>
    <s v="Transportation Services"/>
    <s v="908163  Mitch Owens Rd [227580]"/>
    <s v="518004  Tax Supported Debt"/>
    <n v="50"/>
    <n v="200"/>
    <n v="0"/>
    <n v="0"/>
    <n v="0"/>
    <n v="0"/>
    <n v="0"/>
    <n v="0"/>
    <n v="0"/>
    <n v="0"/>
    <n v="250"/>
    <n v="518004"/>
    <n v="250"/>
    <s v="20"/>
    <s v="2020"/>
    <s v="Tax Supported Debt"/>
    <n v="908163"/>
    <s v="Pont du chemin Mitch Owens [227580]"/>
    <s v="908163 Pont du chemin Mitch Owens [227580]"/>
    <s v="Comité de l’agriculture et des affaires rurales"/>
    <s v="Services des transports"/>
    <s v="Renouvellement des immobilisations"/>
    <s v="Dette financée par les deniers publics"/>
  </r>
  <r>
    <n v="908162"/>
    <x v="408"/>
    <s v="Res"/>
    <s v="Capital Reserve Fund "/>
    <s v="City Wide Capital"/>
    <x v="0"/>
    <s v="Tax"/>
    <s v="Tax"/>
    <s v="Tax"/>
    <s v="Authority"/>
    <s v="Structures-Rural"/>
    <x v="0"/>
    <s v="Agriculture &amp; Rural Affairs Committee"/>
    <x v="1"/>
    <s v="Infrastructure Services"/>
    <s v="Transportation Services"/>
    <s v="908162  Rideau Rd Bridge [227670]"/>
    <s v="516104  City Wide Capital"/>
    <n v="20"/>
    <n v="170"/>
    <n v="0"/>
    <n v="0"/>
    <n v="0"/>
    <n v="0"/>
    <n v="0"/>
    <n v="0"/>
    <n v="0"/>
    <n v="0"/>
    <n v="190"/>
    <n v="516104"/>
    <n v="190"/>
    <n v="20"/>
    <s v="2021"/>
    <s v="City Wide Capital"/>
    <n v="908162"/>
    <s v="Pont du chemin Rideau [227670]"/>
    <s v="908162 Pont du chemin Rideau [227670]"/>
    <s v="Comité de l’agriculture et des affaires rurales"/>
    <s v="Services des transports"/>
    <s v="Renouvellement des immobilisations"/>
    <s v="Fonds de réserve financé par les deniers publics"/>
  </r>
  <r>
    <n v="908162"/>
    <x v="408"/>
    <s v="Debt"/>
    <s v="Debt Funding "/>
    <s v="Tax Supported Debt"/>
    <x v="5"/>
    <s v="Tax"/>
    <s v="Tax"/>
    <s v="Tax"/>
    <s v="Authority"/>
    <s v="Structures-Rural"/>
    <x v="0"/>
    <s v="Agriculture &amp; Rural Affairs Committee"/>
    <x v="1"/>
    <s v="Infrastructure Services"/>
    <s v="Transportation Services"/>
    <s v="908162  Rideau Rd Bridge [227670]"/>
    <s v="518004  Tax Supported Debt"/>
    <n v="80"/>
    <n v="500"/>
    <n v="0"/>
    <n v="0"/>
    <n v="0"/>
    <n v="0"/>
    <n v="0"/>
    <n v="0"/>
    <n v="0"/>
    <n v="0"/>
    <n v="580"/>
    <n v="518004"/>
    <n v="580"/>
    <n v="20"/>
    <s v="2021"/>
    <s v="Tax Supported Debt"/>
    <n v="908162"/>
    <s v="Pont du chemin Rideau [227670]"/>
    <s v="908162 Pont du chemin Rideau [227670]"/>
    <s v="Comité de l’agriculture et des affaires rurales"/>
    <s v="Services des transports"/>
    <s v="Renouvellement des immobilisations"/>
    <s v="Dette financée par les deniers publics"/>
  </r>
  <r>
    <n v="907016"/>
    <x v="409"/>
    <s v="Res"/>
    <s v="Capital Reserve Fund "/>
    <s v="City Wide Capital"/>
    <x v="0"/>
    <s v="Tax"/>
    <s v="Tax"/>
    <s v="Tax"/>
    <s v="Authority"/>
    <s v="Structures-Rural"/>
    <x v="0"/>
    <s v="Agriculture &amp; Rural Affairs Committee"/>
    <x v="1"/>
    <s v="Infrastructure Services"/>
    <s v="Transportation Services"/>
    <s v="907016  Fitzroy Harbour Brdge [433010]"/>
    <s v="516104  City Wide Capital"/>
    <n v="60"/>
    <n v="310"/>
    <n v="0"/>
    <n v="0"/>
    <n v="0"/>
    <n v="0"/>
    <n v="0"/>
    <n v="0"/>
    <n v="0"/>
    <n v="0"/>
    <n v="370"/>
    <n v="516104"/>
    <n v="370"/>
    <n v="5"/>
    <n v="2023"/>
    <s v="City Wide Capital"/>
    <n v="907016"/>
    <s v="Pont Fitzroy Harbour [433010]"/>
    <s v="907016 Pont Fitzroy Harbour [433010]"/>
    <s v="Comité de l’agriculture et des affaires rurales"/>
    <s v="Services des transports"/>
    <s v="Renouvellement des immobilisations"/>
    <s v="Fonds de réserve financé par les deniers publics"/>
  </r>
  <r>
    <n v="907016"/>
    <x v="409"/>
    <s v="Debt"/>
    <s v="Debt Funding "/>
    <s v="Tax Supported Debt"/>
    <x v="5"/>
    <s v="Tax"/>
    <s v="Tax"/>
    <s v="Tax"/>
    <s v="Authority"/>
    <s v="Structures-Rural"/>
    <x v="0"/>
    <s v="Agriculture &amp; Rural Affairs Committee"/>
    <x v="1"/>
    <s v="Infrastructure Services"/>
    <s v="Transportation Services"/>
    <s v="907016  Fitzroy Harbour Brdge [433010]"/>
    <s v="518004  Tax Supported Debt"/>
    <n v="100"/>
    <n v="1000"/>
    <n v="0"/>
    <n v="0"/>
    <n v="0"/>
    <n v="0"/>
    <n v="0"/>
    <n v="0"/>
    <n v="0"/>
    <n v="0"/>
    <n v="1100"/>
    <n v="518004"/>
    <n v="1100"/>
    <n v="5"/>
    <n v="2023"/>
    <s v="Tax Supported Debt"/>
    <n v="907016"/>
    <s v="Pont Fitzroy Harbour [433010]"/>
    <s v="907016 Pont Fitzroy Harbour [433010]"/>
    <s v="Comité de l’agriculture et des affaires rurales"/>
    <s v="Services des transports"/>
    <s v="Renouvellement des immobilisations"/>
    <s v="Dette financée par les deniers publics"/>
  </r>
  <r>
    <n v="907028"/>
    <x v="410"/>
    <s v="Res"/>
    <s v="Capital Reserve Fund "/>
    <s v="City Wide Capital"/>
    <x v="0"/>
    <s v="Tax"/>
    <s v="Tax"/>
    <s v="Tax"/>
    <s v="Authority"/>
    <s v="Structures-Rural"/>
    <x v="0"/>
    <s v="Agriculture &amp; Rural Affairs Committee"/>
    <x v="1"/>
    <s v="Infrastructure Services"/>
    <s v="Transportation Services"/>
    <s v="907028  Monaghan Bridge Richmond Rd SN117320"/>
    <s v="516104  City Wide Capital"/>
    <n v="270"/>
    <n v="0"/>
    <n v="0"/>
    <n v="0"/>
    <n v="0"/>
    <n v="0"/>
    <n v="0"/>
    <n v="0"/>
    <n v="0"/>
    <n v="0"/>
    <n v="270"/>
    <n v="516104"/>
    <n v="270"/>
    <n v="21"/>
    <n v="2020"/>
    <s v="City Wide Capital"/>
    <n v="907028"/>
    <s v="Pont Monaghan / Chemin Richmond – SN117320"/>
    <s v="907028 Pont Monaghan / Chemin Richmond – SN117320"/>
    <s v="Comité de l’agriculture et des affaires rurales"/>
    <s v="Services des transports"/>
    <s v="Renouvellement des immobilisations"/>
    <s v="Fonds de réserve financé par les deniers publics"/>
  </r>
  <r>
    <n v="907028"/>
    <x v="410"/>
    <s v="Debt"/>
    <s v="Debt Funding "/>
    <s v="Tax Supported Debt"/>
    <x v="5"/>
    <s v="Tax"/>
    <s v="Tax"/>
    <s v="Tax"/>
    <s v="Authority"/>
    <s v="Structures-Rural"/>
    <x v="0"/>
    <s v="Agriculture &amp; Rural Affairs Committee"/>
    <x v="1"/>
    <s v="Infrastructure Services"/>
    <s v="Transportation Services"/>
    <s v="907028  Monaghan Bridge Richmond Rd SN117320"/>
    <s v="518004  Tax Supported Debt"/>
    <n v="200"/>
    <n v="0"/>
    <n v="0"/>
    <n v="0"/>
    <n v="0"/>
    <n v="0"/>
    <n v="0"/>
    <n v="0"/>
    <n v="0"/>
    <n v="0"/>
    <n v="200"/>
    <n v="518004"/>
    <n v="200"/>
    <n v="21"/>
    <n v="2020"/>
    <s v="Tax Supported Debt"/>
    <n v="907028"/>
    <s v="Pont Monaghan / Chemin Richmond – SN117320"/>
    <s v="907028 Pont Monaghan / Chemin Richmond – SN117320"/>
    <s v="Comité de l’agriculture et des affaires rurales"/>
    <s v="Services des transports"/>
    <s v="Renouvellement des immobilisations"/>
    <s v="Dette financée par les deniers publics"/>
  </r>
  <r>
    <n v="907033"/>
    <x v="411"/>
    <s v="Res"/>
    <s v="Capital Reserve Fund "/>
    <s v="City Wide Capital"/>
    <x v="0"/>
    <s v="Tax"/>
    <s v="Tax"/>
    <s v="Tax"/>
    <s v="Authority"/>
    <s v="Structures-Rural"/>
    <x v="0"/>
    <s v="Agriculture &amp; Rural Affairs Committee"/>
    <x v="1"/>
    <s v="Infrastructure Services"/>
    <s v="Transportation Services"/>
    <s v="907033  Richmond Bridge [McBean St] SN753070"/>
    <s v="516104  City Wide Capital"/>
    <n v="800"/>
    <n v="0"/>
    <n v="0"/>
    <n v="0"/>
    <n v="0"/>
    <n v="0"/>
    <n v="0"/>
    <n v="0"/>
    <n v="0"/>
    <n v="0"/>
    <n v="800"/>
    <n v="516104"/>
    <n v="800"/>
    <n v="21"/>
    <n v="2019"/>
    <s v="City Wide Capital"/>
    <n v="907033"/>
    <s v="Pont de Richmond (rue McBean) – SN753070"/>
    <s v="907033 Pont de Richmond (rue McBean) – SN753070"/>
    <s v="Comité de l’agriculture et des affaires rurales"/>
    <s v="Services des transports"/>
    <s v="Renouvellement des immobilisations"/>
    <s v="Fonds de réserve financé par les deniers publics"/>
  </r>
  <r>
    <n v="907033"/>
    <x v="411"/>
    <s v="Debt"/>
    <s v="Debt Funding "/>
    <s v="Tax Supported Debt"/>
    <x v="5"/>
    <s v="Tax"/>
    <s v="Tax"/>
    <s v="Tax"/>
    <s v="Authority"/>
    <s v="Structures-Rural"/>
    <x v="0"/>
    <s v="Agriculture &amp; Rural Affairs Committee"/>
    <x v="1"/>
    <s v="Infrastructure Services"/>
    <s v="Transportation Services"/>
    <s v="907033  Richmond Bridge [McBean St] SN753070"/>
    <s v="518004  Tax Supported Debt"/>
    <n v="1000"/>
    <n v="0"/>
    <n v="0"/>
    <n v="0"/>
    <n v="0"/>
    <n v="0"/>
    <n v="0"/>
    <n v="0"/>
    <n v="0"/>
    <n v="0"/>
    <n v="1000"/>
    <n v="518004"/>
    <n v="1000"/>
    <n v="21"/>
    <n v="2019"/>
    <s v="Tax Supported Debt"/>
    <n v="907033"/>
    <s v="Pont de Richmond (rue McBean) – SN753070"/>
    <s v="907033 Pont de Richmond (rue McBean) – SN753070"/>
    <s v="Comité de l’agriculture et des affaires rurales"/>
    <s v="Services des transports"/>
    <s v="Renouvellement des immobilisations"/>
    <s v="Dette financée par les deniers publics"/>
  </r>
  <r>
    <n v="908159"/>
    <x v="412"/>
    <s v="Res"/>
    <s v="Capital Reserve Fund "/>
    <s v="City Wide Capital"/>
    <x v="0"/>
    <s v="Tax"/>
    <s v="Tax"/>
    <s v="Tax"/>
    <s v="Authority"/>
    <s v="Structures-Rural"/>
    <x v="0"/>
    <s v="Agriculture &amp; Rural Affairs Committee"/>
    <x v="1"/>
    <s v="Infrastructure Services"/>
    <s v="Transportation Services"/>
    <s v="908159  Mitch Owens Rd Twin Culvert"/>
    <s v="516104  City Wide Capital"/>
    <n v="430"/>
    <n v="0"/>
    <n v="0"/>
    <n v="0"/>
    <n v="0"/>
    <n v="0"/>
    <n v="0"/>
    <n v="0"/>
    <n v="0"/>
    <n v="0"/>
    <n v="430"/>
    <n v="516104"/>
    <n v="430"/>
    <s v="19, 20"/>
    <s v="2020"/>
    <s v="City Wide Capital"/>
    <n v="908159"/>
    <s v="Ponceau double du ch. Mitch Owens SN227850"/>
    <s v="908159 Ponceau double du ch. Mitch Owens SN227850"/>
    <s v="Comité de l’agriculture et des affaires rurales"/>
    <s v="Services des transports"/>
    <s v="Renouvellement des immobilisations"/>
    <s v="Fonds de réserve financé par les deniers publics"/>
  </r>
  <r>
    <n v="908160"/>
    <x v="413"/>
    <s v="Res"/>
    <s v="Capital Reserve Fund "/>
    <s v="City Wide Capital"/>
    <x v="0"/>
    <s v="Tax"/>
    <s v="Tax"/>
    <s v="Tax"/>
    <s v="Authority"/>
    <s v="Structures-Rural"/>
    <x v="0"/>
    <s v="Agriculture &amp; Rural Affairs Committee"/>
    <x v="1"/>
    <s v="Infrastructure Services"/>
    <s v="Transportation Services"/>
    <s v="908160  Peter Robinson Rd Bridge  [547540]"/>
    <s v="516104  City Wide Capital"/>
    <n v="120"/>
    <n v="0"/>
    <n v="0"/>
    <n v="0"/>
    <n v="0"/>
    <n v="0"/>
    <n v="0"/>
    <n v="0"/>
    <n v="0"/>
    <n v="0"/>
    <n v="120"/>
    <n v="516104"/>
    <n v="120"/>
    <n v="5"/>
    <n v="2021"/>
    <s v="City Wide Capital"/>
    <n v="908160"/>
    <s v="Pont du ch. Peter Robinson [547540]"/>
    <s v="908160 Pont du ch. Peter Robinson [547540]"/>
    <s v="Comité de l’agriculture et des affaires rurales"/>
    <s v="Services des transports"/>
    <s v="Renouvellement des immobilisations"/>
    <s v="Fonds de réserve financé par les deniers publics"/>
  </r>
  <r>
    <n v="908160"/>
    <x v="413"/>
    <s v="Debt"/>
    <s v="Debt Funding "/>
    <s v="Tax Supported Debt"/>
    <x v="5"/>
    <s v="Tax"/>
    <s v="Tax"/>
    <s v="Tax"/>
    <s v="Authority"/>
    <s v="Structures-Rural"/>
    <x v="0"/>
    <s v="Agriculture &amp; Rural Affairs Committee"/>
    <x v="1"/>
    <s v="Infrastructure Services"/>
    <s v="Transportation Services"/>
    <s v="908160  Peter Robinson Rd Bridge  [547540]"/>
    <s v="518004  Tax Supported Debt"/>
    <n v="400"/>
    <n v="0"/>
    <n v="0"/>
    <n v="0"/>
    <n v="0"/>
    <n v="0"/>
    <n v="0"/>
    <n v="0"/>
    <n v="0"/>
    <n v="0"/>
    <n v="400"/>
    <n v="518004"/>
    <n v="400"/>
    <n v="5"/>
    <n v="2021"/>
    <s v="Tax Supported Debt"/>
    <n v="908160"/>
    <s v="Pont du ch. Peter Robinson [547540]"/>
    <s v="908160 Pont du ch. Peter Robinson [547540]"/>
    <s v="Comité de l’agriculture et des affaires rurales"/>
    <s v="Services des transports"/>
    <s v="Renouvellement des immobilisations"/>
    <s v="Dette financée par les deniers publics"/>
  </r>
  <r>
    <n v="908586"/>
    <x v="414"/>
    <s v="Res"/>
    <s v="Capital Reserve Fund "/>
    <s v="City Wide Capital"/>
    <x v="0"/>
    <s v="Tax"/>
    <s v="Tax"/>
    <s v="Tax"/>
    <s v="Authority"/>
    <s v="Structures-Rural"/>
    <x v="0"/>
    <s v="Agriculture &amp; Rural Affairs Committee"/>
    <x v="1"/>
    <s v="Infrastructure Services"/>
    <s v="Transportation Services"/>
    <s v="908586  Ashton Bridge/Jock River [Ashton Stn Rd]"/>
    <s v="516104  City Wide Capital"/>
    <n v="260"/>
    <n v="0"/>
    <n v="0"/>
    <n v="0"/>
    <n v="0"/>
    <n v="0"/>
    <n v="0"/>
    <n v="0"/>
    <n v="0"/>
    <n v="0"/>
    <n v="260"/>
    <n v="516104"/>
    <n v="260"/>
    <s v="21"/>
    <s v="2021"/>
    <s v="City Wide Capital"/>
    <n v="908586"/>
    <s v="Pont Ashton/rivière Jock [ch. Ashton Station]"/>
    <s v="908586 Pont Ashton/rivière Jock [ch. Ashton Station]"/>
    <s v="Comité de l’agriculture et des affaires rurales"/>
    <s v="Services des transports"/>
    <s v="Renouvellement des immobilisations"/>
    <s v="Fonds de réserve financé par les deniers publics"/>
  </r>
  <r>
    <n v="908586"/>
    <x v="414"/>
    <s v="Debt"/>
    <s v="Debt Funding "/>
    <s v="Tax Supported Debt"/>
    <x v="5"/>
    <s v="Tax"/>
    <s v="Tax"/>
    <s v="Tax"/>
    <s v="Authority"/>
    <s v="Structures-Rural"/>
    <x v="0"/>
    <s v="Agriculture &amp; Rural Affairs Committee"/>
    <x v="1"/>
    <s v="Infrastructure Services"/>
    <s v="Transportation Services"/>
    <s v="908586  Ashton Bridge/Jock River [Ashton Stn Rd]"/>
    <s v="518004  Tax Supported Debt"/>
    <n v="500"/>
    <n v="0"/>
    <n v="0"/>
    <n v="0"/>
    <n v="0"/>
    <n v="0"/>
    <n v="0"/>
    <n v="0"/>
    <n v="0"/>
    <n v="0"/>
    <n v="500"/>
    <n v="518004"/>
    <n v="500"/>
    <s v="21"/>
    <s v="2021"/>
    <s v="Tax Supported Debt"/>
    <n v="908586"/>
    <s v="Pont Ashton/rivière Jock [ch. Ashton Station]"/>
    <s v="908586 Pont Ashton/rivière Jock [ch. Ashton Station]"/>
    <s v="Comité de l’agriculture et des affaires rurales"/>
    <s v="Services des transports"/>
    <s v="Renouvellement des immobilisations"/>
    <s v="Dette financée par les deniers publics"/>
  </r>
  <r>
    <n v="908590"/>
    <x v="415"/>
    <s v="Res"/>
    <s v="Capital Reserve Fund "/>
    <s v="City Wide Capital"/>
    <x v="0"/>
    <s v="Tax"/>
    <s v="Tax"/>
    <s v="Tax"/>
    <s v="Authority"/>
    <s v="Structures-Rural"/>
    <x v="0"/>
    <s v="Agriculture &amp; Rural Affairs Committee"/>
    <x v="1"/>
    <s v="Infrastructure Services"/>
    <s v="Transportation Services"/>
    <s v="908590  Castor Road Bridge [882750]"/>
    <s v="516104  City Wide Capital"/>
    <n v="30"/>
    <n v="0"/>
    <n v="0"/>
    <n v="0"/>
    <n v="0"/>
    <n v="0"/>
    <n v="0"/>
    <n v="0"/>
    <n v="0"/>
    <n v="0"/>
    <n v="30"/>
    <n v="516104"/>
    <n v="30"/>
    <s v="20"/>
    <s v="2021"/>
    <s v="City Wide Capital"/>
    <n v="908590"/>
    <s v="Pont du chemin Castor [882750]"/>
    <s v="908590 Pont du chemin Castor [882750]"/>
    <s v="Comité de l’agriculture et des affaires rurales"/>
    <s v="Services des transports"/>
    <s v="Renouvellement des immobilisations"/>
    <s v="Fonds de réserve financé par les deniers publics"/>
  </r>
  <r>
    <n v="908590"/>
    <x v="415"/>
    <s v="Debt"/>
    <s v="Debt Funding "/>
    <s v="Tax Supported Debt"/>
    <x v="5"/>
    <s v="Tax"/>
    <s v="Tax"/>
    <s v="Tax"/>
    <s v="Authority"/>
    <s v="Structures-Rural"/>
    <x v="0"/>
    <s v="Agriculture &amp; Rural Affairs Committee"/>
    <x v="1"/>
    <s v="Infrastructure Services"/>
    <s v="Transportation Services"/>
    <s v="908590  Castor Road Bridge [882750]"/>
    <s v="518004  Tax Supported Debt"/>
    <n v="200"/>
    <n v="0"/>
    <n v="0"/>
    <n v="0"/>
    <n v="0"/>
    <n v="0"/>
    <n v="0"/>
    <n v="0"/>
    <n v="0"/>
    <n v="0"/>
    <n v="200"/>
    <n v="518004"/>
    <n v="200"/>
    <s v="20"/>
    <s v="2021"/>
    <s v="Tax Supported Debt"/>
    <n v="908590"/>
    <s v="Pont du chemin Castor [882750]"/>
    <s v="908590 Pont du chemin Castor [882750]"/>
    <s v="Comité de l’agriculture et des affaires rurales"/>
    <s v="Services des transports"/>
    <s v="Renouvellement des immobilisations"/>
    <s v="Dette financée par les deniers publics"/>
  </r>
  <r>
    <n v="908595"/>
    <x v="416"/>
    <s v="Res"/>
    <s v="Capital Reserve Fund "/>
    <s v="City Wide Capital"/>
    <x v="0"/>
    <s v="Tax"/>
    <s v="Tax"/>
    <s v="Tax"/>
    <s v="Authority"/>
    <s v="Structures-Rural"/>
    <x v="0"/>
    <s v="Agriculture &amp; Rural Affairs Committee"/>
    <x v="1"/>
    <s v="Infrastructure Services"/>
    <s v="Transportation Services"/>
    <s v="908595  Kilmaurs Road Bridge SN 337080"/>
    <s v="516104  City Wide Capital"/>
    <n v="70"/>
    <n v="0"/>
    <n v="0"/>
    <n v="0"/>
    <n v="0"/>
    <n v="0"/>
    <n v="0"/>
    <n v="0"/>
    <n v="0"/>
    <n v="0"/>
    <n v="70"/>
    <n v="516104"/>
    <n v="70"/>
    <n v="5"/>
    <s v="2021"/>
    <s v="City Wide Capital"/>
    <n v="908595"/>
    <s v="Pont du chemin Kilmaurs SN 337080"/>
    <s v="908595 Pont du chemin Kilmaurs SN 337080"/>
    <s v="Comité de l’agriculture et des affaires rurales"/>
    <s v="Services des transports"/>
    <s v="Renouvellement des immobilisations"/>
    <s v="Fonds de réserve financé par les deniers publics"/>
  </r>
  <r>
    <n v="908595"/>
    <x v="416"/>
    <s v="Debt"/>
    <s v="Debt Funding "/>
    <s v="Tax Supported Debt"/>
    <x v="5"/>
    <s v="Tax"/>
    <s v="Tax"/>
    <s v="Tax"/>
    <s v="Authority"/>
    <s v="Structures-Rural"/>
    <x v="0"/>
    <s v="Agriculture &amp; Rural Affairs Committee"/>
    <x v="1"/>
    <s v="Infrastructure Services"/>
    <s v="Transportation Services"/>
    <s v="908595  Kilmaurs Road Bridge SN 337080"/>
    <s v="518004  Tax Supported Debt"/>
    <n v="200"/>
    <n v="0"/>
    <n v="0"/>
    <n v="0"/>
    <n v="0"/>
    <n v="0"/>
    <n v="0"/>
    <n v="0"/>
    <n v="0"/>
    <n v="0"/>
    <n v="200"/>
    <n v="518004"/>
    <n v="200"/>
    <n v="5"/>
    <s v="2021"/>
    <s v="Tax Supported Debt"/>
    <n v="908595"/>
    <s v="Pont du chemin Kilmaurs SN 337080"/>
    <s v="908595 Pont du chemin Kilmaurs SN 337080"/>
    <s v="Comité de l’agriculture et des affaires rurales"/>
    <s v="Services des transports"/>
    <s v="Renouvellement des immobilisations"/>
    <s v="Dette financée par les deniers publics"/>
  </r>
  <r>
    <n v="908599"/>
    <x v="417"/>
    <s v="Res"/>
    <s v="Capital Reserve Fund "/>
    <s v="City Wide Capital"/>
    <x v="0"/>
    <s v="Tax"/>
    <s v="Tax"/>
    <s v="Tax"/>
    <s v="Authority"/>
    <s v="Structures-Rural"/>
    <x v="0"/>
    <s v="Agriculture &amp; Rural Affairs Committee"/>
    <x v="1"/>
    <s v="Infrastructure Services"/>
    <s v="Transportation Services"/>
    <s v="908599  N Mississippi Bridge Mohrs Rd over River"/>
    <s v="516104  City Wide Capital"/>
    <n v="260"/>
    <n v="0"/>
    <n v="0"/>
    <n v="0"/>
    <n v="0"/>
    <n v="0"/>
    <n v="0"/>
    <n v="0"/>
    <n v="0"/>
    <n v="0"/>
    <n v="260"/>
    <n v="516104"/>
    <n v="260"/>
    <n v="5"/>
    <s v="2021"/>
    <s v="City Wide Capital"/>
    <n v="908599"/>
    <s v="Pont Mississippi N ch. Mohrs sur la rivière"/>
    <s v="908599 Pont Mississippi N ch. Mohrs sur la rivière"/>
    <s v="Comité de l’agriculture et des affaires rurales"/>
    <s v="Services des transports"/>
    <s v="Renouvellement des immobilisations"/>
    <s v="Fonds de réserve financé par les deniers publics"/>
  </r>
  <r>
    <n v="908599"/>
    <x v="417"/>
    <s v="Debt"/>
    <s v="Debt Funding "/>
    <s v="Tax Supported Debt"/>
    <x v="5"/>
    <s v="Tax"/>
    <s v="Tax"/>
    <s v="Tax"/>
    <s v="Authority"/>
    <s v="Structures-Rural"/>
    <x v="0"/>
    <s v="Agriculture &amp; Rural Affairs Committee"/>
    <x v="1"/>
    <s v="Infrastructure Services"/>
    <s v="Transportation Services"/>
    <s v="908599  N Mississippi Bridge Mohrs Rd over River"/>
    <s v="518004  Tax Supported Debt"/>
    <n v="500"/>
    <n v="0"/>
    <n v="0"/>
    <n v="0"/>
    <n v="0"/>
    <n v="0"/>
    <n v="0"/>
    <n v="0"/>
    <n v="0"/>
    <n v="0"/>
    <n v="500"/>
    <n v="518004"/>
    <n v="500"/>
    <n v="5"/>
    <s v="2021"/>
    <s v="Tax Supported Debt"/>
    <n v="908599"/>
    <s v="Pont Mississippi N ch. Mohrs sur la rivière"/>
    <s v="908599 Pont Mississippi N ch. Mohrs sur la rivière"/>
    <s v="Comité de l’agriculture et des affaires rurales"/>
    <s v="Services des transports"/>
    <s v="Renouvellement des immobilisations"/>
    <s v="Dette financée par les deniers publics"/>
  </r>
  <r>
    <n v="908601"/>
    <x v="418"/>
    <s v="Res"/>
    <s v="Capital Reserve Fund "/>
    <s v="City Wide Capital"/>
    <x v="0"/>
    <s v="Tax"/>
    <s v="Tax"/>
    <s v="Tax"/>
    <s v="Authority"/>
    <s v="Structures-Rural"/>
    <x v="0"/>
    <s v="Agriculture &amp; Rural Affairs Committee"/>
    <x v="1"/>
    <s v="Infrastructure Services"/>
    <s v="Transportation Services"/>
    <s v="908601  OR 174 Bculvert over Cardinal Creek"/>
    <s v="516104  City Wide Capital"/>
    <n v="180"/>
    <n v="0"/>
    <n v="0"/>
    <n v="0"/>
    <n v="0"/>
    <n v="0"/>
    <n v="0"/>
    <n v="0"/>
    <n v="0"/>
    <n v="0"/>
    <n v="180"/>
    <n v="516104"/>
    <n v="180"/>
    <s v="1,19"/>
    <s v="2021"/>
    <s v="City Wide Capital"/>
    <n v="908601"/>
    <s v="Ponceau B de la route 174 sur le ruisseau Cardinal"/>
    <s v="908601 Ponceau B de la route 174 sur le ruisseau Cardinal"/>
    <s v="Comité de l’agriculture et des affaires rurales"/>
    <s v="Services des transports"/>
    <s v="Renouvellement des immobilisations"/>
    <s v="Fonds de réserve financé par les deniers publics"/>
  </r>
  <r>
    <n v="908601"/>
    <x v="418"/>
    <s v="Debt"/>
    <s v="Debt Funding "/>
    <s v="Tax Supported Debt"/>
    <x v="5"/>
    <s v="Tax"/>
    <s v="Tax"/>
    <s v="Tax"/>
    <s v="Authority"/>
    <s v="Structures-Rural"/>
    <x v="0"/>
    <s v="Agriculture &amp; Rural Affairs Committee"/>
    <x v="1"/>
    <s v="Infrastructure Services"/>
    <s v="Transportation Services"/>
    <s v="908601  OR 174 Bculvert over Cardinal Creek"/>
    <s v="518004  Tax Supported Debt"/>
    <n v="1000"/>
    <n v="0"/>
    <n v="0"/>
    <n v="0"/>
    <n v="0"/>
    <n v="0"/>
    <n v="0"/>
    <n v="0"/>
    <n v="0"/>
    <n v="0"/>
    <n v="1000"/>
    <n v="518004"/>
    <n v="1000"/>
    <s v="1,19"/>
    <s v="2021"/>
    <s v="Tax Supported Debt"/>
    <n v="908601"/>
    <s v="Ponceau B de la route 174 sur le ruisseau Cardinal"/>
    <s v="908601 Ponceau B de la route 174 sur le ruisseau Cardinal"/>
    <s v="Comité de l’agriculture et des affaires rurales"/>
    <s v="Services des transports"/>
    <s v="Renouvellement des immobilisations"/>
    <s v="Dette financée par les deniers publics"/>
  </r>
  <r>
    <n v="908602"/>
    <x v="419"/>
    <s v="Res"/>
    <s v="Capital Reserve Fund "/>
    <s v="City Wide Capital"/>
    <x v="0"/>
    <s v="Tax"/>
    <s v="Tax"/>
    <s v="Tax"/>
    <s v="Authority"/>
    <s v="Structures-Rural"/>
    <x v="0"/>
    <s v="Agriculture &amp; Rural Affairs Committee"/>
    <x v="1"/>
    <s v="Infrastructure Services"/>
    <s v="Transportation Services"/>
    <s v="908602  O'Toole Rd Bculver over Drain [897080]"/>
    <s v="516104  City Wide Capital"/>
    <n v="340"/>
    <n v="0"/>
    <n v="0"/>
    <n v="0"/>
    <n v="0"/>
    <n v="0"/>
    <n v="0"/>
    <n v="0"/>
    <n v="0"/>
    <n v="0"/>
    <n v="340"/>
    <n v="516104"/>
    <n v="340"/>
    <s v="19"/>
    <s v="2021"/>
    <s v="City Wide Capital"/>
    <n v="908602"/>
    <s v="Ponceau B sur le ch. O'Toole sur le drain [897080]"/>
    <s v="908602 Ponceau B sur le ch. O'Toole sur le drain [897080]"/>
    <s v="Comité de l’agriculture et des affaires rurales"/>
    <s v="Services des transports"/>
    <s v="Renouvellement des immobilisations"/>
    <s v="Fonds de réserve financé par les deniers publics"/>
  </r>
  <r>
    <n v="908602"/>
    <x v="419"/>
    <s v="Debt"/>
    <s v="Debt Funding "/>
    <s v="Tax Supported Debt"/>
    <x v="5"/>
    <s v="Tax"/>
    <s v="Tax"/>
    <s v="Tax"/>
    <s v="Authority"/>
    <s v="Structures-Rural"/>
    <x v="0"/>
    <s v="Agriculture &amp; Rural Affairs Committee"/>
    <x v="1"/>
    <s v="Infrastructure Services"/>
    <s v="Transportation Services"/>
    <s v="908602  O'Toole Rd Bculver over Drain [897080]"/>
    <s v="518004  Tax Supported Debt"/>
    <n v="500"/>
    <n v="0"/>
    <n v="0"/>
    <n v="0"/>
    <n v="0"/>
    <n v="0"/>
    <n v="0"/>
    <n v="0"/>
    <n v="0"/>
    <n v="0"/>
    <n v="500"/>
    <n v="518004"/>
    <n v="500"/>
    <s v="19"/>
    <s v="2021"/>
    <s v="Tax Supported Debt"/>
    <n v="908602"/>
    <s v="Ponceau B sur le ch. O'Toole sur le drain [897080]"/>
    <s v="908602 Ponceau B sur le ch. O'Toole sur le drain [897080]"/>
    <s v="Comité de l’agriculture et des affaires rurales"/>
    <s v="Services des transports"/>
    <s v="Renouvellement des immobilisations"/>
    <s v="Dette financée par les deniers publics"/>
  </r>
  <r>
    <n v="908605"/>
    <x v="420"/>
    <s v="Res"/>
    <s v="Capital Reserve Fund "/>
    <s v="City Wide Capital"/>
    <x v="0"/>
    <s v="Tax"/>
    <s v="Tax"/>
    <s v="Tax"/>
    <s v="Authority"/>
    <s v="Structures-Rural"/>
    <x v="0"/>
    <s v="Agriculture &amp; Rural Affairs Committee"/>
    <x v="1"/>
    <s v="Infrastructure Services"/>
    <s v="Transportation Services"/>
    <s v="908605  South Mississippi Bridge Mohrs Rd 432030"/>
    <s v="516104  City Wide Capital"/>
    <n v="50"/>
    <n v="0"/>
    <n v="0"/>
    <n v="0"/>
    <n v="0"/>
    <n v="0"/>
    <n v="0"/>
    <n v="0"/>
    <n v="0"/>
    <n v="0"/>
    <n v="50"/>
    <n v="516104"/>
    <n v="50"/>
    <n v="5"/>
    <s v="2021"/>
    <s v="City Wide Capital"/>
    <n v="908605"/>
    <s v="Pont Mississippi Sud rue Mohrs 432030"/>
    <s v="908605 Pont Mississippi Sud rue Mohrs 432030"/>
    <s v="Comité de l’agriculture et des affaires rurales"/>
    <s v="Services des transports"/>
    <s v="Renouvellement des immobilisations"/>
    <s v="Fonds de réserve financé par les deniers publics"/>
  </r>
  <r>
    <n v="908605"/>
    <x v="420"/>
    <s v="Debt"/>
    <s v="Debt Funding "/>
    <s v="Tax Supported Debt"/>
    <x v="5"/>
    <s v="Tax"/>
    <s v="Tax"/>
    <s v="Tax"/>
    <s v="Authority"/>
    <s v="Structures-Rural"/>
    <x v="0"/>
    <s v="Agriculture &amp; Rural Affairs Committee"/>
    <x v="1"/>
    <s v="Infrastructure Services"/>
    <s v="Transportation Services"/>
    <s v="908605  South Mississippi Bridge Mohrs Rd 432030"/>
    <s v="518004  Tax Supported Debt"/>
    <n v="200"/>
    <n v="0"/>
    <n v="0"/>
    <n v="0"/>
    <n v="0"/>
    <n v="0"/>
    <n v="0"/>
    <n v="0"/>
    <n v="0"/>
    <n v="0"/>
    <n v="200"/>
    <n v="518004"/>
    <n v="200"/>
    <n v="5"/>
    <s v="2021"/>
    <s v="Tax Supported Debt"/>
    <n v="908605"/>
    <s v="Pont Mississippi Sud rue Mohrs 432030"/>
    <s v="908605 Pont Mississippi Sud rue Mohrs 432030"/>
    <s v="Comité de l’agriculture et des affaires rurales"/>
    <s v="Services des transports"/>
    <s v="Renouvellement des immobilisations"/>
    <s v="Dette financée par les deniers publics"/>
  </r>
  <r>
    <n v="908637"/>
    <x v="421"/>
    <s v="Res"/>
    <s v="Capital Reserve Fund "/>
    <s v="City Wide Capital"/>
    <x v="0"/>
    <s v="Tax"/>
    <s v="Tax"/>
    <s v="Tax"/>
    <s v="Authority"/>
    <s v="Structures-Rural"/>
    <x v="0"/>
    <s v="Agriculture &amp; Rural Affairs Committee"/>
    <x v="1"/>
    <s v="Infrastructure Services"/>
    <s v="Transportation Services"/>
    <s v="908637  Peter Robinson Rd Bridge  [547470]"/>
    <s v="516104  City Wide Capital"/>
    <n v="110"/>
    <n v="0"/>
    <n v="0"/>
    <n v="0"/>
    <n v="0"/>
    <n v="0"/>
    <n v="0"/>
    <n v="0"/>
    <n v="0"/>
    <n v="0"/>
    <n v="110"/>
    <n v="516104"/>
    <n v="110"/>
    <n v="5"/>
    <n v="2021"/>
    <s v="City Wide Capital"/>
    <n v="908637"/>
    <s v="Pont du ch. Peter Robinson [547470]"/>
    <s v="908637 Pont du ch. Peter Robinson [547470]"/>
    <s v="Comité de l’agriculture et des affaires rurales"/>
    <s v="Services des transports"/>
    <s v="Renouvellement des immobilisations"/>
    <s v="Fonds de réserve financé par les deniers publics"/>
  </r>
  <r>
    <n v="908637"/>
    <x v="421"/>
    <s v="Debt"/>
    <s v="Debt Funding "/>
    <s v="Tax Supported Debt"/>
    <x v="5"/>
    <s v="Tax"/>
    <s v="Tax"/>
    <s v="Tax"/>
    <s v="Authority"/>
    <s v="Structures-Rural"/>
    <x v="0"/>
    <s v="Agriculture &amp; Rural Affairs Committee"/>
    <x v="1"/>
    <s v="Infrastructure Services"/>
    <s v="Transportation Services"/>
    <s v="908637  Peter Robinson Rd Bridge  [547470]"/>
    <s v="518004  Tax Supported Debt"/>
    <n v="200"/>
    <n v="0"/>
    <n v="0"/>
    <n v="0"/>
    <n v="0"/>
    <n v="0"/>
    <n v="0"/>
    <n v="0"/>
    <n v="0"/>
    <n v="0"/>
    <n v="200"/>
    <n v="518004"/>
    <n v="200"/>
    <n v="5"/>
    <n v="2021"/>
    <s v="Tax Supported Debt"/>
    <n v="908637"/>
    <s v="Pont du ch. Peter Robinson [547470]"/>
    <s v="908637 Pont du ch. Peter Robinson [547470]"/>
    <s v="Comité de l’agriculture et des affaires rurales"/>
    <s v="Services des transports"/>
    <s v="Renouvellement des immobilisations"/>
    <s v="Dette financée par les deniers publics"/>
  </r>
  <r>
    <n v="902173"/>
    <x v="422"/>
    <s v="Res"/>
    <s v="Capital Reserve Fund "/>
    <s v="City Wide Capital"/>
    <x v="0"/>
    <s v="Tax"/>
    <s v="Tax"/>
    <s v="Tax"/>
    <s v="Authority"/>
    <s v="Individual"/>
    <x v="1"/>
    <s v="Agriculture &amp; Rural Affairs Committee"/>
    <x v="3"/>
    <s v="Parks &amp; Facilities Planning"/>
    <s v="Parks, Recreation &amp; Culture"/>
    <s v="902173  Community Building - Rural East"/>
    <s v="516104  City Wide Capital"/>
    <n v="0"/>
    <n v="0"/>
    <n v="0"/>
    <n v="734"/>
    <n v="0"/>
    <n v="0"/>
    <n v="0"/>
    <n v="0"/>
    <n v="0"/>
    <n v="0"/>
    <n v="734"/>
    <n v="516104"/>
    <n v="734"/>
    <s v="CW"/>
    <n v="2020"/>
    <s v="City Wide Capital"/>
    <n v="902173"/>
    <s v="Bâtiment communautaire - secteur rural est"/>
    <s v="902173 Bâtiment communautaire - secteur rural est"/>
    <s v="Comité de l’agriculture et des affaires rurales"/>
    <s v="Service des parcs, des loisirs et de la culture"/>
    <s v="Croissance"/>
    <s v="Fonds de réserve financé par les deniers publics"/>
  </r>
  <r>
    <n v="902173"/>
    <x v="422"/>
    <s v="DC"/>
    <s v="Development Charges "/>
    <s v="Recreation -Rural"/>
    <x v="1"/>
    <s v="DC"/>
    <s v="Tax"/>
    <s v="Tax"/>
    <s v="Authority"/>
    <s v="Individual"/>
    <x v="1"/>
    <s v="Agriculture &amp; Rural Affairs Committee"/>
    <x v="3"/>
    <s v="Parks &amp; Facilities Planning"/>
    <s v="Parks, Recreation &amp; Culture"/>
    <s v="902173  Community Building - Rural East"/>
    <s v="516278  Recreation -Rural"/>
    <n v="0"/>
    <n v="0"/>
    <n v="0"/>
    <n v="720"/>
    <n v="0"/>
    <n v="0"/>
    <n v="0"/>
    <n v="0"/>
    <n v="0"/>
    <n v="0"/>
    <n v="720"/>
    <n v="516278"/>
    <n v="720"/>
    <s v="CW"/>
    <n v="2020"/>
    <s v="Recreation"/>
    <n v="902173"/>
    <s v="Bâtiment communautaire - secteur rural est"/>
    <s v="902173 Bâtiment communautaire - secteur rural est"/>
    <s v="Comité de l’agriculture et des affaires rurales"/>
    <s v="Service des parcs, des loisirs et de la culture"/>
    <s v="Croissance"/>
    <s v="Redevances d’aménagement"/>
  </r>
  <r>
    <n v="903916"/>
    <x v="423"/>
    <s v="Res"/>
    <s v="Capital Reserve Fund "/>
    <s v="City Wide Capital"/>
    <x v="0"/>
    <s v="Tax"/>
    <s v="Tax"/>
    <s v="Tax"/>
    <s v="Authority"/>
    <s v="Individual"/>
    <x v="1"/>
    <s v="Agriculture &amp; Rural Affairs Committee"/>
    <x v="3"/>
    <s v="Parks &amp; Facilities Planning"/>
    <s v="Parks, Recreation &amp; Culture"/>
    <s v="903916  Community Bldg Rural West"/>
    <s v="516104  City Wide Capital"/>
    <n v="0"/>
    <n v="0"/>
    <n v="234"/>
    <n v="0"/>
    <n v="0"/>
    <n v="0"/>
    <n v="0"/>
    <n v="0"/>
    <n v="0"/>
    <n v="0"/>
    <n v="234"/>
    <n v="516104"/>
    <n v="234"/>
    <s v="CW"/>
    <n v="2020"/>
    <s v="City Wide Capital"/>
    <n v="903916"/>
    <s v="Bâtiment communautaire - secteur rural ouest"/>
    <s v="903916 Bâtiment communautaire - secteur rural ouest"/>
    <s v="Comité de l’agriculture et des affaires rurales"/>
    <s v="Service des parcs, des loisirs et de la culture"/>
    <s v="Croissance"/>
    <s v="Fonds de réserve financé par les deniers publics"/>
  </r>
  <r>
    <n v="903916"/>
    <x v="423"/>
    <s v="DC"/>
    <s v="Development Charges "/>
    <s v="Recreation -Rural"/>
    <x v="1"/>
    <s v="DC"/>
    <s v="Tax"/>
    <s v="Tax"/>
    <s v="Authority"/>
    <s v="Individual"/>
    <x v="1"/>
    <s v="Agriculture &amp; Rural Affairs Committee"/>
    <x v="3"/>
    <s v="Parks &amp; Facilities Planning"/>
    <s v="Parks, Recreation &amp; Culture"/>
    <s v="903916  Community Bldg Rural West"/>
    <s v="516278  Recreation -Rural"/>
    <n v="0"/>
    <n v="0"/>
    <n v="720"/>
    <n v="0"/>
    <n v="0"/>
    <n v="0"/>
    <n v="0"/>
    <n v="0"/>
    <n v="0"/>
    <n v="0"/>
    <n v="720"/>
    <n v="516278"/>
    <n v="720"/>
    <s v="CW"/>
    <n v="2020"/>
    <s v="Recreation"/>
    <n v="903916"/>
    <s v="Bâtiment communautaire - secteur rural ouest"/>
    <s v="903916 Bâtiment communautaire - secteur rural ouest"/>
    <s v="Comité de l’agriculture et des affaires rurales"/>
    <s v="Service des parcs, des loisirs et de la culture"/>
    <s v="Croissance"/>
    <s v="Redevances d’aménagement"/>
  </r>
  <r>
    <n v="903916"/>
    <x v="423"/>
    <s v="Debt"/>
    <s v="Debt Funding "/>
    <s v="Tax Supported Debt"/>
    <x v="5"/>
    <s v="Tax"/>
    <s v="Tax"/>
    <s v="Tax"/>
    <s v="Authority"/>
    <s v="Individual"/>
    <x v="1"/>
    <s v="Agriculture &amp; Rural Affairs Committee"/>
    <x v="3"/>
    <s v="Parks &amp; Facilities Planning"/>
    <s v="Parks, Recreation &amp; Culture"/>
    <s v="903916  Community Bldg Rural West"/>
    <s v="518004  Tax Supported Debt"/>
    <n v="0"/>
    <n v="0"/>
    <n v="500"/>
    <n v="0"/>
    <n v="0"/>
    <n v="0"/>
    <n v="0"/>
    <n v="0"/>
    <n v="0"/>
    <n v="0"/>
    <n v="500"/>
    <n v="518004"/>
    <n v="500"/>
    <s v="CW"/>
    <n v="2020"/>
    <s v="Tax Supported Debt"/>
    <n v="903916"/>
    <s v="Bâtiment communautaire - secteur rural ouest"/>
    <s v="903916 Bâtiment communautaire - secteur rural ouest"/>
    <s v="Comité de l’agriculture et des affaires rurales"/>
    <s v="Service des parcs, des loisirs et de la culture"/>
    <s v="Croissance"/>
    <s v="Dette financée par les deniers publics"/>
  </r>
  <r>
    <n v="903608"/>
    <x v="424"/>
    <s v="Res"/>
    <s v="Capital Reserve Fund "/>
    <s v="Ottawa PublicLibrary Capital"/>
    <x v="0"/>
    <s v="Tax"/>
    <s v="Library"/>
    <s v="Library"/>
    <s v="Authority"/>
    <s v="Individual"/>
    <x v="0"/>
    <s v="Ottawa Public Library Board"/>
    <x v="8"/>
    <s v="Ottawa Public Library"/>
    <s v="Library"/>
    <s v="903608  Orleans Renovations"/>
    <s v="516131  Ottawa PublicLibrary Capital"/>
    <n v="0"/>
    <n v="100"/>
    <n v="750"/>
    <n v="0"/>
    <n v="0"/>
    <n v="0"/>
    <n v="0"/>
    <n v="0"/>
    <n v="0"/>
    <n v="0"/>
    <n v="850"/>
    <n v="516131"/>
    <n v="850"/>
    <n v="2"/>
    <n v="2023"/>
    <s v="Ottawa PublicLibrary Capital"/>
    <n v="903608"/>
    <s v="Aménagement de la succursale d'Orléans"/>
    <s v="903608 Aménagement de la succursale d'Orléans"/>
    <s v="C.A. de la Bibliothèque publique d’Ottawa"/>
    <s v="Bibliothèque"/>
    <s v="Renouvellement des immobilisations"/>
    <s v="Fonds de réserve financé par les deniers publics"/>
  </r>
  <r>
    <n v="907351"/>
    <x v="425"/>
    <s v="Res"/>
    <s v="Capital Reserve Fund "/>
    <s v="Ottawa PublicLibrary Capital"/>
    <x v="0"/>
    <s v="Tax"/>
    <s v="Library"/>
    <s v="Library"/>
    <s v="Authority"/>
    <s v="Individual"/>
    <x v="2"/>
    <s v="Ottawa Public Library Board"/>
    <x v="8"/>
    <s v="Ottawa Public Library"/>
    <s v="Library"/>
    <s v="907351  Rosemount Planning/Renewal"/>
    <s v="516131  Ottawa PublicLibrary Capital"/>
    <n v="2000"/>
    <n v="0"/>
    <n v="0"/>
    <n v="0"/>
    <n v="0"/>
    <n v="0"/>
    <n v="0"/>
    <n v="0"/>
    <n v="0"/>
    <n v="0"/>
    <n v="2000"/>
    <n v="516131"/>
    <n v="2000"/>
    <n v="15"/>
    <n v="2019"/>
    <s v="Ottawa PublicLibrary Capital"/>
    <n v="907351"/>
    <s v="Rosemount – planification/renouvellement"/>
    <s v="907351 Rosemount – planification/renouvellement"/>
    <s v="C.A. de la Bibliothèque publique d’Ottawa"/>
    <s v="Bibliothèque"/>
    <s v="Initiatives stratégiques"/>
    <s v="Fonds de réserve financé par les deniers publics"/>
  </r>
  <r>
    <n v="908211"/>
    <x v="426"/>
    <s v="Res"/>
    <s v="Capital Reserve Fund "/>
    <s v="Ottawa PublicLibrary Capital"/>
    <x v="0"/>
    <s v="Tax"/>
    <s v="Library"/>
    <s v="Library"/>
    <s v="Authority"/>
    <s v="Individual"/>
    <x v="0"/>
    <s v="Ottawa Public Library Board"/>
    <x v="8"/>
    <s v="Ottawa Public Library"/>
    <s v="Library"/>
    <s v="908211  Centennial Renovations"/>
    <s v="516131  Ottawa PublicLibrary Capital"/>
    <n v="0"/>
    <n v="0"/>
    <n v="200"/>
    <n v="2000"/>
    <n v="0"/>
    <n v="0"/>
    <n v="0"/>
    <n v="0"/>
    <n v="0"/>
    <n v="0"/>
    <n v="2200"/>
    <n v="516131"/>
    <n v="2200"/>
    <n v="8"/>
    <n v="2024"/>
    <s v="Ottawa PublicLibrary Capital"/>
    <n v="908211"/>
    <s v="Aménagement de la succursale Centennial"/>
    <s v="908211 Aménagement de la succursale Centennial"/>
    <s v="C.A. de la Bibliothèque publique d’Ottawa"/>
    <s v="Bibliothèque"/>
    <s v="Renouvellement des immobilisations"/>
    <s v="Fonds de réserve financé par les deniers publics"/>
  </r>
  <r>
    <n v="908710"/>
    <x v="427"/>
    <s v="Res"/>
    <s v="Capital Reserve Fund "/>
    <s v="Ottawa PublicLibrary Capital"/>
    <x v="0"/>
    <s v="Tax"/>
    <s v="Library"/>
    <s v="Library"/>
    <s v="Authority"/>
    <s v="Individual"/>
    <x v="0"/>
    <s v="Ottawa Public Library Board"/>
    <x v="8"/>
    <s v="Ottawa Public Library"/>
    <s v="Library"/>
    <s v="908710  Lifecycle Materials Delivery Vehicles"/>
    <s v="516131  Ottawa PublicLibrary Capital"/>
    <n v="0"/>
    <n v="0"/>
    <n v="100"/>
    <n v="0"/>
    <n v="0"/>
    <n v="0"/>
    <n v="0"/>
    <n v="0"/>
    <n v="0"/>
    <n v="0"/>
    <n v="100"/>
    <n v="516131"/>
    <n v="100"/>
    <s v="CW"/>
    <n v="2022"/>
    <s v="Ottawa PublicLibrary Capital"/>
    <n v="908710"/>
    <s v="Renouvellement de véhicule de livraison du materiel 2020"/>
    <s v="908710 Renouvellement de véhicule de livraison du materiel 2020"/>
    <s v="C.A. de la Bibliothèque publique d’Ottawa"/>
    <s v="Bibliothèque"/>
    <s v="Renouvellement des immobilisations"/>
    <s v="Fonds de réserve financé par les deniers publics"/>
  </r>
  <r>
    <n v="908711"/>
    <x v="428"/>
    <s v="Res"/>
    <s v="Capital Reserve Fund "/>
    <s v="Ottawa PublicLibrary Capital"/>
    <x v="0"/>
    <s v="Tax"/>
    <s v="Library"/>
    <s v="Library"/>
    <s v="Authority"/>
    <s v="Individual"/>
    <x v="0"/>
    <s v="Ottawa Public Library Board"/>
    <x v="8"/>
    <s v="Ottawa Public Library"/>
    <s v="Library"/>
    <s v="908711  Lifecycle Homebound Services Vehicle"/>
    <s v="516131  Ottawa PublicLibrary Capital"/>
    <n v="0"/>
    <n v="250"/>
    <n v="0"/>
    <n v="0"/>
    <n v="0"/>
    <n v="0"/>
    <n v="0"/>
    <n v="0"/>
    <n v="0"/>
    <n v="0"/>
    <n v="250"/>
    <n v="516131"/>
    <n v="250"/>
    <s v="CW"/>
    <n v="2020"/>
    <s v="Ottawa PublicLibrary Capital"/>
    <n v="908711"/>
    <s v="Renouvellement de véhicule du Service à domicile 2019"/>
    <s v="908711 Renouvellement de véhicule du Service à domicile 2019"/>
    <s v="C.A. de la Bibliothèque publique d’Ottawa"/>
    <s v="Bibliothèque"/>
    <s v="Renouvellement des immobilisations"/>
    <s v="Fonds de réserve financé par les deniers publics"/>
  </r>
  <r>
    <n v="908925"/>
    <x v="429"/>
    <s v="Res"/>
    <s v="Capital Reserve Fund "/>
    <s v="City Wide Capital"/>
    <x v="0"/>
    <s v="Tax"/>
    <s v="Library"/>
    <s v="Library"/>
    <s v="Authority"/>
    <s v="Buildings-Library"/>
    <x v="0"/>
    <s v="Ottawa Public Library Board"/>
    <x v="1"/>
    <s v="Infrastructure Services"/>
    <s v="Library"/>
    <s v="908925  2018 Buildings-Library"/>
    <s v="516104  City Wide Capital"/>
    <n v="810"/>
    <n v="900"/>
    <n v="900"/>
    <n v="900"/>
    <n v="0"/>
    <n v="0"/>
    <n v="0"/>
    <n v="0"/>
    <n v="0"/>
    <n v="0"/>
    <n v="3510"/>
    <n v="516104"/>
    <n v="3510"/>
    <s v="CW"/>
    <n v="2020"/>
    <s v="City Wide Capital"/>
    <n v="908925"/>
    <s v="Bâtiments - Bibliothèque 2018"/>
    <s v="908925 Bâtiments - Bibliothèque 2018"/>
    <s v="C.A. de la Bibliothèque publique d’Ottawa"/>
    <s v="Bibliothèque"/>
    <s v="Renouvellement des immobilisations"/>
    <s v="Fonds de réserve financé par les deniers publics"/>
  </r>
  <r>
    <n v="909005"/>
    <x v="430"/>
    <s v="Res"/>
    <s v="Capital Reserve Fund "/>
    <s v="Ottawa PublicLibrary Capital"/>
    <x v="0"/>
    <s v="Tax"/>
    <s v="Library"/>
    <s v="Library"/>
    <s v="Authority"/>
    <s v="Individual"/>
    <x v="0"/>
    <s v="Ottawa Public Library Board"/>
    <x v="8"/>
    <s v="Ottawa Public Library"/>
    <s v="Library"/>
    <s v="909005  Bookmobile Replacement - Unit 2"/>
    <s v="516131  Ottawa PublicLibrary Capital"/>
    <n v="750"/>
    <n v="0"/>
    <n v="0"/>
    <n v="0"/>
    <n v="0"/>
    <n v="0"/>
    <n v="0"/>
    <n v="0"/>
    <n v="0"/>
    <n v="0"/>
    <n v="750"/>
    <n v="516131"/>
    <n v="750"/>
    <s v="CW"/>
    <n v="2019"/>
    <s v="Ottawa PublicLibrary Capital"/>
    <n v="909005"/>
    <s v="Remplacement du Bibliobus, unité 2"/>
    <s v="909005 Remplacement du Bibliobus, unité 2"/>
    <s v="C.A. de la Bibliothèque publique d’Ottawa"/>
    <s v="Bibliothèque"/>
    <s v="Renouvellement des immobilisations"/>
    <s v="Fonds de réserve financé par les deniers publics"/>
  </r>
  <r>
    <n v="909006"/>
    <x v="431"/>
    <s v="Res"/>
    <s v="Capital Reserve Fund "/>
    <s v="Ottawa PublicLibrary Capital"/>
    <x v="0"/>
    <s v="Tax"/>
    <s v="Library"/>
    <s v="Library"/>
    <s v="Authority"/>
    <s v="Individual"/>
    <x v="0"/>
    <s v="Ottawa Public Library Board"/>
    <x v="8"/>
    <s v="Ottawa Public Library"/>
    <s v="Library"/>
    <s v="909006  Alternative Services Vehicle Replacement"/>
    <s v="516131  Ottawa PublicLibrary Capital"/>
    <n v="50"/>
    <n v="0"/>
    <n v="0"/>
    <n v="0"/>
    <n v="0"/>
    <n v="0"/>
    <n v="0"/>
    <n v="0"/>
    <n v="0"/>
    <n v="0"/>
    <n v="50"/>
    <n v="516131"/>
    <n v="50"/>
    <s v="CW"/>
    <n v="2018"/>
    <s v="Ottawa PublicLibrary Capital"/>
    <n v="909006"/>
    <s v="Remplacement de véhicule, Services parallèles"/>
    <s v="909006 Remplacement de véhicule, Services parallèles"/>
    <s v="C.A. de la Bibliothèque publique d’Ottawa"/>
    <s v="Bibliothèque"/>
    <s v="Renouvellement des immobilisations"/>
    <s v="Fonds de réserve financé par les deniers publics"/>
  </r>
  <r>
    <n v="909069"/>
    <x v="432"/>
    <s v="Res"/>
    <s v="Capital Reserve Fund "/>
    <s v="Ottawa PublicLibrary Capital"/>
    <x v="0"/>
    <s v="Tax"/>
    <s v="Library"/>
    <s v="Library"/>
    <s v="Authority"/>
    <s v="Individual"/>
    <x v="0"/>
    <s v="Ottawa Public Library Board"/>
    <x v="8"/>
    <s v="Ottawa Public Library"/>
    <s v="Library"/>
    <s v="909069  RFID Self Checkouts - Lifecycle"/>
    <s v="516131  Ottawa PublicLibrary Capital"/>
    <n v="0"/>
    <n v="40"/>
    <n v="180"/>
    <n v="270"/>
    <n v="0"/>
    <n v="0"/>
    <n v="0"/>
    <n v="0"/>
    <n v="0"/>
    <n v="0"/>
    <n v="490"/>
    <n v="516131"/>
    <n v="490"/>
    <s v="CW"/>
    <n v="2022"/>
    <s v="Ottawa PublicLibrary Capital"/>
    <n v="909069"/>
    <s v="RFID Self Checkout - renouvellement"/>
    <s v="909069 RFID Self Checkout - renouvellement"/>
    <s v="C.A. de la Bibliothèque publique d’Ottawa"/>
    <s v="Bibliothèque"/>
    <s v="Renouvellement des immobilisations"/>
    <s v="Fonds de réserve financé par les deniers publics"/>
  </r>
  <r>
    <n v="904629"/>
    <x v="433"/>
    <s v="Res"/>
    <s v="Capital Reserve Fund "/>
    <s v="Ottawa PublicLibrary Capital"/>
    <x v="0"/>
    <s v="Tax"/>
    <s v="Library"/>
    <s v="Library"/>
    <s v="Authority"/>
    <s v="Individual"/>
    <x v="1"/>
    <s v="Ottawa Public Library Board"/>
    <x v="8"/>
    <s v="Ottawa Public Library"/>
    <s v="Library"/>
    <s v="904629  Riverside South Library - DC"/>
    <s v="516131  Ottawa PublicLibrary Capital"/>
    <n v="0"/>
    <n v="1900"/>
    <n v="0"/>
    <n v="0"/>
    <n v="0"/>
    <n v="0"/>
    <n v="0"/>
    <n v="0"/>
    <n v="0"/>
    <n v="0"/>
    <n v="1900"/>
    <n v="516131"/>
    <n v="1900"/>
    <n v="22"/>
    <n v="2018"/>
    <s v="Ottawa PublicLibrary Capital"/>
    <n v="904629"/>
    <s v="Bibliothèque de la zone urbaine sud"/>
    <s v="904629 Bibliothèque de la zone urbaine sud"/>
    <s v="C.A. de la Bibliothèque publique d’Ottawa"/>
    <s v="Bibliothèque"/>
    <s v="Croissance"/>
    <s v="Fonds de réserve financé par les deniers publics"/>
  </r>
  <r>
    <n v="904629"/>
    <x v="433"/>
    <s v="DC"/>
    <s v="Development Charges "/>
    <s v="Library (Outside Greenbelt)"/>
    <x v="1"/>
    <s v="DC"/>
    <s v="Library"/>
    <s v="Library"/>
    <s v="Authority"/>
    <s v="Individual"/>
    <x v="1"/>
    <s v="Ottawa Public Library Board"/>
    <x v="8"/>
    <s v="Ottawa Public Library"/>
    <s v="Library"/>
    <s v="904629  Riverside South Library - DC"/>
    <s v="516260  Library (Outside Greenbelt)"/>
    <n v="0"/>
    <n v="5913"/>
    <n v="0"/>
    <n v="0"/>
    <n v="0"/>
    <n v="0"/>
    <n v="0"/>
    <n v="0"/>
    <n v="0"/>
    <n v="0"/>
    <n v="5913"/>
    <n v="516260"/>
    <n v="5913"/>
    <n v="22"/>
    <n v="2018"/>
    <s v="Library"/>
    <n v="904629"/>
    <s v="Bibliothèque de la zone urbaine sud"/>
    <s v="904629 Bibliothèque de la zone urbaine sud"/>
    <s v="C.A. de la Bibliothèque publique d’Ottawa"/>
    <s v="Bibliothèque"/>
    <s v="Croissance"/>
    <s v="Redevances d’aménagement"/>
  </r>
  <r>
    <n v="904629"/>
    <x v="433"/>
    <s v="DC"/>
    <s v="Development Charges "/>
    <s v="Library (Rural)"/>
    <x v="1"/>
    <s v="DC"/>
    <s v="Library"/>
    <s v="Library"/>
    <s v="Authority"/>
    <s v="Individual"/>
    <x v="1"/>
    <s v="Ottawa Public Library Board"/>
    <x v="8"/>
    <s v="Ottawa Public Library"/>
    <s v="Library"/>
    <s v="904629  Riverside South Library - DC"/>
    <s v="516327  D/C - Library (Rural)"/>
    <n v="0"/>
    <n v="2187"/>
    <n v="0"/>
    <n v="0"/>
    <n v="0"/>
    <n v="0"/>
    <n v="0"/>
    <n v="0"/>
    <n v="0"/>
    <n v="0"/>
    <n v="2187"/>
    <n v="516327"/>
    <n v="2187"/>
    <n v="22"/>
    <n v="2018"/>
    <s v="Library"/>
    <n v="904629"/>
    <s v="Bibliothèque de la zone urbaine sud"/>
    <s v="904629 Bibliothèque de la zone urbaine sud"/>
    <s v="C.A. de la Bibliothèque publique d’Ottawa"/>
    <s v="Bibliothèque"/>
    <s v="Croissance"/>
    <s v="Redevances d’aménagement"/>
  </r>
  <r>
    <n v="908691"/>
    <x v="434"/>
    <s v="Res"/>
    <s v="Capital Reserve Fund "/>
    <s v="Ottawa PublicLibrary Capital"/>
    <x v="0"/>
    <s v="Tax"/>
    <s v="Library"/>
    <s v="Library"/>
    <s v="Authority"/>
    <s v="Individual"/>
    <x v="1"/>
    <s v="Ottawa Public Library Board"/>
    <x v="8"/>
    <n v="0"/>
    <s v="Library"/>
    <s v="908691  Alternative Services Delivery - DC"/>
    <s v="516131  Ottawa PublicLibrary Capital"/>
    <n v="0"/>
    <n v="36"/>
    <n v="0"/>
    <n v="0"/>
    <n v="0"/>
    <n v="0"/>
    <n v="0"/>
    <n v="0"/>
    <n v="0"/>
    <n v="0"/>
    <n v="36"/>
    <n v="516131"/>
    <n v="36"/>
    <s v="CW"/>
    <n v="2019"/>
    <s v="Ottawa PublicLibrary Capital"/>
    <n v="908691"/>
    <s v="Nouveaux Kiosques - Ville Large 2018"/>
    <s v="908691 Nouveaux Kiosques - Ville Large 2018"/>
    <s v="C.A. de la Bibliothèque publique d’Ottawa"/>
    <s v="Bibliothèque"/>
    <s v="Croissance"/>
    <s v="Fonds de réserve financé par les deniers publics"/>
  </r>
  <r>
    <n v="908691"/>
    <x v="434"/>
    <s v="DC"/>
    <s v="Development Charges "/>
    <s v="Library (City Wide)"/>
    <x v="1"/>
    <s v="DC"/>
    <s v="Library"/>
    <s v="Library"/>
    <s v="Authority"/>
    <s v="Individual"/>
    <x v="1"/>
    <s v="Ottawa Public Library Board"/>
    <x v="8"/>
    <n v="0"/>
    <s v="Library"/>
    <s v="908691  Alternative Services Delivery - DC"/>
    <s v="516259  Library (City Wide)"/>
    <n v="0"/>
    <n v="214"/>
    <n v="0"/>
    <n v="0"/>
    <n v="0"/>
    <n v="0"/>
    <n v="0"/>
    <n v="0"/>
    <n v="0"/>
    <n v="0"/>
    <n v="214"/>
    <n v="516259"/>
    <n v="214"/>
    <s v="CW"/>
    <n v="2019"/>
    <s v="Library"/>
    <n v="908691"/>
    <s v="Nouveaux Kiosques - Ville Large 2018"/>
    <s v="908691 Nouveaux Kiosques - Ville Large 2018"/>
    <s v="C.A. de la Bibliothèque publique d’Ottawa"/>
    <s v="Bibliothèque"/>
    <s v="Croissance"/>
    <s v="Redevances d’aménagement"/>
  </r>
  <r>
    <n v="909068"/>
    <x v="435"/>
    <s v="Res"/>
    <s v="Capital Reserve Fund "/>
    <s v="Ottawa PublicLibrary Capital"/>
    <x v="0"/>
    <s v="Tax"/>
    <s v="Library"/>
    <s v="Library"/>
    <s v="Authority"/>
    <s v="Individual"/>
    <x v="1"/>
    <s v="Ottawa Public Library Board"/>
    <x v="8"/>
    <s v="Ottawa Public Library"/>
    <s v="Library"/>
    <s v="909068  Collections 2019"/>
    <s v="516131  Ottawa PublicLibrary Capital"/>
    <n v="0"/>
    <n v="254"/>
    <n v="0"/>
    <n v="0"/>
    <n v="0"/>
    <n v="0"/>
    <n v="0"/>
    <n v="0"/>
    <n v="0"/>
    <n v="0"/>
    <n v="254"/>
    <n v="516131"/>
    <n v="254"/>
    <s v="CW"/>
    <n v="2021"/>
    <s v="Ottawa PublicLibrary Capital"/>
    <n v="909068"/>
    <s v="Collection 2019"/>
    <s v="909068 Collection 2019"/>
    <s v="C.A. de la Bibliothèque publique d’Ottawa"/>
    <s v="Bibliothèque"/>
    <s v="Croissance"/>
    <s v="Fonds de réserve financé par les deniers publics"/>
  </r>
  <r>
    <n v="909068"/>
    <x v="435"/>
    <s v="DC"/>
    <s v="Development Charges "/>
    <s v="Future DC Funding"/>
    <x v="1"/>
    <s v="DC"/>
    <s v="Library"/>
    <s v="Library"/>
    <s v="Authority"/>
    <s v="Individual"/>
    <x v="1"/>
    <s v="Ottawa Public Library Board"/>
    <x v="8"/>
    <s v="Ottawa Public Library"/>
    <s v="Library"/>
    <s v="909068  Collections 2019"/>
    <s v="516298  Future DC Funding"/>
    <n v="0"/>
    <n v="1496"/>
    <n v="0"/>
    <n v="0"/>
    <n v="0"/>
    <n v="0"/>
    <n v="0"/>
    <n v="0"/>
    <n v="0"/>
    <n v="0"/>
    <n v="1496"/>
    <n v="516298"/>
    <n v="1496"/>
    <s v="CW"/>
    <n v="2021"/>
    <s v="Check "/>
    <n v="909068"/>
    <s v="Collection 2019"/>
    <s v="909068 Collection 2019"/>
    <s v="C.A. de la Bibliothèque publique d’Ottawa"/>
    <s v="Bibliothèque"/>
    <s v="Croissance"/>
    <s v="Redevances d’aménagement"/>
  </r>
  <r>
    <n v="905105"/>
    <x v="436"/>
    <s v="Res"/>
    <s v="Capital Reserve Fund "/>
    <s v="Ottawa PublicLibrary Capital"/>
    <x v="0"/>
    <s v="Tax"/>
    <s v="Library"/>
    <s v="Library"/>
    <s v="Authority"/>
    <s v="Individual"/>
    <x v="2"/>
    <s v="Ottawa Public Library Board"/>
    <x v="8"/>
    <s v="Ottawa Public Library"/>
    <s v="Library"/>
    <s v="905105  Central Library Development"/>
    <s v="516131  Ottawa PublicLibrary Capital"/>
    <n v="0"/>
    <n v="472"/>
    <n v="0"/>
    <n v="0"/>
    <n v="0"/>
    <n v="0"/>
    <n v="0"/>
    <n v="0"/>
    <n v="0"/>
    <n v="0"/>
    <n v="472"/>
    <n v="516131"/>
    <n v="472"/>
    <n v="14"/>
    <n v="2015"/>
    <s v="Ottawa PublicLibrary Capital"/>
    <n v="905105"/>
    <s v="Aménagement de la Bibliothèque centrale d’Ottawa"/>
    <s v="905105 Aménagement de la Bibliothèque centrale d’Ottawa"/>
    <s v="C.A. de la Bibliothèque publique d’Ottawa"/>
    <s v="Bibliothèque"/>
    <s v="Initiatives stratégiques"/>
    <s v="Fonds de réserve financé par les deniers publics"/>
  </r>
  <r>
    <n v="905105"/>
    <x v="436"/>
    <s v="DC"/>
    <s v="Development Charges "/>
    <s v="D/C - Library (Inside Greenbelt)"/>
    <x v="1"/>
    <s v="DC"/>
    <s v="Library"/>
    <s v="Library"/>
    <s v="Authority"/>
    <s v="Individual"/>
    <x v="2"/>
    <s v="Ottawa Public Library Board"/>
    <x v="8"/>
    <s v="Ottawa Public Library"/>
    <s v="Library"/>
    <s v="905105  Central Library Development"/>
    <s v="516321  D/C - Library (Inside Greenbelt)"/>
    <n v="0"/>
    <n v="1728"/>
    <n v="0"/>
    <n v="0"/>
    <n v="0"/>
    <n v="0"/>
    <n v="0"/>
    <n v="0"/>
    <n v="0"/>
    <n v="0"/>
    <n v="1728"/>
    <n v="516321"/>
    <n v="1728"/>
    <n v="14"/>
    <n v="2015"/>
    <s v="Library"/>
    <n v="905105"/>
    <s v="Aménagement de la Bibliothèque centrale d’Ottawa"/>
    <s v="905105 Aménagement de la Bibliothèque centrale d’Ottawa"/>
    <s v="C.A. de la Bibliothèque publique d’Ottawa"/>
    <s v="Bibliothèque"/>
    <s v="Initiatives stratégiques"/>
    <s v="Redevances d’aménagement"/>
  </r>
  <r>
    <n v="905105"/>
    <x v="436"/>
    <s v="Debt"/>
    <s v="Debt Funding "/>
    <s v="Tax Supported Debt"/>
    <x v="5"/>
    <s v="Tax"/>
    <s v="Library"/>
    <s v="Library"/>
    <s v="Authority"/>
    <s v="Individual"/>
    <x v="2"/>
    <s v="Ottawa Public Library Board"/>
    <x v="8"/>
    <s v="Ottawa Public Library"/>
    <s v="Library"/>
    <s v="905105  Central Library Development"/>
    <s v="518004  Tax Supported Debt"/>
    <n v="0"/>
    <n v="1000"/>
    <n v="0"/>
    <n v="0"/>
    <n v="0"/>
    <n v="0"/>
    <n v="0"/>
    <n v="0"/>
    <n v="0"/>
    <n v="0"/>
    <n v="1000"/>
    <n v="518004"/>
    <n v="1000"/>
    <n v="14"/>
    <n v="2015"/>
    <s v="Tax Supported Debt"/>
    <n v="905105"/>
    <s v="Aménagement de la Bibliothèque centrale d’Ottawa"/>
    <s v="905105 Aménagement de la Bibliothèque centrale d’Ottawa"/>
    <s v="C.A. de la Bibliothèque publique d’Ottawa"/>
    <s v="Bibliothèque"/>
    <s v="Initiatives stratégiques"/>
    <s v="Dette financée par les deniers publics"/>
  </r>
  <r>
    <n v="908693"/>
    <x v="437"/>
    <s v="Res"/>
    <s v="Capital Reserve Fund "/>
    <s v="Ottawa PublicLibrary Capital"/>
    <x v="0"/>
    <s v="Tax"/>
    <s v="Library"/>
    <s v="Library"/>
    <s v="Authority"/>
    <s v="Individual"/>
    <x v="2"/>
    <s v="Ottawa Public Library Board"/>
    <x v="8"/>
    <n v="0"/>
    <s v="Library"/>
    <s v="908693  Alternative Services - Rural"/>
    <s v="516131  Ottawa PublicLibrary Capital"/>
    <n v="0"/>
    <n v="0"/>
    <n v="200"/>
    <n v="0"/>
    <n v="0"/>
    <n v="0"/>
    <n v="0"/>
    <n v="0"/>
    <n v="0"/>
    <n v="0"/>
    <n v="200"/>
    <n v="516131"/>
    <n v="200"/>
    <s v="5,19,20,21"/>
    <n v="2021"/>
    <s v="Ottawa PublicLibrary Capital"/>
    <n v="908693"/>
    <s v="Kiosk Casiers rural"/>
    <s v="908693 Kiosk Casiers rural"/>
    <s v="C.A. de la Bibliothèque publique d’Ottawa"/>
    <s v="Bibliothèque"/>
    <s v="Initiatives stratégiques"/>
    <s v="Fonds de réserve financé par les deniers publics"/>
  </r>
  <r>
    <n v="908694"/>
    <x v="438"/>
    <s v="Res"/>
    <s v="Capital Reserve Fund "/>
    <s v="Ottawa PublicLibrary Capital"/>
    <x v="0"/>
    <s v="Tax"/>
    <s v="Library"/>
    <s v="Library"/>
    <s v="Authority"/>
    <s v="Individual"/>
    <x v="2"/>
    <s v="Ottawa Public Library Board"/>
    <x v="8"/>
    <n v="0"/>
    <s v="Library"/>
    <s v="908694  Creation Strategy - Renovation/Tech. Eq."/>
    <s v="516131  Ottawa PublicLibrary Capital"/>
    <n v="0"/>
    <n v="500"/>
    <n v="525"/>
    <n v="525"/>
    <n v="0"/>
    <n v="0"/>
    <n v="0"/>
    <n v="0"/>
    <n v="0"/>
    <n v="0"/>
    <n v="1550"/>
    <n v="516131"/>
    <n v="1550"/>
    <s v="CW"/>
    <n v="2020"/>
    <s v="Ottawa PublicLibrary Capital"/>
    <n v="908694"/>
    <s v="Nouveaux dépôts de bibliothèque"/>
    <s v="908694 Nouveaux dépôts de bibliothèque"/>
    <s v="C.A. de la Bibliothèque publique d’Ottawa"/>
    <s v="Bibliothèque"/>
    <s v="Initiatives stratégiques"/>
    <s v="Fonds de réserve financé par les deniers publics"/>
  </r>
  <r>
    <n v="908936"/>
    <x v="439"/>
    <s v="Res"/>
    <s v="Capital Reserve Fund "/>
    <s v="City Wide Capital"/>
    <x v="0"/>
    <s v="Tax"/>
    <s v="Library"/>
    <s v="Library"/>
    <s v="Authority"/>
    <s v="Accessibility - Library"/>
    <x v="2"/>
    <s v="Ottawa Public Library Board"/>
    <x v="1"/>
    <s v="Infrastructure Services"/>
    <s v="Library"/>
    <s v="908936  2018 Accessibility - Library"/>
    <s v="516104  City Wide Capital"/>
    <n v="300"/>
    <n v="0"/>
    <n v="0"/>
    <n v="0"/>
    <n v="0"/>
    <n v="0"/>
    <n v="0"/>
    <n v="0"/>
    <n v="0"/>
    <n v="0"/>
    <n v="300"/>
    <n v="516104"/>
    <n v="300"/>
    <s v="CW"/>
    <n v="2020"/>
    <s v="City Wide Capital"/>
    <n v="908936"/>
    <s v="Accessibilité – Bibliothèque 2018"/>
    <s v="908936 Accessibilité – Bibliothèque 2018"/>
    <s v="C.A. de la Bibliothèque publique d’Ottawa"/>
    <s v="Bibliothèque"/>
    <s v="Initiatives stratégiques"/>
    <s v="Fonds de réserve financé par les deniers publics"/>
  </r>
  <r>
    <n v="909008"/>
    <x v="440"/>
    <s v="Res"/>
    <s v="Capital Reserve Fund "/>
    <s v="Ottawa PublicLibrary Capital"/>
    <x v="0"/>
    <s v="Tax"/>
    <s v="Library"/>
    <s v="Library"/>
    <s v="Authority"/>
    <s v="Individual"/>
    <x v="2"/>
    <s v="Ottawa Public Library Board"/>
    <x v="8"/>
    <s v="Ottawa Public Library"/>
    <s v="Library"/>
    <s v="909008  Automated Employee Scheduling System"/>
    <s v="516131  Ottawa PublicLibrary Capital"/>
    <n v="175"/>
    <n v="0"/>
    <n v="0"/>
    <n v="0"/>
    <n v="0"/>
    <n v="0"/>
    <n v="0"/>
    <n v="0"/>
    <n v="0"/>
    <n v="0"/>
    <n v="175"/>
    <n v="516131"/>
    <n v="175"/>
    <s v="CW"/>
    <n v="2020"/>
    <s v="Ottawa PublicLibrary Capital"/>
    <n v="909008"/>
    <s v="Projet de planification automatisée des horaires d'employés"/>
    <s v="909008 Projet de planification automatisée des horaires d'employés"/>
    <s v="C.A. de la Bibliothèque publique d’Ottawa"/>
    <s v="Bibliothèque"/>
    <s v="Initiatives stratégiques"/>
    <s v="Fonds de réserve financé par les deniers publics"/>
  </r>
  <r>
    <n v="909137"/>
    <x v="441"/>
    <s v="Res"/>
    <s v="Capital Reserve Fund "/>
    <s v="Ottawa PublicLibrary Capital"/>
    <x v="0"/>
    <s v="Tax"/>
    <s v="Library"/>
    <s v="Library"/>
    <s v="Authority"/>
    <s v="Individual"/>
    <x v="2"/>
    <s v="Ottawa Public Library Board"/>
    <x v="8"/>
    <s v="Ottawa Public Library"/>
    <s v="Library"/>
    <s v="909137  Accessiblity Technology 2018"/>
    <s v="516131  Ottawa PublicLibrary Capital"/>
    <n v="85"/>
    <n v="0"/>
    <n v="0"/>
    <n v="0"/>
    <n v="0"/>
    <n v="0"/>
    <n v="0"/>
    <n v="0"/>
    <n v="0"/>
    <n v="0"/>
    <n v="85"/>
    <n v="516131"/>
    <n v="85"/>
    <s v="CW"/>
    <n v="2019"/>
    <s v="Ottawa PublicLibrary Capital"/>
    <n v="909137"/>
    <s v="Accessibilité – Technologies 2018"/>
    <s v="909137 Accessibilité – Technologies 2018"/>
    <s v="C.A. de la Bibliothèque publique d’Ottawa"/>
    <s v="Bibliothèque"/>
    <s v="Initiatives stratégiques"/>
    <s v="Fonds de réserve financé par les deniers publics"/>
  </r>
  <r>
    <n v="909013"/>
    <x v="442"/>
    <s v="Res"/>
    <s v="Capital Reserve Fund "/>
    <s v="Police Capital"/>
    <x v="0"/>
    <s v="Tax"/>
    <s v="Police"/>
    <s v="Police"/>
    <s v="Authority"/>
    <s v="Individual"/>
    <x v="0"/>
    <s v="Ottawa Police Services Board"/>
    <x v="9"/>
    <s v="Ottawa Police Services"/>
    <s v="Police Services"/>
    <s v="909013  Facility Lifecycle 2018"/>
    <s v="516117  Police Capital"/>
    <n v="1800"/>
    <n v="1800"/>
    <n v="2310"/>
    <n v="2310"/>
    <n v="0"/>
    <n v="0"/>
    <n v="0"/>
    <n v="0"/>
    <n v="0"/>
    <n v="0"/>
    <n v="8220"/>
    <n v="516117"/>
    <n v="8220"/>
    <s v="CW"/>
    <n v="2019"/>
    <s v="Police Capital"/>
    <n v="909013"/>
    <s v="Cycle de vie des installations 2018"/>
    <s v="909013 Cycle de vie des installations 2018"/>
    <s v="Commission de services policiers d’Ottawa"/>
    <s v="Services de Police"/>
    <s v="Renouvellement des immobilisations"/>
    <s v="Fonds de réserve financé par les deniers publics"/>
  </r>
  <r>
    <n v="909141"/>
    <x v="443"/>
    <s v="Rev"/>
    <s v="Revenues"/>
    <s v="General Revenue"/>
    <x v="2"/>
    <s v="Revenues"/>
    <s v="Police"/>
    <s v="Police"/>
    <s v="Authority"/>
    <s v="Individual"/>
    <x v="0"/>
    <s v="Ottawa Police Services Board"/>
    <x v="9"/>
    <s v="Ottawa Police Services"/>
    <s v="Police Services"/>
    <s v="909141  Fleet Replacement Program 2018"/>
    <s v="517005  General Revenue"/>
    <n v="286"/>
    <n v="286"/>
    <n v="286"/>
    <n v="286"/>
    <n v="286"/>
    <n v="0"/>
    <n v="0"/>
    <n v="0"/>
    <n v="0"/>
    <n v="0"/>
    <n v="1430"/>
    <n v="517005"/>
    <n v="1144"/>
    <s v="CW"/>
    <n v="2018"/>
    <s v="General"/>
    <n v="909141"/>
    <s v="Programme de remplacement du parc de véhicules 2018"/>
    <s v="909141 Programme de remplacement du parc de véhicules 2018"/>
    <s v="Commission de services policiers d’Ottawa"/>
    <s v="Services de Police"/>
    <s v="Renouvellement des immobilisations"/>
    <s v="Recettes"/>
  </r>
  <r>
    <n v="909141"/>
    <x v="443"/>
    <s v="Res"/>
    <s v="Capital Reserve Fund "/>
    <s v="Fleet Police"/>
    <x v="0"/>
    <s v="Tax"/>
    <s v="Police"/>
    <s v="Police"/>
    <s v="Authority"/>
    <s v="Individual"/>
    <x v="0"/>
    <s v="Ottawa Police Services Board"/>
    <x v="9"/>
    <s v="Ottawa Police Services"/>
    <s v="Police Services"/>
    <s v="909141  Fleet Replacement Program 2018"/>
    <s v="516121  Fleet Police"/>
    <n v="2980"/>
    <n v="3250"/>
    <n v="3250"/>
    <n v="3750"/>
    <n v="0"/>
    <n v="0"/>
    <n v="0"/>
    <n v="0"/>
    <n v="0"/>
    <n v="0"/>
    <n v="13230"/>
    <n v="516121"/>
    <n v="13230"/>
    <s v="CW"/>
    <n v="2018"/>
    <s v="Fleet Police"/>
    <n v="909141"/>
    <s v="Programme de remplacement du parc de véhicules 2018"/>
    <s v="909141 Programme de remplacement du parc de véhicules 2018"/>
    <s v="Commission de services policiers d’Ottawa"/>
    <s v="Services de Police"/>
    <s v="Renouvellement des immobilisations"/>
    <s v="Fonds de réserve financé par les deniers publics"/>
  </r>
  <r>
    <n v="909142"/>
    <x v="444"/>
    <s v="Res"/>
    <s v="Capital Reserve Fund "/>
    <s v="Police Capital"/>
    <x v="0"/>
    <s v="Tax"/>
    <s v="Police"/>
    <s v="Police"/>
    <s v="Authority"/>
    <s v="Individual"/>
    <x v="0"/>
    <s v="Ottawa Police Services Board"/>
    <x v="9"/>
    <s v="Ottawa Police Services"/>
    <s v="Police Services"/>
    <s v="909142  IT Infrastructure Support 2018"/>
    <s v="516117  Police Capital"/>
    <n v="574"/>
    <n v="821"/>
    <n v="1375"/>
    <n v="654"/>
    <n v="0"/>
    <n v="0"/>
    <n v="0"/>
    <n v="0"/>
    <n v="0"/>
    <n v="0"/>
    <n v="3424"/>
    <n v="516117"/>
    <n v="3424"/>
    <s v="CW"/>
    <n v="2018"/>
    <s v="Police Capital"/>
    <n v="909142"/>
    <s v="Soutien à l’infrastructure 2018"/>
    <s v="909142 Soutien à l’infrastructure 2018"/>
    <s v="Commission de services policiers d’Ottawa"/>
    <s v="Services de Police"/>
    <s v="Renouvellement des immobilisations"/>
    <s v="Fonds de réserve financé par les deniers publics"/>
  </r>
  <r>
    <n v="909143"/>
    <x v="445"/>
    <s v="Res"/>
    <s v="Capital Reserve Fund "/>
    <s v="Police Capital"/>
    <x v="0"/>
    <s v="Tax"/>
    <s v="Police"/>
    <s v="Police"/>
    <s v="Authority"/>
    <s v="Individual"/>
    <x v="0"/>
    <s v="Ottawa Police Services Board"/>
    <x v="9"/>
    <s v="Ottawa Police Services"/>
    <s v="Police Services"/>
    <s v="909143  IT Telecommunications  2018"/>
    <s v="516117  Police Capital"/>
    <n v="0"/>
    <n v="418"/>
    <n v="600"/>
    <n v="650"/>
    <n v="0"/>
    <n v="0"/>
    <n v="0"/>
    <n v="0"/>
    <n v="0"/>
    <n v="0"/>
    <n v="1668"/>
    <n v="516117"/>
    <n v="1668"/>
    <s v="CW"/>
    <n v="2018"/>
    <s v="Police Capital"/>
    <n v="909143"/>
    <s v="Télécommunications 2018"/>
    <s v="909143 Télécommunications 2018"/>
    <s v="Commission de services policiers d’Ottawa"/>
    <s v="Services de Police"/>
    <s v="Renouvellement des immobilisations"/>
    <s v="Fonds de réserve financé par les deniers publics"/>
  </r>
  <r>
    <n v="903447"/>
    <x v="446"/>
    <s v="Debt"/>
    <s v="Debt Funding "/>
    <s v="Police Debt"/>
    <x v="5"/>
    <s v="Tax"/>
    <s v="Police"/>
    <s v="Police"/>
    <s v="Authority"/>
    <s v="Individual"/>
    <x v="1"/>
    <s v="Ottawa Police Services Board"/>
    <x v="9"/>
    <n v="0"/>
    <s v="Police Services"/>
    <s v="903447  South Facility"/>
    <s v="518017  Police Debt"/>
    <n v="44715"/>
    <n v="0"/>
    <n v="0"/>
    <n v="0"/>
    <n v="0"/>
    <n v="0"/>
    <n v="0"/>
    <n v="0"/>
    <n v="0"/>
    <n v="0"/>
    <n v="44715"/>
    <n v="518017"/>
    <n v="44715"/>
    <s v="CW"/>
    <n v="2020"/>
    <s v="Police Debt"/>
    <n v="903447"/>
    <s v="Installation sud"/>
    <s v="903447 Installation sud"/>
    <s v="Commission de services policiers d’Ottawa"/>
    <s v="Services de Police"/>
    <s v="Croissance"/>
    <s v="Dette financée par les deniers publics"/>
  </r>
  <r>
    <n v="907491"/>
    <x v="447"/>
    <s v="Res"/>
    <s v="Capital Reserve Fund "/>
    <s v="OPS Facilities Strategic"/>
    <x v="0"/>
    <s v="Tax"/>
    <s v="Police"/>
    <s v="Police"/>
    <s v="Authority"/>
    <s v="Individual"/>
    <x v="2"/>
    <s v="Ottawa Police Services Board"/>
    <x v="9"/>
    <n v="0"/>
    <s v="Police Services"/>
    <s v="907491  Elgin Refit - 2014"/>
    <s v="516172  OPS Facilities Strategic Reserve"/>
    <n v="2300"/>
    <n v="0"/>
    <n v="0"/>
    <n v="0"/>
    <n v="0"/>
    <n v="0"/>
    <n v="0"/>
    <n v="0"/>
    <n v="0"/>
    <n v="0"/>
    <n v="2300"/>
    <n v="516172"/>
    <n v="2300"/>
    <n v="14"/>
    <n v="2019"/>
    <s v="OPS Facilities Strategic"/>
    <n v="907491"/>
    <s v="Elgin radoub - 2014"/>
    <s v="907491 Elgin radoub - 2014"/>
    <s v="Commission de services policiers d’Ottawa"/>
    <s v="Services de Police"/>
    <s v="Initiatives stratégiques"/>
    <s v="Fonds de réserve financé par les deniers publics"/>
  </r>
  <r>
    <n v="907492"/>
    <x v="448"/>
    <s v="Res"/>
    <s v="Capital Reserve Fund "/>
    <s v="OPS Facilities Strategic"/>
    <x v="0"/>
    <s v="Tax"/>
    <s v="Police"/>
    <s v="Police"/>
    <s v="Authority"/>
    <s v="Individual"/>
    <x v="2"/>
    <s v="Ottawa Police Services Board"/>
    <x v="9"/>
    <n v="0"/>
    <s v="Police Services"/>
    <s v="907492  Swansea Refit"/>
    <s v="516172  OPS Facilities Strategic Reserve"/>
    <n v="2150"/>
    <n v="0"/>
    <n v="0"/>
    <n v="0"/>
    <n v="0"/>
    <n v="0"/>
    <n v="0"/>
    <n v="0"/>
    <n v="0"/>
    <n v="0"/>
    <n v="2150"/>
    <n v="516172"/>
    <n v="2150"/>
    <s v="CW"/>
    <n v="2019"/>
    <s v="OPS Facilities Strategic"/>
    <n v="907492"/>
    <s v="Réaménagement – Swansea"/>
    <s v="907492 Réaménagement – Swansea"/>
    <s v="Commission de services policiers d’Ottawa"/>
    <s v="Services de Police"/>
    <s v="Initiatives stratégiques"/>
    <s v="Fonds de réserve financé par les deniers publics"/>
  </r>
  <r>
    <n v="907919"/>
    <x v="449"/>
    <s v="Res"/>
    <s v="Capital Reserve Fund "/>
    <s v="OPS Facilities Strategic"/>
    <x v="0"/>
    <s v="Tax"/>
    <s v="Police"/>
    <s v="Police"/>
    <s v="Authority"/>
    <s v="Individual"/>
    <x v="2"/>
    <s v="Ottawa Police Services Board"/>
    <x v="9"/>
    <n v="0"/>
    <s v="Police Services"/>
    <s v="907919  Courts"/>
    <s v="516172  OPS Facilities Strategic Reserve"/>
    <n v="27"/>
    <n v="0"/>
    <n v="0"/>
    <n v="0"/>
    <n v="0"/>
    <n v="0"/>
    <n v="0"/>
    <n v="0"/>
    <n v="0"/>
    <n v="0"/>
    <n v="27"/>
    <n v="516172"/>
    <n v="27"/>
    <s v="CW"/>
    <n v="2017"/>
    <s v="OPS Facilities Strategic"/>
    <n v="907919"/>
    <s v="Cours"/>
    <s v="907919 Cours"/>
    <s v="Commission de services policiers d’Ottawa"/>
    <s v="Services de Police"/>
    <s v="Initiatives stratégiques"/>
    <s v="Fonds de réserve financé par les deniers publics"/>
  </r>
  <r>
    <n v="907927"/>
    <x v="450"/>
    <s v="Debt"/>
    <s v="Debt Funding "/>
    <s v="Police Debt"/>
    <x v="5"/>
    <s v="Tax"/>
    <s v="Police"/>
    <s v="Police"/>
    <s v="Authority"/>
    <s v="Individual"/>
    <x v="2"/>
    <s v="Ottawa Police Services Board"/>
    <x v="9"/>
    <s v="Ottawa Police Services"/>
    <s v="Police Services"/>
    <s v="907927  Comms Centre Equipment - Comms1"/>
    <s v="518017  Police Debt"/>
    <n v="0"/>
    <n v="0"/>
    <n v="500"/>
    <n v="4500"/>
    <n v="0"/>
    <n v="0"/>
    <n v="0"/>
    <n v="0"/>
    <n v="0"/>
    <n v="0"/>
    <n v="5000"/>
    <n v="518017"/>
    <n v="5000"/>
    <s v="CW"/>
    <n v="2022"/>
    <s v="Police Debt"/>
    <n v="907927"/>
    <s v="Équipement du centre des communications – COMMS1"/>
    <s v="907927 Équipement du centre des communications – COMMS1"/>
    <s v="Commission de services policiers d’Ottawa"/>
    <s v="Services de Police"/>
    <s v="Initiatives stratégiques"/>
    <s v="Dette financée par les deniers publics"/>
  </r>
  <r>
    <n v="908707"/>
    <x v="451"/>
    <s v="Res"/>
    <s v="Capital Reserve Fund "/>
    <s v="OPS Facilities Strategic"/>
    <x v="0"/>
    <s v="Tax"/>
    <s v="Police"/>
    <s v="Police"/>
    <s v="Authority"/>
    <s v="Individual"/>
    <x v="2"/>
    <s v="Ottawa Police Services Board"/>
    <x v="9"/>
    <n v="0"/>
    <s v="Police Services"/>
    <s v="908707  Queensview 2"/>
    <s v="516172  OPS Facilities Strategic Reserve"/>
    <n v="0"/>
    <n v="0"/>
    <n v="0"/>
    <n v="552"/>
    <n v="0"/>
    <n v="0"/>
    <n v="0"/>
    <n v="0"/>
    <n v="0"/>
    <n v="0"/>
    <n v="552"/>
    <n v="516172"/>
    <n v="552"/>
    <s v="CW"/>
    <n v="2018"/>
    <s v="OPS Facilities Strategic"/>
    <n v="908707"/>
    <s v="Queensview 2"/>
    <s v="908707 Queensview 2"/>
    <s v="Commission de services policiers d’Ottawa"/>
    <s v="Services de Police"/>
    <s v="Initiatives stratégiques"/>
    <s v="Fonds de réserve financé par les deniers publics"/>
  </r>
  <r>
    <n v="908717"/>
    <x v="452"/>
    <s v="Res"/>
    <s v="Capital Reserve Fund "/>
    <s v="Police Capital"/>
    <x v="0"/>
    <s v="Tax"/>
    <s v="Police"/>
    <s v="Police"/>
    <s v="Authority"/>
    <s v="Individual"/>
    <x v="2"/>
    <s v="Ottawa Police Services Board"/>
    <x v="9"/>
    <n v="0"/>
    <s v="Police Services"/>
    <s v="908717  Corporate Services - South"/>
    <s v="516117  Police Capital"/>
    <n v="0"/>
    <n v="0"/>
    <n v="9000"/>
    <n v="0"/>
    <n v="0"/>
    <n v="0"/>
    <n v="0"/>
    <n v="0"/>
    <n v="0"/>
    <n v="0"/>
    <n v="9000"/>
    <n v="516117"/>
    <n v="9000"/>
    <s v="CW"/>
    <n v="2024"/>
    <s v="Police Capital"/>
    <n v="908717"/>
    <s v="Services généraux - Sud"/>
    <s v="908717 Services généraux - Sud"/>
    <s v="Commission de services policiers d’Ottawa"/>
    <s v="Services de Police"/>
    <s v="Initiatives stratégiques"/>
    <s v="Fonds de réserve financé par les deniers publics"/>
  </r>
  <r>
    <n v="908717"/>
    <x v="452"/>
    <s v="Res"/>
    <s v="Capital Reserve Fund "/>
    <s v="OPS Facilities Strategic"/>
    <x v="0"/>
    <s v="Tax"/>
    <s v="Police"/>
    <s v="Police"/>
    <s v="Authority"/>
    <s v="Individual"/>
    <x v="2"/>
    <s v="Ottawa Police Services Board"/>
    <x v="9"/>
    <n v="0"/>
    <s v="Police Services"/>
    <s v="908717  Corporate Services - South"/>
    <s v="516172  OPS Facilities Strategic Reserve"/>
    <n v="0"/>
    <n v="0"/>
    <n v="20000"/>
    <n v="0"/>
    <n v="0"/>
    <n v="0"/>
    <n v="0"/>
    <n v="0"/>
    <n v="0"/>
    <n v="0"/>
    <n v="20000"/>
    <n v="516172"/>
    <n v="20000"/>
    <s v="CW"/>
    <n v="2024"/>
    <s v="OPS Facilities Strategic"/>
    <n v="908717"/>
    <s v="Services généraux - Sud"/>
    <s v="908717 Services généraux - Sud"/>
    <s v="Commission de services policiers d’Ottawa"/>
    <s v="Services de Police"/>
    <s v="Initiatives stratégiques"/>
    <s v="Fonds de réserve financé par les deniers publics"/>
  </r>
  <r>
    <n v="908717"/>
    <x v="452"/>
    <s v="Debt"/>
    <s v="Debt Funding "/>
    <s v="Police Debt"/>
    <x v="5"/>
    <s v="Tax"/>
    <s v="Police"/>
    <s v="Police"/>
    <s v="Authority"/>
    <s v="Individual"/>
    <x v="2"/>
    <s v="Ottawa Police Services Board"/>
    <x v="9"/>
    <n v="0"/>
    <s v="Police Services"/>
    <s v="908717  Corporate Services - South"/>
    <s v="518017  Police Debt"/>
    <n v="0"/>
    <n v="0"/>
    <n v="6699"/>
    <n v="0"/>
    <n v="0"/>
    <n v="0"/>
    <n v="0"/>
    <n v="0"/>
    <n v="0"/>
    <n v="0"/>
    <n v="6699"/>
    <n v="518017"/>
    <n v="6699"/>
    <s v="CW"/>
    <n v="2024"/>
    <s v="Police Debt"/>
    <n v="908717"/>
    <s v="Services généraux - Sud"/>
    <s v="908717 Services généraux - Sud"/>
    <s v="Commission de services policiers d’Ottawa"/>
    <s v="Services de Police"/>
    <s v="Initiatives stratégiques"/>
    <s v="Dette financée par les deniers publics"/>
  </r>
  <r>
    <n v="908718"/>
    <x v="453"/>
    <s v="Res"/>
    <s v="Capital Reserve Fund "/>
    <s v="OPS Facilities Strategic"/>
    <x v="0"/>
    <s v="Tax"/>
    <s v="Police"/>
    <s v="Police"/>
    <s v="Authority"/>
    <s v="Individual"/>
    <x v="2"/>
    <s v="Ottawa Police Services Board"/>
    <x v="9"/>
    <s v="Ottawa Police Services"/>
    <s v="Police Services"/>
    <s v="908718  Central Patrol Facility"/>
    <s v="516172  OPS Facilities Strategic Reserve"/>
    <n v="1000"/>
    <n v="0"/>
    <n v="0"/>
    <n v="0"/>
    <n v="0"/>
    <n v="0"/>
    <n v="0"/>
    <n v="0"/>
    <n v="0"/>
    <n v="0"/>
    <n v="1000"/>
    <n v="516172"/>
    <n v="1000"/>
    <s v="CW"/>
    <n v="2030"/>
    <s v="OPS Facilities Strategic"/>
    <n v="908718"/>
    <s v="Installation centrale de patrouille "/>
    <s v="908718 Installation centrale de patrouille "/>
    <s v="Commission de services policiers d’Ottawa"/>
    <s v="Services de Police"/>
    <s v="Initiatives stratégiques"/>
    <s v="Fonds de réserve financé par les deniers publics"/>
  </r>
  <r>
    <n v="909014"/>
    <x v="454"/>
    <s v="Res"/>
    <s v="Capital Reserve Fund "/>
    <s v="Police Capital"/>
    <x v="0"/>
    <s v="Tax"/>
    <s v="Police"/>
    <s v="Police"/>
    <s v="Authority"/>
    <s v="Individual"/>
    <x v="2"/>
    <s v="Ottawa Police Services Board"/>
    <x v="9"/>
    <s v="Ottawa Police Services"/>
    <s v="Police Services"/>
    <s v="909014  Facility Initiatives 2018"/>
    <s v="516117  Police Capital"/>
    <n v="200"/>
    <n v="200"/>
    <n v="200"/>
    <n v="200"/>
    <n v="0"/>
    <n v="0"/>
    <n v="0"/>
    <n v="0"/>
    <n v="0"/>
    <n v="0"/>
    <n v="800"/>
    <n v="516117"/>
    <n v="800"/>
    <s v="CW"/>
    <n v="2019"/>
    <s v="Police Capital"/>
    <n v="909014"/>
    <s v="Initiatives relatives aux installations 2018"/>
    <s v="909014 Initiatives relatives aux installations 2018"/>
    <s v="Commission de services policiers d’Ottawa"/>
    <s v="Services de Police"/>
    <s v="Initiatives stratégiques"/>
    <s v="Fonds de réserve financé par les deniers publics"/>
  </r>
  <r>
    <n v="909140"/>
    <x v="455"/>
    <s v="Res"/>
    <s v="Capital Reserve Fund "/>
    <s v="Police Capital"/>
    <x v="0"/>
    <s v="Tax"/>
    <s v="Police"/>
    <s v="Police"/>
    <s v="Authority"/>
    <s v="Individual"/>
    <x v="2"/>
    <s v="Ottawa Police Services Board"/>
    <x v="9"/>
    <s v="Ottawa Police Services"/>
    <s v="Police Services"/>
    <s v="909140  Facility Security Initiatives 2018"/>
    <s v="516117  Police Capital"/>
    <n v="200"/>
    <n v="200"/>
    <n v="200"/>
    <n v="200"/>
    <n v="0"/>
    <n v="0"/>
    <n v="0"/>
    <n v="0"/>
    <n v="0"/>
    <n v="0"/>
    <n v="800"/>
    <n v="516117"/>
    <n v="800"/>
    <s v="CW"/>
    <n v="2019"/>
    <s v="Police Capital"/>
    <n v="909140"/>
    <s v="Initiatives de surete de l'installation 2018"/>
    <s v="909140 Initiatives de surete de l'installation 2018"/>
    <s v="Commission de services policiers d’Ottawa"/>
    <s v="Services de Police"/>
    <s v="Initiatives stratégiques"/>
    <s v="Fonds de réserve financé par les deniers publics"/>
  </r>
  <r>
    <n v="909144"/>
    <x v="456"/>
    <s v="Res"/>
    <s v="Capital Reserve Fund "/>
    <s v="Police Capital"/>
    <x v="0"/>
    <s v="Tax"/>
    <s v="Police"/>
    <s v="Police"/>
    <s v="Authority"/>
    <s v="Individual"/>
    <x v="2"/>
    <s v="Ottawa Police Services Board"/>
    <x v="9"/>
    <s v="Ottawa Police Services"/>
    <s v="Police Services"/>
    <s v="909144  IT Modernization Roadmap 2018"/>
    <s v="516117  Police Capital"/>
    <n v="9485"/>
    <n v="8000"/>
    <n v="3865"/>
    <n v="3000"/>
    <n v="0"/>
    <n v="0"/>
    <n v="0"/>
    <n v="0"/>
    <n v="0"/>
    <n v="0"/>
    <n v="24350"/>
    <n v="516117"/>
    <n v="24350"/>
    <s v="CW"/>
    <n v="9020"/>
    <s v="Police Capital"/>
    <n v="909144"/>
    <s v="Feuille de route en matière de modernisation 2018"/>
    <s v="909144 Feuille de route en matière de modernisation 2018"/>
    <s v="Commission de services policiers d’Ottawa"/>
    <s v="Services de Police"/>
    <s v="Initiatives stratégiques"/>
    <s v="Fonds de réserve financé par les deniers publics"/>
  </r>
  <r>
    <n v="903608"/>
    <x v="457"/>
    <s v="Debt"/>
    <s v="Debt Funding "/>
    <s v="Tax Supported Debt"/>
    <x v="5"/>
    <s v="Tax"/>
    <s v="Library"/>
    <s v="Library"/>
    <s v="Authority"/>
    <s v="Individual"/>
    <x v="0"/>
    <s v="Ottawa Public Library Board"/>
    <x v="8"/>
    <s v="Ottawa Public Library"/>
    <s v="Library"/>
    <s v="903608 East Urban Facility"/>
    <s v="518004  Tax Supported Debt"/>
    <n v="0"/>
    <n v="0"/>
    <n v="0"/>
    <n v="0"/>
    <n v="0"/>
    <n v="0"/>
    <n v="0"/>
    <n v="0"/>
    <n v="0"/>
    <n v="0"/>
    <n v="0"/>
    <n v="518004"/>
    <n v="0"/>
    <n v="2"/>
    <m/>
    <m/>
    <m/>
    <m/>
    <m/>
    <m/>
    <m/>
    <m/>
    <m/>
  </r>
  <r>
    <n v="903608"/>
    <x v="457"/>
    <s v="Rev"/>
    <s v="Revenues"/>
    <s v="Provincial Revenue"/>
    <x v="2"/>
    <s v="Revenues"/>
    <s v="Library"/>
    <s v="Library"/>
    <s v="Authority"/>
    <s v="Individual"/>
    <x v="0"/>
    <s v="Ottawa Public Library Board"/>
    <x v="8"/>
    <s v="Ottawa Public Library"/>
    <s v="Library"/>
    <s v="903608 East Urban Facility"/>
    <s v="512005  Provincial Revenue"/>
    <n v="0"/>
    <n v="0"/>
    <n v="0"/>
    <n v="0"/>
    <n v="0"/>
    <n v="0"/>
    <n v="0"/>
    <n v="0"/>
    <n v="0"/>
    <n v="0"/>
    <n v="0"/>
    <n v="512005"/>
    <n v="0"/>
    <n v="2"/>
    <m/>
    <m/>
    <m/>
    <m/>
    <m/>
    <m/>
    <m/>
    <m/>
    <m/>
  </r>
  <r>
    <n v="903608"/>
    <x v="457"/>
    <s v="Res"/>
    <s v="Gas Tax "/>
    <s v="Federal Gas Tax"/>
    <x v="7"/>
    <s v="Gas Tax "/>
    <s v="Library"/>
    <s v="Library"/>
    <s v="Authority"/>
    <s v="Individual"/>
    <x v="0"/>
    <s v="Ottawa Public Library Board"/>
    <x v="8"/>
    <s v="Ottawa Public Library"/>
    <s v="Library"/>
    <s v="903608 East Urban Facility"/>
    <s v="516174  Federal Gas Tax"/>
    <n v="0"/>
    <n v="0"/>
    <n v="0"/>
    <n v="0"/>
    <n v="0"/>
    <n v="0"/>
    <n v="0"/>
    <n v="0"/>
    <n v="0"/>
    <n v="0"/>
    <n v="0"/>
    <n v="516174"/>
    <n v="0"/>
    <n v="2"/>
    <m/>
    <m/>
    <m/>
    <m/>
    <m/>
    <m/>
    <m/>
    <m/>
    <m/>
  </r>
  <r>
    <n v="903608"/>
    <x v="457"/>
    <s v="DC"/>
    <s v="Development Charges "/>
    <s v="Studies-2021-CW"/>
    <x v="1"/>
    <s v="DC"/>
    <s v="Library"/>
    <s v="Library"/>
    <s v="Authority"/>
    <s v="Individual"/>
    <x v="0"/>
    <s v="Ottawa Public Library Board"/>
    <x v="8"/>
    <s v="Ottawa Public Library"/>
    <s v="Library"/>
    <s v="903608 East Urban Facility"/>
    <s v="516279  D/C Studies-2021-CW"/>
    <n v="0"/>
    <n v="0"/>
    <n v="0"/>
    <n v="0"/>
    <n v="0"/>
    <n v="0"/>
    <n v="0"/>
    <n v="0"/>
    <n v="0"/>
    <n v="0"/>
    <n v="0"/>
    <n v="516279"/>
    <n v="0"/>
    <n v="2"/>
    <m/>
    <m/>
    <m/>
    <m/>
    <m/>
    <m/>
    <m/>
    <m/>
    <m/>
  </r>
  <r>
    <n v="908717"/>
    <x v="452"/>
    <s v="Debt"/>
    <s v="Debt Funding "/>
    <s v="Tax Supported Debt"/>
    <x v="5"/>
    <s v="Tax"/>
    <s v="Police"/>
    <s v="Police"/>
    <s v="Authority"/>
    <s v="Individual"/>
    <x v="2"/>
    <s v="Ottawa Police Services Board"/>
    <x v="9"/>
    <n v="0"/>
    <s v="Police Services"/>
    <s v="908717  Corporate Services - South"/>
    <s v="518004  Tax Supported Debt"/>
    <n v="0"/>
    <n v="0"/>
    <n v="0"/>
    <n v="0"/>
    <n v="0"/>
    <n v="0"/>
    <n v="0"/>
    <n v="0"/>
    <n v="0"/>
    <n v="0"/>
    <n v="0"/>
    <n v="518004"/>
    <n v="0"/>
    <s v="CW"/>
    <m/>
    <m/>
    <m/>
    <m/>
    <m/>
    <m/>
    <m/>
    <m/>
    <m/>
  </r>
  <r>
    <n v="908717"/>
    <x v="452"/>
    <s v="Rev"/>
    <s v="Revenues"/>
    <s v="Provincial Revenue"/>
    <x v="2"/>
    <s v="Revenues"/>
    <s v="Police"/>
    <s v="Police"/>
    <s v="Authority"/>
    <s v="Individual"/>
    <x v="2"/>
    <s v="Ottawa Police Services Board"/>
    <x v="9"/>
    <n v="0"/>
    <s v="Police Services"/>
    <s v="908717  Corporate Services - South"/>
    <s v="512005  Provincial Revenue"/>
    <n v="0"/>
    <n v="0"/>
    <n v="0"/>
    <n v="0"/>
    <n v="0"/>
    <n v="0"/>
    <n v="0"/>
    <n v="0"/>
    <n v="0"/>
    <n v="0"/>
    <n v="0"/>
    <n v="512005"/>
    <n v="0"/>
    <s v="CW"/>
    <m/>
    <m/>
    <m/>
    <m/>
    <m/>
    <m/>
    <m/>
    <m/>
    <m/>
  </r>
  <r>
    <n v="908717"/>
    <x v="452"/>
    <s v="Res"/>
    <s v="Gas Tax "/>
    <s v="Federal Gas Tax"/>
    <x v="7"/>
    <s v="Gas Tax "/>
    <s v="Police"/>
    <s v="Police"/>
    <s v="Authority"/>
    <s v="Individual"/>
    <x v="2"/>
    <s v="Ottawa Police Services Board"/>
    <x v="9"/>
    <n v="0"/>
    <s v="Police Services"/>
    <s v="908717  Corporate Services - South"/>
    <s v="516174  Federal Gas Tax"/>
    <n v="0"/>
    <n v="0"/>
    <n v="0"/>
    <n v="0"/>
    <n v="0"/>
    <n v="0"/>
    <n v="0"/>
    <n v="0"/>
    <n v="0"/>
    <n v="0"/>
    <n v="0"/>
    <n v="516174"/>
    <n v="0"/>
    <s v="CW"/>
    <m/>
    <m/>
    <m/>
    <m/>
    <m/>
    <m/>
    <m/>
    <m/>
    <m/>
  </r>
  <r>
    <n v="908717"/>
    <x v="452"/>
    <s v="DC"/>
    <s v="Development Charges "/>
    <s v="Studies-2021-CW"/>
    <x v="1"/>
    <s v="DC"/>
    <s v="Police"/>
    <s v="Police"/>
    <s v="Authority"/>
    <s v="Individual"/>
    <x v="2"/>
    <s v="Ottawa Police Services Board"/>
    <x v="9"/>
    <n v="0"/>
    <s v="Police Services"/>
    <s v="908717  Corporate Services - South"/>
    <s v="516279  D/C Studies-2021-CW"/>
    <n v="0"/>
    <n v="0"/>
    <n v="0"/>
    <n v="0"/>
    <n v="0"/>
    <n v="0"/>
    <n v="0"/>
    <n v="0"/>
    <n v="0"/>
    <n v="0"/>
    <n v="0"/>
    <n v="516279"/>
    <n v="0"/>
    <s v="CW"/>
    <m/>
    <m/>
    <m/>
    <m/>
    <m/>
    <m/>
    <m/>
    <m/>
    <m/>
  </r>
  <r>
    <n v="908605"/>
    <x v="420"/>
    <s v="Debt"/>
    <s v="Debt Funding "/>
    <s v="Tax Supported Debt"/>
    <x v="5"/>
    <s v="Tax"/>
    <s v="Tax"/>
    <s v="Tax"/>
    <s v="Authority"/>
    <s v="Structures-Rural"/>
    <x v="0"/>
    <s v="Agriculture &amp; Rural Affairs Committee"/>
    <x v="1"/>
    <s v="Infrastructure Services"/>
    <s v="Transportation Services"/>
    <s v="908605 South Mississippi Bridge Mohrs Rd 432030"/>
    <s v="518004  Tax Supported Debt"/>
    <n v="0"/>
    <n v="0"/>
    <n v="0"/>
    <n v="0"/>
    <n v="0"/>
    <n v="0"/>
    <n v="0"/>
    <n v="0"/>
    <n v="0"/>
    <n v="0"/>
    <n v="0"/>
    <n v="518004"/>
    <n v="0"/>
    <n v="5"/>
    <m/>
    <m/>
    <m/>
    <m/>
    <m/>
    <m/>
    <m/>
    <m/>
    <m/>
  </r>
  <r>
    <n v="908605"/>
    <x v="458"/>
    <s v="Rev"/>
    <s v="Revenues"/>
    <s v="Provincial Revenue"/>
    <x v="2"/>
    <s v="Revenues"/>
    <s v="Tax"/>
    <s v="Tax"/>
    <s v="Authority"/>
    <s v="Structures-Rural"/>
    <x v="0"/>
    <s v="Agriculture &amp; Rural Affairs Committee"/>
    <x v="1"/>
    <s v="Infrastructure Services"/>
    <s v="Transportation Services"/>
    <s v="908605 South Mississippi Bridge Mohrs Rd 432031"/>
    <s v="512005  Provincial Revenue"/>
    <n v="0"/>
    <n v="0"/>
    <n v="0"/>
    <n v="0"/>
    <n v="0"/>
    <n v="0"/>
    <n v="0"/>
    <n v="0"/>
    <n v="0"/>
    <n v="0"/>
    <n v="0"/>
    <n v="512005"/>
    <n v="0"/>
    <n v="5"/>
    <m/>
    <m/>
    <m/>
    <m/>
    <m/>
    <m/>
    <m/>
    <m/>
    <m/>
  </r>
  <r>
    <n v="908605"/>
    <x v="459"/>
    <s v="Res"/>
    <s v="Gas Tax "/>
    <s v="Federal Gas Tax"/>
    <x v="7"/>
    <s v="Gas Tax "/>
    <s v="Tax"/>
    <s v="Tax"/>
    <s v="Authority"/>
    <s v="Structures-Rural"/>
    <x v="0"/>
    <s v="Agriculture &amp; Rural Affairs Committee"/>
    <x v="1"/>
    <s v="Infrastructure Services"/>
    <s v="Transportation Services"/>
    <s v="908605 South Mississippi Bridge Mohrs Rd 432032"/>
    <s v="516174  Federal Gas Tax"/>
    <n v="0"/>
    <n v="0"/>
    <n v="0"/>
    <n v="0"/>
    <n v="0"/>
    <n v="0"/>
    <n v="0"/>
    <n v="0"/>
    <n v="0"/>
    <n v="0"/>
    <n v="0"/>
    <n v="516174"/>
    <n v="0"/>
    <n v="5"/>
    <m/>
    <m/>
    <m/>
    <m/>
    <m/>
    <m/>
    <m/>
    <m/>
    <m/>
  </r>
  <r>
    <n v="908605"/>
    <x v="460"/>
    <s v="DC"/>
    <s v="Development Charges "/>
    <s v="Studies-2021-CW"/>
    <x v="1"/>
    <s v="DC"/>
    <s v="Tax"/>
    <s v="Tax"/>
    <s v="Authority"/>
    <s v="Structures-Rural"/>
    <x v="0"/>
    <s v="Agriculture &amp; Rural Affairs Committee"/>
    <x v="1"/>
    <s v="Infrastructure Services"/>
    <s v="Transportation Services"/>
    <s v="908605 South Mississippi Bridge Mohrs Rd 432033"/>
    <s v="516279  D/C Studies-2021-CW"/>
    <n v="0"/>
    <n v="0"/>
    <n v="0"/>
    <n v="0"/>
    <n v="0"/>
    <n v="0"/>
    <n v="0"/>
    <n v="0"/>
    <n v="0"/>
    <n v="0"/>
    <n v="0"/>
    <n v="516279"/>
    <n v="0"/>
    <n v="5"/>
    <m/>
    <m/>
    <m/>
    <m/>
    <m/>
    <m/>
    <m/>
    <m/>
    <m/>
  </r>
  <r>
    <n v="906642"/>
    <x v="79"/>
    <s v="Debt"/>
    <s v="Debt Funding "/>
    <s v="Tax Supported Debt"/>
    <x v="5"/>
    <s v="Tax"/>
    <s v="Rate"/>
    <s v="Rate"/>
    <s v="Authority"/>
    <s v="Individual"/>
    <x v="0"/>
    <s v="Environment and Climate Protection Committee-Rate"/>
    <x v="4"/>
    <s v="Water Services"/>
    <s v="Drinking Water Services"/>
    <s v="906642  Munster Well System Rehab"/>
    <s v="518004  Tax Supported Debt"/>
    <n v="0"/>
    <n v="0"/>
    <n v="0"/>
    <n v="0"/>
    <n v="0"/>
    <n v="0"/>
    <n v="0"/>
    <n v="0"/>
    <n v="0"/>
    <n v="0"/>
    <n v="0"/>
    <n v="518004"/>
    <n v="0"/>
    <s v="CW"/>
    <m/>
    <m/>
    <m/>
    <m/>
    <m/>
    <m/>
    <m/>
    <m/>
    <m/>
  </r>
  <r>
    <n v="906642"/>
    <x v="79"/>
    <s v="Rev"/>
    <s v="Revenues"/>
    <s v="Provincial Revenue"/>
    <x v="2"/>
    <s v="Revenues"/>
    <s v="Rate"/>
    <s v="Rate"/>
    <s v="Authority"/>
    <s v="Individual"/>
    <x v="0"/>
    <s v="Environment and Climate Protection Committee-Rate"/>
    <x v="4"/>
    <s v="Water Services"/>
    <s v="Drinking Water Services"/>
    <s v="906642  Munster Well System Rehab"/>
    <s v="512005  Provincial Revenue"/>
    <n v="0"/>
    <n v="0"/>
    <n v="0"/>
    <n v="0"/>
    <n v="0"/>
    <n v="0"/>
    <n v="0"/>
    <n v="0"/>
    <n v="0"/>
    <n v="0"/>
    <n v="0"/>
    <n v="512005"/>
    <n v="0"/>
    <s v="CW"/>
    <m/>
    <m/>
    <m/>
    <m/>
    <m/>
    <m/>
    <m/>
    <m/>
    <m/>
  </r>
  <r>
    <n v="906642"/>
    <x v="79"/>
    <s v="Res"/>
    <s v="Gas Tax "/>
    <s v="Federal Gas Tax"/>
    <x v="7"/>
    <s v="Gas Tax "/>
    <s v="Rate"/>
    <s v="Rate"/>
    <s v="Authority"/>
    <s v="Individual"/>
    <x v="0"/>
    <s v="Environment and Climate Protection Committee-Rate"/>
    <x v="4"/>
    <s v="Water Services"/>
    <s v="Drinking Water Services"/>
    <s v="906642  Munster Well System Rehab"/>
    <s v="516174  Federal Gas Tax"/>
    <n v="0"/>
    <n v="0"/>
    <n v="0"/>
    <n v="0"/>
    <n v="0"/>
    <n v="0"/>
    <n v="0"/>
    <n v="0"/>
    <n v="0"/>
    <n v="0"/>
    <n v="0"/>
    <n v="516174"/>
    <n v="0"/>
    <s v="CW"/>
    <m/>
    <m/>
    <m/>
    <m/>
    <m/>
    <m/>
    <m/>
    <m/>
    <m/>
  </r>
  <r>
    <n v="906642"/>
    <x v="79"/>
    <s v="DC"/>
    <s v="Development Charges "/>
    <s v="Studies-2021-CW"/>
    <x v="1"/>
    <s v="DC"/>
    <s v="Rate"/>
    <s v="Rate"/>
    <s v="Authority"/>
    <s v="Individual"/>
    <x v="0"/>
    <s v="Environment and Climate Protection Committee-Rate"/>
    <x v="4"/>
    <s v="Water Services"/>
    <s v="Drinking Water Services"/>
    <s v="906642  Munster Well System Rehab"/>
    <s v="516279  D/C Studies-2021-CW"/>
    <n v="0"/>
    <n v="0"/>
    <n v="0"/>
    <n v="0"/>
    <n v="0"/>
    <n v="0"/>
    <n v="0"/>
    <n v="0"/>
    <n v="0"/>
    <n v="0"/>
    <n v="0"/>
    <n v="516279"/>
    <n v="0"/>
    <s v="CW"/>
    <m/>
    <m/>
    <m/>
    <m/>
    <m/>
    <m/>
    <m/>
    <m/>
    <m/>
  </r>
  <r>
    <n v="907816"/>
    <x v="199"/>
    <s v="Debt"/>
    <s v="Debt Funding "/>
    <s v="Tax Supported Debt"/>
    <x v="5"/>
    <s v="Tax"/>
    <s v="Tax"/>
    <s v="Tax"/>
    <s v="Authority"/>
    <s v="Solid Waste Landfill Management"/>
    <x v="3"/>
    <s v="Environment and Climate Protection Committee-Tax "/>
    <x v="4"/>
    <s v="Solid Waste Services"/>
    <s v="Solid Waste"/>
    <s v="907816  Groundwater Management"/>
    <s v="518004  Tax Supported Debt"/>
    <n v="0"/>
    <n v="0"/>
    <n v="0"/>
    <n v="0"/>
    <n v="0"/>
    <n v="0"/>
    <n v="0"/>
    <n v="0"/>
    <n v="0"/>
    <n v="0"/>
    <n v="0"/>
    <n v="518004"/>
    <n v="0"/>
    <s v="CW"/>
    <m/>
    <m/>
    <m/>
    <m/>
    <m/>
    <m/>
    <m/>
    <m/>
    <m/>
  </r>
  <r>
    <n v="907816"/>
    <x v="199"/>
    <s v="Rev"/>
    <s v="Revenues"/>
    <s v="Provincial Revenue"/>
    <x v="2"/>
    <s v="Revenues"/>
    <s v="Tax"/>
    <s v="Tax"/>
    <s v="Authority"/>
    <s v="Solid Waste Landfill Management"/>
    <x v="3"/>
    <s v="Environment and Climate Protection Committee-Tax "/>
    <x v="4"/>
    <s v="Solid Waste Services"/>
    <s v="Solid Waste"/>
    <s v="907816  Groundwater Management"/>
    <s v="512005  Provincial Revenue"/>
    <n v="0"/>
    <n v="0"/>
    <n v="0"/>
    <n v="0"/>
    <n v="0"/>
    <n v="0"/>
    <n v="0"/>
    <n v="0"/>
    <n v="0"/>
    <n v="0"/>
    <n v="0"/>
    <n v="512005"/>
    <n v="0"/>
    <s v="CW"/>
    <m/>
    <m/>
    <m/>
    <m/>
    <m/>
    <m/>
    <m/>
    <m/>
    <m/>
  </r>
  <r>
    <n v="907816"/>
    <x v="199"/>
    <s v="Res"/>
    <s v="Gas Tax "/>
    <s v="Federal Gas Tax"/>
    <x v="7"/>
    <s v="Gas Tax "/>
    <s v="Tax"/>
    <s v="Tax"/>
    <s v="Authority"/>
    <s v="Solid Waste Landfill Management"/>
    <x v="3"/>
    <s v="Environment and Climate Protection Committee-Tax "/>
    <x v="4"/>
    <s v="Solid Waste Services"/>
    <s v="Solid Waste"/>
    <s v="907816  Groundwater Management"/>
    <s v="516174  Federal Gas Tax"/>
    <n v="0"/>
    <n v="0"/>
    <n v="0"/>
    <n v="0"/>
    <n v="0"/>
    <n v="0"/>
    <n v="0"/>
    <n v="0"/>
    <n v="0"/>
    <n v="0"/>
    <n v="0"/>
    <n v="516174"/>
    <n v="0"/>
    <s v="CW"/>
    <m/>
    <m/>
    <m/>
    <m/>
    <m/>
    <m/>
    <m/>
    <m/>
    <m/>
  </r>
  <r>
    <n v="907816"/>
    <x v="199"/>
    <s v="DC"/>
    <s v="Development Charges "/>
    <s v="Studies-2021-CW"/>
    <x v="1"/>
    <s v="DC"/>
    <s v="Tax"/>
    <s v="Tax"/>
    <s v="Authority"/>
    <s v="Solid Waste Landfill Management"/>
    <x v="3"/>
    <s v="Environment and Climate Protection Committee-Tax "/>
    <x v="4"/>
    <s v="Solid Waste Services"/>
    <s v="Solid Waste"/>
    <s v="907816  Groundwater Management"/>
    <s v="516279  D/C Studies-2021-CW"/>
    <n v="0"/>
    <n v="0"/>
    <n v="0"/>
    <n v="0"/>
    <n v="0"/>
    <n v="0"/>
    <n v="0"/>
    <n v="0"/>
    <n v="0"/>
    <n v="0"/>
    <n v="0"/>
    <n v="516279"/>
    <n v="0"/>
    <s v="CW"/>
    <m/>
    <m/>
    <m/>
    <m/>
    <m/>
    <m/>
    <m/>
    <m/>
    <m/>
  </r>
  <r>
    <n v="908875"/>
    <x v="211"/>
    <s v="Debt"/>
    <s v="Debt Funding "/>
    <s v="Tax Supported Debt"/>
    <x v="5"/>
    <s v="Tax"/>
    <s v="Tax"/>
    <s v="Tax"/>
    <s v="Authority"/>
    <s v="Individual"/>
    <x v="0"/>
    <s v="Finance &amp; Economic Development Committee"/>
    <x v="5"/>
    <n v="0"/>
    <s v="Information Technology"/>
    <s v="908875  Technology Infrastructure - 2018"/>
    <s v="518004  Tax Supported Debt"/>
    <n v="0"/>
    <n v="0"/>
    <n v="0"/>
    <n v="0"/>
    <n v="0"/>
    <n v="0"/>
    <n v="0"/>
    <n v="0"/>
    <n v="0"/>
    <n v="0"/>
    <n v="0"/>
    <n v="518004"/>
    <n v="0"/>
    <s v="CW"/>
    <m/>
    <m/>
    <m/>
    <m/>
    <m/>
    <m/>
    <m/>
    <m/>
    <m/>
  </r>
  <r>
    <n v="908875"/>
    <x v="211"/>
    <s v="Rev"/>
    <s v="Revenues"/>
    <s v="Provincial Revenue"/>
    <x v="2"/>
    <s v="Revenues"/>
    <s v="Tax"/>
    <s v="Tax"/>
    <s v="Authority"/>
    <s v="Individual"/>
    <x v="0"/>
    <s v="Finance &amp; Economic Development Committee"/>
    <x v="5"/>
    <n v="0"/>
    <s v="Information Technology"/>
    <s v="908875  Technology Infrastructure - 2018"/>
    <s v="512005  Provincial Revenue"/>
    <n v="0"/>
    <n v="0"/>
    <n v="0"/>
    <n v="0"/>
    <n v="0"/>
    <n v="0"/>
    <n v="0"/>
    <n v="0"/>
    <n v="0"/>
    <n v="0"/>
    <n v="0"/>
    <n v="512005"/>
    <n v="0"/>
    <s v="CW"/>
    <m/>
    <m/>
    <m/>
    <m/>
    <m/>
    <m/>
    <m/>
    <m/>
    <m/>
  </r>
  <r>
    <n v="908875"/>
    <x v="211"/>
    <s v="Res"/>
    <s v="Gas Tax "/>
    <s v="Federal Gas Tax"/>
    <x v="7"/>
    <s v="Gas Tax "/>
    <s v="Tax"/>
    <s v="Tax"/>
    <s v="Authority"/>
    <s v="Individual"/>
    <x v="0"/>
    <s v="Finance &amp; Economic Development Committee"/>
    <x v="5"/>
    <n v="0"/>
    <s v="Information Technology"/>
    <s v="908875  Technology Infrastructure - 2018"/>
    <s v="516174  Federal Gas Tax"/>
    <n v="0"/>
    <n v="0"/>
    <n v="0"/>
    <n v="0"/>
    <n v="0"/>
    <n v="0"/>
    <n v="0"/>
    <n v="0"/>
    <n v="0"/>
    <n v="0"/>
    <n v="0"/>
    <n v="516174"/>
    <n v="0"/>
    <s v="CW"/>
    <m/>
    <m/>
    <m/>
    <m/>
    <m/>
    <m/>
    <m/>
    <m/>
    <m/>
  </r>
  <r>
    <n v="908875"/>
    <x v="211"/>
    <s v="DC"/>
    <s v="Development Charges "/>
    <s v="Studies-2021-CW"/>
    <x v="1"/>
    <s v="DC"/>
    <s v="Tax"/>
    <s v="Tax"/>
    <s v="Authority"/>
    <s v="Individual"/>
    <x v="0"/>
    <s v="Finance &amp; Economic Development Committee"/>
    <x v="5"/>
    <n v="0"/>
    <s v="Information Technology"/>
    <s v="908875  Technology Infrastructure - 2018"/>
    <s v="516279  D/C Studies-2021-CW"/>
    <n v="0"/>
    <n v="0"/>
    <n v="0"/>
    <n v="0"/>
    <n v="0"/>
    <n v="0"/>
    <n v="0"/>
    <n v="0"/>
    <n v="0"/>
    <n v="0"/>
    <n v="0"/>
    <n v="516279"/>
    <n v="0"/>
    <s v="CW"/>
    <m/>
    <m/>
    <m/>
    <m/>
    <m/>
    <m/>
    <m/>
    <m/>
    <m/>
  </r>
  <r>
    <n v="907804"/>
    <x v="461"/>
    <s v="Debt"/>
    <s v="Debt Funding "/>
    <s v="Tax Supported Debt"/>
    <x v="5"/>
    <s v="Tax"/>
    <s v="Tax"/>
    <s v="Tax"/>
    <s v="Authority"/>
    <s v="Individual"/>
    <x v="0"/>
    <s v="Community &amp; Protective Services Committee"/>
    <x v="3"/>
    <s v="Community Recreation &amp; Cultural Program"/>
    <s v="Parks, Recreation &amp; Culture"/>
    <s v="907804  Minor Park Improvement 2015"/>
    <s v="518004  Tax Supported Debt"/>
    <n v="0"/>
    <n v="0"/>
    <n v="0"/>
    <n v="0"/>
    <n v="0"/>
    <n v="0"/>
    <n v="0"/>
    <n v="0"/>
    <n v="0"/>
    <n v="0"/>
    <n v="0"/>
    <n v="518004"/>
    <n v="0"/>
    <s v="CW"/>
    <m/>
    <m/>
    <m/>
    <m/>
    <m/>
    <m/>
    <m/>
    <m/>
    <m/>
  </r>
  <r>
    <n v="907804"/>
    <x v="461"/>
    <s v="Rev"/>
    <s v="Revenues"/>
    <s v="Provincial Revenue"/>
    <x v="2"/>
    <s v="Revenues"/>
    <s v="Tax"/>
    <s v="Tax"/>
    <s v="Authority"/>
    <s v="Individual"/>
    <x v="0"/>
    <s v="Community &amp; Protective Services Committee"/>
    <x v="3"/>
    <s v="Community Recreation &amp; Cultural Program"/>
    <s v="Parks, Recreation &amp; Culture"/>
    <s v="907804  Minor Park Improvement 2015"/>
    <s v="512005  Provincial Revenue"/>
    <n v="0"/>
    <n v="0"/>
    <n v="0"/>
    <n v="0"/>
    <n v="0"/>
    <n v="0"/>
    <n v="0"/>
    <n v="0"/>
    <n v="0"/>
    <n v="0"/>
    <n v="0"/>
    <n v="512005"/>
    <n v="0"/>
    <s v="CW"/>
    <m/>
    <m/>
    <m/>
    <m/>
    <m/>
    <m/>
    <m/>
    <m/>
    <m/>
  </r>
  <r>
    <n v="907804"/>
    <x v="461"/>
    <s v="Res"/>
    <s v="Gas Tax "/>
    <s v="Federal Gas Tax"/>
    <x v="7"/>
    <s v="Gas Tax "/>
    <s v="Tax"/>
    <s v="Tax"/>
    <s v="Authority"/>
    <s v="Individual"/>
    <x v="0"/>
    <s v="Community &amp; Protective Services Committee"/>
    <x v="3"/>
    <s v="Community Recreation &amp; Cultural Program"/>
    <s v="Parks, Recreation &amp; Culture"/>
    <s v="907804  Minor Park Improvement 2015"/>
    <s v="516174  Federal Gas Tax"/>
    <n v="0"/>
    <n v="0"/>
    <n v="0"/>
    <n v="0"/>
    <n v="0"/>
    <n v="0"/>
    <n v="0"/>
    <n v="0"/>
    <n v="0"/>
    <n v="0"/>
    <n v="0"/>
    <n v="516174"/>
    <n v="0"/>
    <s v="CW"/>
    <m/>
    <m/>
    <m/>
    <m/>
    <m/>
    <m/>
    <m/>
    <m/>
    <m/>
  </r>
  <r>
    <n v="907804"/>
    <x v="461"/>
    <s v="DC"/>
    <s v="Development Charges "/>
    <s v="Studies-2021-CW"/>
    <x v="1"/>
    <s v="DC"/>
    <s v="Tax"/>
    <s v="Tax"/>
    <s v="Authority"/>
    <s v="Individual"/>
    <x v="0"/>
    <s v="Community &amp; Protective Services Committee"/>
    <x v="3"/>
    <s v="Community Recreation &amp; Cultural Program"/>
    <s v="Parks, Recreation &amp; Culture"/>
    <s v="907804  Minor Park Improvement 2015"/>
    <s v="516279  D/C Studies-2021-CW"/>
    <n v="0"/>
    <n v="0"/>
    <n v="0"/>
    <n v="0"/>
    <n v="0"/>
    <n v="0"/>
    <n v="0"/>
    <n v="0"/>
    <n v="0"/>
    <n v="0"/>
    <n v="0"/>
    <n v="516279"/>
    <n v="0"/>
    <s v="CW"/>
    <m/>
    <m/>
    <m/>
    <m/>
    <m/>
    <m/>
    <m/>
    <m/>
    <m/>
  </r>
  <r>
    <n v="906930"/>
    <x v="217"/>
    <s v="Debt"/>
    <s v="Debt Funding "/>
    <s v="Tax Supported Debt"/>
    <x v="5"/>
    <s v="Tax"/>
    <s v="Tax"/>
    <s v="Tax"/>
    <s v="Authority"/>
    <s v="Individual"/>
    <x v="2"/>
    <s v="Planning Committee"/>
    <x v="1"/>
    <s v="Planning Services"/>
    <s v="Planning &amp; Development"/>
    <s v="906930  Legacy System Replacement - LMS"/>
    <s v="518004  Tax Supported Debt"/>
    <n v="0"/>
    <n v="0"/>
    <n v="0"/>
    <n v="0"/>
    <n v="0"/>
    <n v="0"/>
    <n v="0"/>
    <n v="0"/>
    <n v="0"/>
    <n v="0"/>
    <n v="0"/>
    <n v="518004"/>
    <n v="0"/>
    <s v="CW"/>
    <m/>
    <m/>
    <m/>
    <m/>
    <m/>
    <m/>
    <m/>
    <m/>
    <m/>
  </r>
  <r>
    <n v="906930"/>
    <x v="217"/>
    <s v="Rev"/>
    <s v="Revenues"/>
    <s v="Provincial Revenue"/>
    <x v="2"/>
    <s v="Revenues"/>
    <s v="Tax"/>
    <s v="Tax"/>
    <s v="Authority"/>
    <s v="Individual"/>
    <x v="2"/>
    <s v="Planning Committee"/>
    <x v="1"/>
    <s v="Planning Services"/>
    <s v="Planning &amp; Development"/>
    <s v="906930  Legacy System Replacement - LMS"/>
    <s v="512005  Provincial Revenue"/>
    <n v="0"/>
    <n v="0"/>
    <n v="0"/>
    <n v="0"/>
    <n v="0"/>
    <n v="0"/>
    <n v="0"/>
    <n v="0"/>
    <n v="0"/>
    <n v="0"/>
    <n v="0"/>
    <n v="512005"/>
    <n v="0"/>
    <s v="CW"/>
    <m/>
    <m/>
    <m/>
    <m/>
    <m/>
    <m/>
    <m/>
    <m/>
    <m/>
  </r>
  <r>
    <n v="906930"/>
    <x v="217"/>
    <s v="Res"/>
    <s v="Gas Tax "/>
    <s v="Federal Gas Tax"/>
    <x v="7"/>
    <s v="Gas Tax "/>
    <s v="Tax"/>
    <s v="Tax"/>
    <s v="Authority"/>
    <s v="Individual"/>
    <x v="2"/>
    <s v="Planning Committee"/>
    <x v="1"/>
    <s v="Planning Services"/>
    <s v="Planning &amp; Development"/>
    <s v="906930  Legacy System Replacement - LMS"/>
    <s v="516174  Federal Gas Tax"/>
    <n v="0"/>
    <n v="0"/>
    <n v="0"/>
    <n v="0"/>
    <n v="0"/>
    <n v="0"/>
    <n v="0"/>
    <n v="0"/>
    <n v="0"/>
    <n v="0"/>
    <n v="0"/>
    <n v="516174"/>
    <n v="0"/>
    <s v="CW"/>
    <m/>
    <m/>
    <m/>
    <m/>
    <m/>
    <m/>
    <m/>
    <m/>
    <m/>
  </r>
  <r>
    <n v="906930"/>
    <x v="217"/>
    <s v="DC"/>
    <s v="Development Charges "/>
    <s v="Studies-2021-CW"/>
    <x v="1"/>
    <s v="DC"/>
    <s v="Tax"/>
    <s v="Tax"/>
    <s v="Authority"/>
    <s v="Individual"/>
    <x v="2"/>
    <s v="Planning Committee"/>
    <x v="1"/>
    <s v="Planning Services"/>
    <s v="Planning &amp; Development"/>
    <s v="906930  Legacy System Replacement - LMS"/>
    <s v="516279  D/C Studies-2021-CW"/>
    <n v="0"/>
    <n v="0"/>
    <n v="0"/>
    <n v="0"/>
    <n v="0"/>
    <n v="0"/>
    <n v="0"/>
    <n v="0"/>
    <n v="0"/>
    <n v="0"/>
    <n v="0"/>
    <n v="516279"/>
    <n v="0"/>
    <s v="CW"/>
    <m/>
    <m/>
    <m/>
    <m/>
    <m/>
    <m/>
    <m/>
    <m/>
    <m/>
  </r>
  <r>
    <n v="909099"/>
    <x v="222"/>
    <s v="Debt"/>
    <s v="Debt Funding "/>
    <s v="Tax Supported Debt"/>
    <x v="5"/>
    <s v="Tax"/>
    <s v="Transit"/>
    <s v="Transit"/>
    <s v="Authority"/>
    <s v="Individual"/>
    <x v="0"/>
    <s v="Transit Commission"/>
    <x v="7"/>
    <s v="Transit Commission"/>
    <s v="Transit Services"/>
    <s v="909099  Bus Replacement"/>
    <s v="518004  Tax Supported Debt"/>
    <n v="0"/>
    <n v="0"/>
    <n v="0"/>
    <n v="0"/>
    <n v="0"/>
    <n v="0"/>
    <n v="0"/>
    <n v="0"/>
    <n v="0"/>
    <n v="0"/>
    <n v="0"/>
    <n v="518004"/>
    <n v="0"/>
    <s v="CW"/>
    <m/>
    <m/>
    <m/>
    <m/>
    <m/>
    <m/>
    <m/>
    <m/>
    <m/>
  </r>
  <r>
    <n v="909099"/>
    <x v="222"/>
    <s v="Rev"/>
    <s v="Revenues"/>
    <s v="Provincial Revenue"/>
    <x v="2"/>
    <s v="Revenues"/>
    <s v="Transit"/>
    <s v="Transit"/>
    <s v="Authority"/>
    <s v="Individual"/>
    <x v="0"/>
    <s v="Transit Commission"/>
    <x v="7"/>
    <s v="Transit Commission"/>
    <s v="Transit Services"/>
    <s v="909099  Bus Replacement"/>
    <s v="512005  Provincial Revenue"/>
    <n v="0"/>
    <n v="0"/>
    <n v="0"/>
    <n v="0"/>
    <n v="0"/>
    <n v="0"/>
    <n v="0"/>
    <n v="0"/>
    <n v="0"/>
    <n v="0"/>
    <n v="0"/>
    <n v="512005"/>
    <n v="0"/>
    <s v="CW"/>
    <m/>
    <m/>
    <m/>
    <m/>
    <m/>
    <m/>
    <m/>
    <m/>
    <m/>
  </r>
  <r>
    <n v="909099"/>
    <x v="222"/>
    <s v="Res"/>
    <s v="Gas Tax "/>
    <s v="Federal Gas Tax"/>
    <x v="7"/>
    <s v="Gas Tax "/>
    <s v="Transit"/>
    <s v="Transit"/>
    <s v="Authority"/>
    <s v="Individual"/>
    <x v="0"/>
    <s v="Transit Commission"/>
    <x v="7"/>
    <s v="Transit Commission"/>
    <s v="Transit Services"/>
    <s v="909099  Bus Replacement"/>
    <s v="516174  Federal Gas Tax"/>
    <n v="0"/>
    <n v="0"/>
    <n v="0"/>
    <n v="0"/>
    <n v="0"/>
    <n v="0"/>
    <n v="0"/>
    <n v="0"/>
    <n v="0"/>
    <n v="0"/>
    <n v="0"/>
    <n v="516174"/>
    <n v="0"/>
    <s v="CW"/>
    <m/>
    <m/>
    <m/>
    <m/>
    <m/>
    <m/>
    <m/>
    <m/>
    <m/>
  </r>
  <r>
    <n v="909099"/>
    <x v="222"/>
    <s v="DC"/>
    <s v="Development Charges "/>
    <s v="Studies-2021-CW"/>
    <x v="1"/>
    <s v="DC"/>
    <s v="Transit"/>
    <s v="Transit"/>
    <s v="Authority"/>
    <s v="Individual"/>
    <x v="0"/>
    <s v="Transit Commission"/>
    <x v="7"/>
    <s v="Transit Commission"/>
    <s v="Transit Services"/>
    <s v="909099  Bus Replacement"/>
    <s v="516279  D/C Studies-2021-CW"/>
    <n v="0"/>
    <n v="0"/>
    <n v="0"/>
    <n v="0"/>
    <n v="0"/>
    <n v="0"/>
    <n v="0"/>
    <n v="0"/>
    <n v="0"/>
    <n v="0"/>
    <n v="0"/>
    <n v="516279"/>
    <n v="0"/>
    <s v="CW"/>
    <m/>
    <m/>
    <m/>
    <m/>
    <m/>
    <m/>
    <m/>
    <m/>
    <m/>
  </r>
  <r>
    <n v="908140"/>
    <x v="71"/>
    <s v="Debt"/>
    <s v="Debt Funding "/>
    <s v="Tax Supported Debt"/>
    <x v="5"/>
    <s v="Tax"/>
    <s v="Check SA"/>
    <s v="Check SA"/>
    <s v="Authority"/>
    <s v="Integrated Rehab-Intensification Areas"/>
    <x v="0"/>
    <s v="Transportation Committee"/>
    <x v="1"/>
    <s v="Infrastructure Services"/>
    <s v="Integrated Roads, Water &amp; Wastewater"/>
    <s v="908140  Carling (Bronson - Trillium Li"/>
    <s v="518004  Tax Supported Debt"/>
    <n v="0"/>
    <n v="0"/>
    <n v="0"/>
    <n v="0"/>
    <n v="0"/>
    <n v="0"/>
    <n v="0"/>
    <n v="0"/>
    <n v="0"/>
    <n v="0"/>
    <n v="0"/>
    <n v="518004"/>
    <n v="0"/>
    <s v="17"/>
    <m/>
    <m/>
    <m/>
    <m/>
    <m/>
    <m/>
    <m/>
    <m/>
    <m/>
  </r>
  <r>
    <n v="908140"/>
    <x v="71"/>
    <s v="Rev"/>
    <s v="Revenues"/>
    <s v="Provincial Revenue"/>
    <x v="2"/>
    <s v="Revenues"/>
    <s v="Check SA"/>
    <s v="Check SA"/>
    <s v="Authority"/>
    <s v="Integrated Rehab-Intensification Areas"/>
    <x v="0"/>
    <s v="Transportation Committee"/>
    <x v="1"/>
    <s v="Infrastructure Services"/>
    <s v="Integrated Roads, Water &amp; Wastewater"/>
    <s v="908140  Carling (Bronson - Trillium Li"/>
    <s v="512005  Provincial Revenue"/>
    <n v="0"/>
    <n v="0"/>
    <n v="0"/>
    <n v="0"/>
    <n v="0"/>
    <n v="0"/>
    <n v="0"/>
    <n v="0"/>
    <n v="0"/>
    <n v="0"/>
    <n v="0"/>
    <n v="512005"/>
    <n v="0"/>
    <s v="17"/>
    <m/>
    <m/>
    <m/>
    <m/>
    <m/>
    <m/>
    <m/>
    <m/>
    <m/>
  </r>
  <r>
    <n v="908140"/>
    <x v="71"/>
    <s v="Res"/>
    <s v="Gas Tax "/>
    <s v="Federal Gas Tax"/>
    <x v="7"/>
    <s v="Gas Tax "/>
    <s v="Check SA"/>
    <s v="Check SA"/>
    <s v="Authority"/>
    <s v="Integrated Rehab-Intensification Areas"/>
    <x v="0"/>
    <s v="Transportation Committee"/>
    <x v="1"/>
    <s v="Infrastructure Services"/>
    <s v="Integrated Roads, Water &amp; Wastewater"/>
    <s v="908140  Carling (Bronson - Trillium Li"/>
    <s v="516174  Federal Gas Tax"/>
    <n v="0"/>
    <n v="0"/>
    <n v="0"/>
    <n v="0"/>
    <n v="0"/>
    <n v="0"/>
    <n v="0"/>
    <n v="0"/>
    <n v="0"/>
    <n v="0"/>
    <n v="0"/>
    <n v="516174"/>
    <n v="0"/>
    <s v="17"/>
    <m/>
    <m/>
    <m/>
    <m/>
    <m/>
    <m/>
    <m/>
    <m/>
    <m/>
  </r>
  <r>
    <n v="908140"/>
    <x v="71"/>
    <s v="DC"/>
    <s v="Development Charges "/>
    <s v="Studies-2021-CW"/>
    <x v="1"/>
    <s v="DC"/>
    <s v="Check SA"/>
    <s v="Check SA"/>
    <s v="Authority"/>
    <s v="Integrated Rehab-Intensification Areas"/>
    <x v="0"/>
    <s v="Transportation Committee"/>
    <x v="1"/>
    <s v="Infrastructure Services"/>
    <s v="Integrated Roads, Water &amp; Wastewater"/>
    <s v="908140  Carling (Bronson - Trillium Li"/>
    <s v="516279  D/C Studies-2021-CW"/>
    <n v="0"/>
    <n v="0"/>
    <n v="0"/>
    <n v="0"/>
    <n v="0"/>
    <n v="0"/>
    <n v="0"/>
    <n v="0"/>
    <n v="0"/>
    <n v="0"/>
    <n v="0"/>
    <n v="516279"/>
    <n v="0"/>
    <s v="17"/>
    <m/>
    <m/>
    <m/>
    <m/>
    <m/>
    <m/>
    <m/>
    <m/>
    <m/>
  </r>
  <r>
    <n v="908544"/>
    <x v="58"/>
    <s v="Debt"/>
    <s v="Debt Funding "/>
    <s v="Tax Supported Debt"/>
    <x v="5"/>
    <s v="Tax"/>
    <s v="Tax"/>
    <s v="Tax"/>
    <s v="Authority"/>
    <s v="Individual"/>
    <x v="1"/>
    <s v="Community &amp; Protective Services Committee"/>
    <x v="3"/>
    <s v="Parks &amp; Facilities Planning"/>
    <s v="Parks, Recreation &amp; Culture"/>
    <s v="908544  Place des Gouverneurs Park"/>
    <s v="518004  Tax Supported Debt"/>
    <n v="0"/>
    <n v="0"/>
    <n v="0"/>
    <n v="0"/>
    <n v="0"/>
    <n v="0"/>
    <n v="0"/>
    <n v="0"/>
    <n v="0"/>
    <n v="0"/>
    <n v="0"/>
    <n v="518004"/>
    <n v="0"/>
    <s v="11"/>
    <m/>
    <m/>
    <m/>
    <m/>
    <m/>
    <m/>
    <m/>
    <m/>
    <m/>
  </r>
  <r>
    <n v="908544"/>
    <x v="58"/>
    <s v="Rev"/>
    <s v="Revenues"/>
    <s v="Provincial Revenue"/>
    <x v="2"/>
    <s v="Revenues"/>
    <s v="Tax"/>
    <s v="Tax"/>
    <s v="Authority"/>
    <s v="Individual"/>
    <x v="1"/>
    <s v="Community &amp; Protective Services Committee"/>
    <x v="3"/>
    <s v="Parks &amp; Facilities Planning"/>
    <s v="Parks, Recreation &amp; Culture"/>
    <s v="908544  Place des Gouverneurs Park"/>
    <s v="512005  Provincial Revenue"/>
    <n v="0"/>
    <n v="0"/>
    <n v="0"/>
    <n v="0"/>
    <n v="0"/>
    <n v="0"/>
    <n v="0"/>
    <n v="0"/>
    <n v="0"/>
    <n v="0"/>
    <n v="0"/>
    <n v="512005"/>
    <n v="0"/>
    <s v="11"/>
    <m/>
    <m/>
    <m/>
    <m/>
    <m/>
    <m/>
    <m/>
    <m/>
    <m/>
  </r>
  <r>
    <n v="908544"/>
    <x v="58"/>
    <s v="Res"/>
    <s v="Gas Tax "/>
    <s v="Federal Gas Tax"/>
    <x v="7"/>
    <s v="Gas Tax "/>
    <s v="Tax"/>
    <s v="Tax"/>
    <s v="Authority"/>
    <s v="Individual"/>
    <x v="1"/>
    <s v="Community &amp; Protective Services Committee"/>
    <x v="3"/>
    <s v="Parks &amp; Facilities Planning"/>
    <s v="Parks, Recreation &amp; Culture"/>
    <s v="908544  Place des Gouverneurs Park"/>
    <s v="516174  Federal Gas Tax"/>
    <n v="0"/>
    <n v="0"/>
    <n v="0"/>
    <n v="0"/>
    <n v="0"/>
    <n v="0"/>
    <n v="0"/>
    <n v="0"/>
    <n v="0"/>
    <n v="0"/>
    <n v="0"/>
    <n v="516174"/>
    <n v="0"/>
    <s v="11"/>
    <m/>
    <m/>
    <m/>
    <m/>
    <m/>
    <m/>
    <m/>
    <m/>
    <m/>
  </r>
  <r>
    <n v="908544"/>
    <x v="58"/>
    <s v="DC"/>
    <s v="Development Charges "/>
    <s v="Studies-2021-CW"/>
    <x v="1"/>
    <s v="DC"/>
    <s v="Tax"/>
    <s v="Tax"/>
    <s v="Authority"/>
    <s v="Individual"/>
    <x v="1"/>
    <s v="Community &amp; Protective Services Committee"/>
    <x v="3"/>
    <s v="Parks &amp; Facilities Planning"/>
    <s v="Parks, Recreation &amp; Culture"/>
    <s v="908544  Place des Gouverneurs Park"/>
    <s v="516279  D/C Studies-2021-CW"/>
    <n v="0"/>
    <n v="0"/>
    <n v="0"/>
    <n v="0"/>
    <n v="0"/>
    <n v="0"/>
    <n v="0"/>
    <n v="0"/>
    <n v="0"/>
    <n v="0"/>
    <n v="0"/>
    <n v="516279"/>
    <n v="0"/>
    <s v="11"/>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missingCaption="0" updatedVersion="6" minRefreshableVersion="3" useAutoFormatting="1" itemPrintTitles="1" createdVersion="6" indent="0" outline="1" outlineData="1" multipleFieldFilters="0" rowHeaderCaption="Project List by Category">
  <location ref="A10:J295" firstHeaderRow="1" firstDataRow="2" firstDataCol="1"/>
  <pivotFields count="41">
    <pivotField subtotalTop="0" showAll="0"/>
    <pivotField axis="axisRow" subtotalTop="0" showAll="0" measureFilter="1">
      <items count="463">
        <item x="252"/>
        <item x="108"/>
        <item x="109"/>
        <item x="422"/>
        <item n="909201 Longfields Dr.(Cambrian-Prince of Wales)" x="320"/>
        <item x="174"/>
        <item x="446"/>
        <item x="457"/>
        <item x="424"/>
        <item x="62"/>
        <item x="423"/>
        <item x="433"/>
        <item x="158"/>
        <item x="31"/>
        <item x="321"/>
        <item x="110"/>
        <item x="111"/>
        <item x="112"/>
        <item x="159"/>
        <item x="160"/>
        <item x="161"/>
        <item x="162"/>
        <item x="322"/>
        <item x="260"/>
        <item x="436"/>
        <item x="163"/>
        <item x="127"/>
        <item x="285"/>
        <item x="113"/>
        <item x="368"/>
        <item x="90"/>
        <item x="157"/>
        <item x="230"/>
        <item x="262"/>
        <item x="196"/>
        <item x="231"/>
        <item x="232"/>
        <item x="218"/>
        <item x="191"/>
        <item x="79"/>
        <item x="143"/>
        <item x="144"/>
        <item x="369"/>
        <item x="341"/>
        <item x="370"/>
        <item x="342"/>
        <item x="371"/>
        <item x="323"/>
        <item x="217"/>
        <item x="224"/>
        <item x="125"/>
        <item x="402"/>
        <item x="409"/>
        <item x="286"/>
        <item x="410"/>
        <item x="411"/>
        <item x="197"/>
        <item x="145"/>
        <item x="114"/>
        <item x="115"/>
        <item x="164"/>
        <item x="200"/>
        <item x="226"/>
        <item x="343"/>
        <item x="287"/>
        <item x="324"/>
        <item x="425"/>
        <item x="201"/>
        <item x="146"/>
        <item x="147"/>
        <item x="148"/>
        <item x="325"/>
        <item x="46"/>
        <item x="388"/>
        <item x="116"/>
        <item x="117"/>
        <item x="165"/>
        <item x="166"/>
        <item x="118"/>
        <item x="225"/>
        <item x="188"/>
        <item x="447"/>
        <item x="448"/>
        <item x="195"/>
        <item x="134"/>
        <item x="80"/>
        <item x="98"/>
        <item x="99"/>
        <item x="81"/>
        <item x="198"/>
        <item x="132"/>
        <item x="82"/>
        <item x="202"/>
        <item x="461"/>
        <item x="167"/>
        <item x="32"/>
        <item x="203"/>
        <item x="199"/>
        <item x="47"/>
        <item x="33"/>
        <item x="334"/>
        <item x="216"/>
        <item x="326"/>
        <item x="0"/>
        <item x="449"/>
        <item x="215"/>
        <item x="450"/>
        <item x="275"/>
        <item x="276"/>
        <item x="277"/>
        <item x="194"/>
        <item x="140"/>
        <item x="278"/>
        <item x="100"/>
        <item x="105"/>
        <item x="101"/>
        <item x="172"/>
        <item x="135"/>
        <item x="149"/>
        <item x="150"/>
        <item x="344"/>
        <item x="345"/>
        <item x="372"/>
        <item x="71"/>
        <item x="373"/>
        <item x="374"/>
        <item x="412"/>
        <item x="413"/>
        <item x="408"/>
        <item x="407"/>
        <item x="406"/>
        <item x="227"/>
        <item x="426"/>
        <item x="168"/>
        <item x="335"/>
        <item x="128"/>
        <item x="175"/>
        <item x="119"/>
        <item x="331"/>
        <item x="327"/>
        <item x="141"/>
        <item x="346"/>
        <item x="48"/>
        <item x="212"/>
        <item x="63"/>
        <item x="263"/>
        <item x="70"/>
        <item x="126"/>
        <item x="84"/>
        <item x="102"/>
        <item x="133"/>
        <item x="136"/>
        <item x="137"/>
        <item x="138"/>
        <item x="151"/>
        <item x="152"/>
        <item x="153"/>
        <item x="375"/>
        <item x="49"/>
        <item x="50"/>
        <item x="51"/>
        <item x="52"/>
        <item x="53"/>
        <item x="54"/>
        <item x="55"/>
        <item x="56"/>
        <item x="57"/>
        <item x="58"/>
        <item x="59"/>
        <item x="60"/>
        <item x="383"/>
        <item x="280"/>
        <item x="332"/>
        <item x="347"/>
        <item x="348"/>
        <item x="349"/>
        <item x="350"/>
        <item x="351"/>
        <item x="352"/>
        <item x="353"/>
        <item x="354"/>
        <item x="355"/>
        <item x="356"/>
        <item x="357"/>
        <item x="358"/>
        <item x="72"/>
        <item x="73"/>
        <item x="376"/>
        <item x="288"/>
        <item x="289"/>
        <item x="290"/>
        <item x="414"/>
        <item x="291"/>
        <item x="292"/>
        <item x="293"/>
        <item x="415"/>
        <item x="401"/>
        <item x="294"/>
        <item x="295"/>
        <item x="400"/>
        <item x="416"/>
        <item x="296"/>
        <item x="297"/>
        <item x="417"/>
        <item x="298"/>
        <item x="418"/>
        <item x="419"/>
        <item x="405"/>
        <item x="420"/>
        <item x="458"/>
        <item x="459"/>
        <item x="460"/>
        <item x="299"/>
        <item x="300"/>
        <item x="301"/>
        <item x="399"/>
        <item x="91"/>
        <item x="92"/>
        <item x="93"/>
        <item x="94"/>
        <item x="95"/>
        <item x="183"/>
        <item x="169"/>
        <item x="86"/>
        <item x="421"/>
        <item x="359"/>
        <item x="360"/>
        <item x="210"/>
        <item x="173"/>
        <item x="154"/>
        <item x="1"/>
        <item x="193"/>
        <item x="434"/>
        <item x="437"/>
        <item x="438"/>
        <item x="233"/>
        <item x="234"/>
        <item x="451"/>
        <item x="427"/>
        <item x="428"/>
        <item x="452"/>
        <item x="453"/>
        <item x="184"/>
        <item x="129"/>
        <item x="384"/>
        <item x="385"/>
        <item x="64"/>
        <item x="377"/>
        <item x="380"/>
        <item x="381"/>
        <item x="204"/>
        <item x="211"/>
        <item x="266"/>
        <item x="267"/>
        <item x="268"/>
        <item x="4"/>
        <item x="269"/>
        <item x="270"/>
        <item x="271"/>
        <item x="274"/>
        <item x="279"/>
        <item x="272"/>
        <item x="205"/>
        <item x="5"/>
        <item x="6"/>
        <item x="7"/>
        <item x="8"/>
        <item x="9"/>
        <item x="10"/>
        <item x="13"/>
        <item x="106"/>
        <item x="361"/>
        <item x="379"/>
        <item x="20"/>
        <item x="26"/>
        <item x="34"/>
        <item x="11"/>
        <item x="213"/>
        <item x="429"/>
        <item x="28"/>
        <item x="35"/>
        <item x="281"/>
        <item x="24"/>
        <item x="235"/>
        <item x="83"/>
        <item x="36"/>
        <item x="27"/>
        <item x="65"/>
        <item x="214"/>
        <item x="439"/>
        <item x="30"/>
        <item x="66"/>
        <item x="25"/>
        <item x="362"/>
        <item x="363"/>
        <item x="74"/>
        <item x="75"/>
        <item x="76"/>
        <item x="390"/>
        <item x="391"/>
        <item x="284"/>
        <item x="364"/>
        <item x="302"/>
        <item x="303"/>
        <item x="304"/>
        <item x="305"/>
        <item x="306"/>
        <item x="307"/>
        <item x="308"/>
        <item x="309"/>
        <item x="404"/>
        <item x="310"/>
        <item x="403"/>
        <item x="398"/>
        <item x="311"/>
        <item x="312"/>
        <item x="397"/>
        <item x="396"/>
        <item x="313"/>
        <item x="395"/>
        <item x="314"/>
        <item x="394"/>
        <item x="393"/>
        <item x="392"/>
        <item x="177"/>
        <item x="178"/>
        <item x="179"/>
        <item x="180"/>
        <item x="181"/>
        <item x="318"/>
        <item x="96"/>
        <item x="97"/>
        <item x="185"/>
        <item x="130"/>
        <item x="236"/>
        <item x="237"/>
        <item x="238"/>
        <item x="239"/>
        <item x="228"/>
        <item x="229"/>
        <item x="103"/>
        <item x="107"/>
        <item x="77"/>
        <item x="365"/>
        <item x="315"/>
        <item x="430"/>
        <item x="431"/>
        <item x="440"/>
        <item x="257"/>
        <item x="442"/>
        <item x="454"/>
        <item x="316"/>
        <item x="317"/>
        <item x="182"/>
        <item x="366"/>
        <item x="261"/>
        <item x="273"/>
        <item x="192"/>
        <item x="187"/>
        <item x="190"/>
        <item x="171"/>
        <item x="139"/>
        <item x="142"/>
        <item x="155"/>
        <item x="156"/>
        <item x="87"/>
        <item x="88"/>
        <item x="89"/>
        <item x="104"/>
        <item x="85"/>
        <item x="367"/>
        <item x="336"/>
        <item x="14"/>
        <item x="15"/>
        <item x="19"/>
        <item x="29"/>
        <item x="258"/>
        <item x="378"/>
        <item x="328"/>
        <item x="319"/>
        <item x="340"/>
        <item x="337"/>
        <item x="329"/>
        <item x="330"/>
        <item x="282"/>
        <item x="333"/>
        <item x="338"/>
        <item x="386"/>
        <item x="387"/>
        <item x="389"/>
        <item x="435"/>
        <item x="432"/>
        <item x="339"/>
        <item x="120"/>
        <item x="170"/>
        <item x="16"/>
        <item x="17"/>
        <item x="18"/>
        <item x="67"/>
        <item x="68"/>
        <item x="69"/>
        <item x="240"/>
        <item x="241"/>
        <item x="242"/>
        <item x="243"/>
        <item x="244"/>
        <item x="245"/>
        <item x="246"/>
        <item x="247"/>
        <item x="248"/>
        <item x="249"/>
        <item x="250"/>
        <item x="253"/>
        <item x="254"/>
        <item x="255"/>
        <item x="256"/>
        <item x="219"/>
        <item x="220"/>
        <item x="221"/>
        <item x="222"/>
        <item x="223"/>
        <item x="61"/>
        <item x="37"/>
        <item x="38"/>
        <item x="2"/>
        <item x="3"/>
        <item x="39"/>
        <item x="206"/>
        <item x="40"/>
        <item x="41"/>
        <item x="42"/>
        <item x="43"/>
        <item x="44"/>
        <item x="207"/>
        <item x="251"/>
        <item x="21"/>
        <item x="22"/>
        <item x="23"/>
        <item x="264"/>
        <item x="265"/>
        <item x="259"/>
        <item x="283"/>
        <item x="45"/>
        <item x="382"/>
        <item x="12"/>
        <item x="176"/>
        <item x="121"/>
        <item x="122"/>
        <item x="123"/>
        <item x="124"/>
        <item x="441"/>
        <item x="455"/>
        <item x="443"/>
        <item x="444"/>
        <item x="445"/>
        <item x="456"/>
        <item x="186"/>
        <item x="208"/>
        <item x="189"/>
        <item x="209"/>
        <item x="131"/>
        <item x="78"/>
        <item t="default"/>
      </items>
    </pivotField>
    <pivotField subtotalTop="0" showAll="0"/>
    <pivotField subtotalTop="0" showAll="0"/>
    <pivotField subtotalTop="0" showAll="0"/>
    <pivotField axis="axisCol" subtotalTop="0" showAll="0">
      <items count="9">
        <item x="2"/>
        <item x="0"/>
        <item x="4"/>
        <item x="7"/>
        <item x="1"/>
        <item x="5"/>
        <item x="6"/>
        <item x="3"/>
        <item t="default"/>
      </items>
    </pivotField>
    <pivotField subtotalTop="0" showAll="0"/>
    <pivotField subtotalTop="0" showAll="0"/>
    <pivotField subtotalTop="0" showAll="0"/>
    <pivotField subtotalTop="0" showAll="0"/>
    <pivotField subtotalTop="0" showAll="0"/>
    <pivotField axis="axisRow" subtotalTop="0" showAll="0">
      <items count="5">
        <item x="0"/>
        <item x="1"/>
        <item x="3"/>
        <item x="2"/>
        <item t="default"/>
      </items>
    </pivotField>
    <pivotField subtotalTop="0" showAll="0"/>
    <pivotField subtotalTop="0" showAll="0">
      <items count="11">
        <item x="2"/>
        <item x="5"/>
        <item x="0"/>
        <item x="9"/>
        <item x="8"/>
        <item x="1"/>
        <item x="4"/>
        <item x="3"/>
        <item x="6"/>
        <item x="7"/>
        <item t="default"/>
      </items>
    </pivotField>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2">
    <field x="11"/>
    <field x="1"/>
  </rowFields>
  <rowItems count="284">
    <i>
      <x/>
    </i>
    <i r="1">
      <x v="26"/>
    </i>
    <i r="1">
      <x v="29"/>
    </i>
    <i r="1">
      <x v="30"/>
    </i>
    <i r="1">
      <x v="31"/>
    </i>
    <i r="1">
      <x v="40"/>
    </i>
    <i r="1">
      <x v="43"/>
    </i>
    <i r="1">
      <x v="44"/>
    </i>
    <i r="1">
      <x v="45"/>
    </i>
    <i r="1">
      <x v="52"/>
    </i>
    <i r="1">
      <x v="53"/>
    </i>
    <i r="1">
      <x v="54"/>
    </i>
    <i r="1">
      <x v="55"/>
    </i>
    <i r="1">
      <x v="69"/>
    </i>
    <i r="1">
      <x v="79"/>
    </i>
    <i r="1">
      <x v="87"/>
    </i>
    <i r="1">
      <x v="88"/>
    </i>
    <i r="1">
      <x v="99"/>
    </i>
    <i r="1">
      <x v="103"/>
    </i>
    <i r="1">
      <x v="110"/>
    </i>
    <i r="1">
      <x v="111"/>
    </i>
    <i r="1">
      <x v="114"/>
    </i>
    <i r="1">
      <x v="126"/>
    </i>
    <i r="1">
      <x v="127"/>
    </i>
    <i r="1">
      <x v="128"/>
    </i>
    <i r="1">
      <x v="129"/>
    </i>
    <i r="1">
      <x v="130"/>
    </i>
    <i r="1">
      <x v="135"/>
    </i>
    <i r="1">
      <x v="136"/>
    </i>
    <i r="1">
      <x v="140"/>
    </i>
    <i r="1">
      <x v="141"/>
    </i>
    <i r="1">
      <x v="145"/>
    </i>
    <i r="1">
      <x v="146"/>
    </i>
    <i r="1">
      <x v="153"/>
    </i>
    <i r="1">
      <x v="154"/>
    </i>
    <i r="1">
      <x v="156"/>
    </i>
    <i r="1">
      <x v="171"/>
    </i>
    <i r="1">
      <x v="173"/>
    </i>
    <i r="1">
      <x v="177"/>
    </i>
    <i r="1">
      <x v="181"/>
    </i>
    <i r="1">
      <x v="186"/>
    </i>
    <i r="1">
      <x v="188"/>
    </i>
    <i r="1">
      <x v="189"/>
    </i>
    <i r="1">
      <x v="191"/>
    </i>
    <i r="1">
      <x v="192"/>
    </i>
    <i r="1">
      <x v="195"/>
    </i>
    <i r="1">
      <x v="200"/>
    </i>
    <i r="1">
      <x v="201"/>
    </i>
    <i r="1">
      <x v="203"/>
    </i>
    <i r="1">
      <x v="205"/>
    </i>
    <i r="1">
      <x v="206"/>
    </i>
    <i r="1">
      <x v="207"/>
    </i>
    <i r="1">
      <x v="208"/>
    </i>
    <i r="1">
      <x v="213"/>
    </i>
    <i r="1">
      <x v="217"/>
    </i>
    <i r="1">
      <x v="219"/>
    </i>
    <i r="1">
      <x v="220"/>
    </i>
    <i r="1">
      <x v="221"/>
    </i>
    <i r="1">
      <x v="224"/>
    </i>
    <i r="1">
      <x v="227"/>
    </i>
    <i r="1">
      <x v="231"/>
    </i>
    <i r="1">
      <x v="243"/>
    </i>
    <i r="1">
      <x v="244"/>
    </i>
    <i r="1">
      <x v="248"/>
    </i>
    <i r="1">
      <x v="249"/>
    </i>
    <i r="1">
      <x v="251"/>
    </i>
    <i r="1">
      <x v="252"/>
    </i>
    <i r="1">
      <x v="253"/>
    </i>
    <i r="1">
      <x v="254"/>
    </i>
    <i r="1">
      <x v="264"/>
    </i>
    <i r="1">
      <x v="265"/>
    </i>
    <i r="1">
      <x v="266"/>
    </i>
    <i r="1">
      <x v="267"/>
    </i>
    <i r="1">
      <x v="268"/>
    </i>
    <i r="1">
      <x v="270"/>
    </i>
    <i r="1">
      <x v="271"/>
    </i>
    <i r="1">
      <x v="273"/>
    </i>
    <i r="1">
      <x v="274"/>
    </i>
    <i r="1">
      <x v="275"/>
    </i>
    <i r="1">
      <x v="276"/>
    </i>
    <i r="1">
      <x v="277"/>
    </i>
    <i r="1">
      <x v="278"/>
    </i>
    <i r="1">
      <x v="279"/>
    </i>
    <i r="1">
      <x v="280"/>
    </i>
    <i r="1">
      <x v="281"/>
    </i>
    <i r="1">
      <x v="282"/>
    </i>
    <i r="1">
      <x v="283"/>
    </i>
    <i r="1">
      <x v="284"/>
    </i>
    <i r="1">
      <x v="285"/>
    </i>
    <i r="1">
      <x v="293"/>
    </i>
    <i r="1">
      <x v="294"/>
    </i>
    <i r="1">
      <x v="295"/>
    </i>
    <i r="1">
      <x v="296"/>
    </i>
    <i r="1">
      <x v="297"/>
    </i>
    <i r="1">
      <x v="298"/>
    </i>
    <i r="1">
      <x v="299"/>
    </i>
    <i r="1">
      <x v="300"/>
    </i>
    <i r="1">
      <x v="301"/>
    </i>
    <i r="1">
      <x v="302"/>
    </i>
    <i r="1">
      <x v="303"/>
    </i>
    <i r="1">
      <x v="304"/>
    </i>
    <i r="1">
      <x v="305"/>
    </i>
    <i r="1">
      <x v="306"/>
    </i>
    <i r="1">
      <x v="308"/>
    </i>
    <i r="1">
      <x v="309"/>
    </i>
    <i r="1">
      <x v="310"/>
    </i>
    <i r="1">
      <x v="311"/>
    </i>
    <i r="1">
      <x v="312"/>
    </i>
    <i r="1">
      <x v="324"/>
    </i>
    <i r="1">
      <x v="325"/>
    </i>
    <i r="1">
      <x v="326"/>
    </i>
    <i r="1">
      <x v="327"/>
    </i>
    <i r="1">
      <x v="328"/>
    </i>
    <i r="1">
      <x v="329"/>
    </i>
    <i r="1">
      <x v="330"/>
    </i>
    <i r="1">
      <x v="331"/>
    </i>
    <i r="1">
      <x v="332"/>
    </i>
    <i r="1">
      <x v="333"/>
    </i>
    <i r="1">
      <x v="334"/>
    </i>
    <i r="1">
      <x v="335"/>
    </i>
    <i r="1">
      <x v="336"/>
    </i>
    <i r="1">
      <x v="337"/>
    </i>
    <i r="1">
      <x v="338"/>
    </i>
    <i r="1">
      <x v="339"/>
    </i>
    <i r="1">
      <x v="341"/>
    </i>
    <i r="1">
      <x v="342"/>
    </i>
    <i r="1">
      <x v="343"/>
    </i>
    <i r="1">
      <x v="344"/>
    </i>
    <i r="1">
      <x v="345"/>
    </i>
    <i r="1">
      <x v="346"/>
    </i>
    <i r="1">
      <x v="348"/>
    </i>
    <i r="1">
      <x v="349"/>
    </i>
    <i r="1">
      <x v="351"/>
    </i>
    <i r="1">
      <x v="352"/>
    </i>
    <i r="1">
      <x v="353"/>
    </i>
    <i r="1">
      <x v="355"/>
    </i>
    <i r="1">
      <x v="358"/>
    </i>
    <i r="1">
      <x v="361"/>
    </i>
    <i r="1">
      <x v="362"/>
    </i>
    <i r="1">
      <x v="363"/>
    </i>
    <i r="1">
      <x v="364"/>
    </i>
    <i r="1">
      <x v="365"/>
    </i>
    <i r="1">
      <x v="366"/>
    </i>
    <i r="1">
      <x v="367"/>
    </i>
    <i r="1">
      <x v="368"/>
    </i>
    <i r="1">
      <x v="369"/>
    </i>
    <i r="1">
      <x v="372"/>
    </i>
    <i r="1">
      <x v="373"/>
    </i>
    <i r="1">
      <x v="375"/>
    </i>
    <i r="1">
      <x v="376"/>
    </i>
    <i r="1">
      <x v="379"/>
    </i>
    <i r="1">
      <x v="384"/>
    </i>
    <i r="1">
      <x v="401"/>
    </i>
    <i r="1">
      <x v="402"/>
    </i>
    <i r="1">
      <x v="403"/>
    </i>
    <i r="1">
      <x v="404"/>
    </i>
    <i r="1">
      <x v="405"/>
    </i>
    <i r="1">
      <x v="406"/>
    </i>
    <i r="1">
      <x v="407"/>
    </i>
    <i r="1">
      <x v="411"/>
    </i>
    <i r="1">
      <x v="416"/>
    </i>
    <i r="1">
      <x v="417"/>
    </i>
    <i r="1">
      <x v="418"/>
    </i>
    <i r="1">
      <x v="419"/>
    </i>
    <i r="1">
      <x v="420"/>
    </i>
    <i r="1">
      <x v="422"/>
    </i>
    <i r="1">
      <x v="428"/>
    </i>
    <i r="1">
      <x v="429"/>
    </i>
    <i r="1">
      <x v="430"/>
    </i>
    <i r="1">
      <x v="431"/>
    </i>
    <i r="1">
      <x v="432"/>
    </i>
    <i r="1">
      <x v="434"/>
    </i>
    <i r="1">
      <x v="437"/>
    </i>
    <i r="1">
      <x v="438"/>
    </i>
    <i r="1">
      <x v="439"/>
    </i>
    <i r="1">
      <x v="440"/>
    </i>
    <i r="1">
      <x v="441"/>
    </i>
    <i r="1">
      <x v="445"/>
    </i>
    <i r="1">
      <x v="452"/>
    </i>
    <i r="1">
      <x v="453"/>
    </i>
    <i t="default">
      <x/>
    </i>
    <i>
      <x v="1"/>
    </i>
    <i r="1">
      <x v="1"/>
    </i>
    <i r="1">
      <x v="4"/>
    </i>
    <i r="1">
      <x v="6"/>
    </i>
    <i r="1">
      <x v="12"/>
    </i>
    <i r="1">
      <x v="18"/>
    </i>
    <i r="1">
      <x v="35"/>
    </i>
    <i r="1">
      <x v="47"/>
    </i>
    <i r="1">
      <x v="71"/>
    </i>
    <i r="1">
      <x v="94"/>
    </i>
    <i r="1">
      <x v="98"/>
    </i>
    <i r="1">
      <x v="101"/>
    </i>
    <i r="1">
      <x v="105"/>
    </i>
    <i r="1">
      <x v="137"/>
    </i>
    <i r="1">
      <x v="138"/>
    </i>
    <i r="1">
      <x v="139"/>
    </i>
    <i r="1">
      <x v="142"/>
    </i>
    <i r="1">
      <x v="163"/>
    </i>
    <i r="1">
      <x v="168"/>
    </i>
    <i r="1">
      <x v="245"/>
    </i>
    <i r="1">
      <x v="256"/>
    </i>
    <i r="1">
      <x v="257"/>
    </i>
    <i r="1">
      <x v="258"/>
    </i>
    <i r="1">
      <x v="261"/>
    </i>
    <i r="1">
      <x v="374"/>
    </i>
    <i r="1">
      <x v="377"/>
    </i>
    <i r="1">
      <x v="378"/>
    </i>
    <i r="1">
      <x v="382"/>
    </i>
    <i r="1">
      <x v="383"/>
    </i>
    <i r="1">
      <x v="385"/>
    </i>
    <i r="1">
      <x v="387"/>
    </i>
    <i r="1">
      <x v="388"/>
    </i>
    <i r="1">
      <x v="389"/>
    </i>
    <i r="1">
      <x v="393"/>
    </i>
    <i r="1">
      <x v="394"/>
    </i>
    <i r="1">
      <x v="443"/>
    </i>
    <i r="1">
      <x v="446"/>
    </i>
    <i r="1">
      <x v="447"/>
    </i>
    <i r="1">
      <x v="448"/>
    </i>
    <i r="1">
      <x v="449"/>
    </i>
    <i r="1">
      <x v="458"/>
    </i>
    <i t="default">
      <x v="1"/>
    </i>
    <i>
      <x v="2"/>
    </i>
    <i r="1">
      <x v="61"/>
    </i>
    <i r="1">
      <x v="67"/>
    </i>
    <i r="1">
      <x v="96"/>
    </i>
    <i r="1">
      <x v="97"/>
    </i>
    <i r="1">
      <x v="359"/>
    </i>
    <i t="default">
      <x v="2"/>
    </i>
    <i>
      <x v="3"/>
    </i>
    <i r="1">
      <x v="37"/>
    </i>
    <i r="1">
      <x v="38"/>
    </i>
    <i r="1">
      <x v="48"/>
    </i>
    <i r="1">
      <x v="66"/>
    </i>
    <i r="1">
      <x v="81"/>
    </i>
    <i r="1">
      <x v="82"/>
    </i>
    <i r="1">
      <x v="100"/>
    </i>
    <i r="1">
      <x v="104"/>
    </i>
    <i r="1">
      <x v="107"/>
    </i>
    <i r="1">
      <x v="108"/>
    </i>
    <i r="1">
      <x v="109"/>
    </i>
    <i r="1">
      <x v="112"/>
    </i>
    <i r="1">
      <x v="116"/>
    </i>
    <i r="1">
      <x v="143"/>
    </i>
    <i r="1">
      <x v="144"/>
    </i>
    <i r="1">
      <x v="241"/>
    </i>
    <i r="1">
      <x v="250"/>
    </i>
    <i r="1">
      <x v="259"/>
    </i>
    <i r="1">
      <x v="260"/>
    </i>
    <i r="1">
      <x v="262"/>
    </i>
    <i r="1">
      <x v="269"/>
    </i>
    <i r="1">
      <x v="272"/>
    </i>
    <i r="1">
      <x v="286"/>
    </i>
    <i r="1">
      <x v="287"/>
    </i>
    <i r="1">
      <x v="288"/>
    </i>
    <i r="1">
      <x v="289"/>
    </i>
    <i r="1">
      <x v="290"/>
    </i>
    <i r="1">
      <x v="291"/>
    </i>
    <i r="1">
      <x v="292"/>
    </i>
    <i r="1">
      <x v="347"/>
    </i>
    <i r="1">
      <x v="350"/>
    </i>
    <i r="1">
      <x v="357"/>
    </i>
    <i r="1">
      <x v="360"/>
    </i>
    <i r="1">
      <x v="371"/>
    </i>
    <i r="1">
      <x v="380"/>
    </i>
    <i r="1">
      <x v="381"/>
    </i>
    <i r="1">
      <x v="386"/>
    </i>
    <i r="1">
      <x v="398"/>
    </i>
    <i r="1">
      <x v="399"/>
    </i>
    <i r="1">
      <x v="400"/>
    </i>
    <i r="1">
      <x v="412"/>
    </i>
    <i r="1">
      <x v="413"/>
    </i>
    <i r="1">
      <x v="414"/>
    </i>
    <i r="1">
      <x v="415"/>
    </i>
    <i r="1">
      <x v="427"/>
    </i>
    <i r="1">
      <x v="433"/>
    </i>
    <i r="1">
      <x v="450"/>
    </i>
    <i r="1">
      <x v="451"/>
    </i>
    <i r="1">
      <x v="455"/>
    </i>
    <i r="1">
      <x v="457"/>
    </i>
    <i r="1">
      <x v="459"/>
    </i>
    <i t="default">
      <x v="3"/>
    </i>
    <i t="grand">
      <x/>
    </i>
  </rowItems>
  <colFields count="1">
    <field x="5"/>
  </colFields>
  <colItems count="9">
    <i>
      <x/>
    </i>
    <i>
      <x v="1"/>
    </i>
    <i>
      <x v="2"/>
    </i>
    <i>
      <x v="3"/>
    </i>
    <i>
      <x v="4"/>
    </i>
    <i>
      <x v="5"/>
    </i>
    <i>
      <x v="6"/>
    </i>
    <i>
      <x v="7"/>
    </i>
    <i t="grand">
      <x/>
    </i>
  </colItems>
  <dataFields count="1">
    <dataField name="Sum of 2018" fld="18" baseField="0" baseItem="0" numFmtId="165"/>
  </dataFields>
  <formats count="225">
    <format dxfId="224">
      <pivotArea outline="0" collapsedLevelsAreSubtotals="1" fieldPosition="0"/>
    </format>
    <format dxfId="223">
      <pivotArea outline="0" collapsedLevelsAreSubtotals="1" fieldPosition="0"/>
    </format>
    <format dxfId="222">
      <pivotArea outline="0" collapsedLevelsAreSubtotals="1" fieldPosition="0"/>
    </format>
    <format dxfId="221">
      <pivotArea collapsedLevelsAreSubtotals="1" fieldPosition="0">
        <references count="2">
          <reference field="1" count="30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220">
      <pivotArea collapsedLevelsAreSubtotals="1" fieldPosition="0">
        <references count="1">
          <reference field="11" count="1" defaultSubtotal="1">
            <x v="0"/>
          </reference>
        </references>
      </pivotArea>
    </format>
    <format dxfId="219">
      <pivotArea collapsedLevelsAreSubtotals="1" fieldPosition="0">
        <references count="1">
          <reference field="11" count="1">
            <x v="1"/>
          </reference>
        </references>
      </pivotArea>
    </format>
    <format dxfId="218">
      <pivotArea collapsedLevelsAreSubtotals="1" fieldPosition="0">
        <references count="2">
          <reference field="1" count="88">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217">
      <pivotArea collapsedLevelsAreSubtotals="1" fieldPosition="0">
        <references count="1">
          <reference field="11" count="1" defaultSubtotal="1">
            <x v="1"/>
          </reference>
        </references>
      </pivotArea>
    </format>
    <format dxfId="216">
      <pivotArea collapsedLevelsAreSubtotals="1" fieldPosition="0">
        <references count="1">
          <reference field="11" count="1">
            <x v="2"/>
          </reference>
        </references>
      </pivotArea>
    </format>
    <format dxfId="215">
      <pivotArea collapsedLevelsAreSubtotals="1" fieldPosition="0">
        <references count="2">
          <reference field="1" count="9">
            <x v="56"/>
            <x v="61"/>
            <x v="67"/>
            <x v="89"/>
            <x v="92"/>
            <x v="96"/>
            <x v="97"/>
            <x v="147"/>
            <x v="359"/>
          </reference>
          <reference field="11" count="1" selected="0">
            <x v="2"/>
          </reference>
        </references>
      </pivotArea>
    </format>
    <format dxfId="214">
      <pivotArea collapsedLevelsAreSubtotals="1" fieldPosition="0">
        <references count="1">
          <reference field="11" count="1" defaultSubtotal="1">
            <x v="2"/>
          </reference>
        </references>
      </pivotArea>
    </format>
    <format dxfId="213">
      <pivotArea collapsedLevelsAreSubtotals="1" fieldPosition="0">
        <references count="1">
          <reference field="11" count="1">
            <x v="3"/>
          </reference>
        </references>
      </pivotArea>
    </format>
    <format dxfId="212">
      <pivotArea collapsedLevelsAreSubtotals="1" fieldPosition="0">
        <references count="2">
          <reference field="1" count="65">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x v="392"/>
            <x v="398"/>
            <x v="399"/>
            <x v="400"/>
            <x v="412"/>
            <x v="413"/>
            <x v="414"/>
            <x v="415"/>
            <x v="427"/>
            <x v="433"/>
            <x v="450"/>
            <x v="451"/>
            <x v="455"/>
            <x v="457"/>
            <x v="459"/>
          </reference>
          <reference field="11" count="1" selected="0">
            <x v="3"/>
          </reference>
        </references>
      </pivotArea>
    </format>
    <format dxfId="211">
      <pivotArea collapsedLevelsAreSubtotals="1" fieldPosition="0">
        <references count="1">
          <reference field="11" count="1" defaultSubtotal="1">
            <x v="3"/>
          </reference>
        </references>
      </pivotArea>
    </format>
    <format dxfId="210">
      <pivotArea grandRow="1" outline="0" collapsedLevelsAreSubtotals="1" fieldPosition="0"/>
    </format>
    <format dxfId="209">
      <pivotArea collapsedLevelsAreSubtotals="1" fieldPosition="0">
        <references count="2">
          <reference field="1" count="30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208">
      <pivotArea collapsedLevelsAreSubtotals="1" fieldPosition="0">
        <references count="1">
          <reference field="11" count="1" defaultSubtotal="1">
            <x v="0"/>
          </reference>
        </references>
      </pivotArea>
    </format>
    <format dxfId="207">
      <pivotArea collapsedLevelsAreSubtotals="1" fieldPosition="0">
        <references count="1">
          <reference field="11" count="1">
            <x v="1"/>
          </reference>
        </references>
      </pivotArea>
    </format>
    <format dxfId="206">
      <pivotArea collapsedLevelsAreSubtotals="1" fieldPosition="0">
        <references count="2">
          <reference field="1" count="88">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205">
      <pivotArea collapsedLevelsAreSubtotals="1" fieldPosition="0">
        <references count="1">
          <reference field="11" count="1" defaultSubtotal="1">
            <x v="1"/>
          </reference>
        </references>
      </pivotArea>
    </format>
    <format dxfId="204">
      <pivotArea collapsedLevelsAreSubtotals="1" fieldPosition="0">
        <references count="1">
          <reference field="11" count="1">
            <x v="2"/>
          </reference>
        </references>
      </pivotArea>
    </format>
    <format dxfId="203">
      <pivotArea collapsedLevelsAreSubtotals="1" fieldPosition="0">
        <references count="2">
          <reference field="1" count="9">
            <x v="56"/>
            <x v="61"/>
            <x v="67"/>
            <x v="89"/>
            <x v="92"/>
            <x v="96"/>
            <x v="97"/>
            <x v="147"/>
            <x v="359"/>
          </reference>
          <reference field="11" count="1" selected="0">
            <x v="2"/>
          </reference>
        </references>
      </pivotArea>
    </format>
    <format dxfId="202">
      <pivotArea collapsedLevelsAreSubtotals="1" fieldPosition="0">
        <references count="1">
          <reference field="11" count="1" defaultSubtotal="1">
            <x v="2"/>
          </reference>
        </references>
      </pivotArea>
    </format>
    <format dxfId="201">
      <pivotArea collapsedLevelsAreSubtotals="1" fieldPosition="0">
        <references count="1">
          <reference field="11" count="1">
            <x v="3"/>
          </reference>
        </references>
      </pivotArea>
    </format>
    <format dxfId="200">
      <pivotArea collapsedLevelsAreSubtotals="1" fieldPosition="0">
        <references count="2">
          <reference field="1" count="65">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x v="392"/>
            <x v="398"/>
            <x v="399"/>
            <x v="400"/>
            <x v="412"/>
            <x v="413"/>
            <x v="414"/>
            <x v="415"/>
            <x v="427"/>
            <x v="433"/>
            <x v="450"/>
            <x v="451"/>
            <x v="455"/>
            <x v="457"/>
            <x v="459"/>
          </reference>
          <reference field="11" count="1" selected="0">
            <x v="3"/>
          </reference>
        </references>
      </pivotArea>
    </format>
    <format dxfId="199">
      <pivotArea collapsedLevelsAreSubtotals="1" fieldPosition="0">
        <references count="1">
          <reference field="11" count="1" defaultSubtotal="1">
            <x v="3"/>
          </reference>
        </references>
      </pivotArea>
    </format>
    <format dxfId="198">
      <pivotArea grandRow="1" outline="0" collapsedLevelsAreSubtotals="1" fieldPosition="0"/>
    </format>
    <format dxfId="197">
      <pivotArea collapsedLevelsAreSubtotals="1" fieldPosition="0">
        <references count="2">
          <reference field="1" count="30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196">
      <pivotArea collapsedLevelsAreSubtotals="1" fieldPosition="0">
        <references count="1">
          <reference field="11" count="1" defaultSubtotal="1">
            <x v="0"/>
          </reference>
        </references>
      </pivotArea>
    </format>
    <format dxfId="195">
      <pivotArea collapsedLevelsAreSubtotals="1" fieldPosition="0">
        <references count="1">
          <reference field="11" count="1">
            <x v="1"/>
          </reference>
        </references>
      </pivotArea>
    </format>
    <format dxfId="194">
      <pivotArea collapsedLevelsAreSubtotals="1" fieldPosition="0">
        <references count="2">
          <reference field="1" count="88">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193">
      <pivotArea collapsedLevelsAreSubtotals="1" fieldPosition="0">
        <references count="1">
          <reference field="11" count="1" defaultSubtotal="1">
            <x v="1"/>
          </reference>
        </references>
      </pivotArea>
    </format>
    <format dxfId="192">
      <pivotArea collapsedLevelsAreSubtotals="1" fieldPosition="0">
        <references count="1">
          <reference field="11" count="1">
            <x v="2"/>
          </reference>
        </references>
      </pivotArea>
    </format>
    <format dxfId="191">
      <pivotArea collapsedLevelsAreSubtotals="1" fieldPosition="0">
        <references count="2">
          <reference field="1" count="9">
            <x v="56"/>
            <x v="61"/>
            <x v="67"/>
            <x v="89"/>
            <x v="92"/>
            <x v="96"/>
            <x v="97"/>
            <x v="147"/>
            <x v="359"/>
          </reference>
          <reference field="11" count="1" selected="0">
            <x v="2"/>
          </reference>
        </references>
      </pivotArea>
    </format>
    <format dxfId="190">
      <pivotArea collapsedLevelsAreSubtotals="1" fieldPosition="0">
        <references count="1">
          <reference field="11" count="1" defaultSubtotal="1">
            <x v="2"/>
          </reference>
        </references>
      </pivotArea>
    </format>
    <format dxfId="189">
      <pivotArea collapsedLevelsAreSubtotals="1" fieldPosition="0">
        <references count="1">
          <reference field="11" count="1">
            <x v="3"/>
          </reference>
        </references>
      </pivotArea>
    </format>
    <format dxfId="188">
      <pivotArea collapsedLevelsAreSubtotals="1" fieldPosition="0">
        <references count="2">
          <reference field="1" count="65">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x v="392"/>
            <x v="398"/>
            <x v="399"/>
            <x v="400"/>
            <x v="412"/>
            <x v="413"/>
            <x v="414"/>
            <x v="415"/>
            <x v="427"/>
            <x v="433"/>
            <x v="450"/>
            <x v="451"/>
            <x v="455"/>
            <x v="457"/>
            <x v="459"/>
          </reference>
          <reference field="11" count="1" selected="0">
            <x v="3"/>
          </reference>
        </references>
      </pivotArea>
    </format>
    <format dxfId="187">
      <pivotArea collapsedLevelsAreSubtotals="1" fieldPosition="0">
        <references count="1">
          <reference field="11" count="1" defaultSubtotal="1">
            <x v="3"/>
          </reference>
        </references>
      </pivotArea>
    </format>
    <format dxfId="186">
      <pivotArea grandRow="1" outline="0" collapsedLevelsAreSubtotals="1" fieldPosition="0"/>
    </format>
    <format dxfId="185">
      <pivotArea collapsedLevelsAreSubtotals="1" fieldPosition="0">
        <references count="2">
          <reference field="1" count="30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184">
      <pivotArea collapsedLevelsAreSubtotals="1" fieldPosition="0">
        <references count="1">
          <reference field="11" count="1" defaultSubtotal="1">
            <x v="0"/>
          </reference>
        </references>
      </pivotArea>
    </format>
    <format dxfId="183">
      <pivotArea collapsedLevelsAreSubtotals="1" fieldPosition="0">
        <references count="1">
          <reference field="11" count="1">
            <x v="1"/>
          </reference>
        </references>
      </pivotArea>
    </format>
    <format dxfId="182">
      <pivotArea collapsedLevelsAreSubtotals="1" fieldPosition="0">
        <references count="2">
          <reference field="1" count="88">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181">
      <pivotArea collapsedLevelsAreSubtotals="1" fieldPosition="0">
        <references count="1">
          <reference field="11" count="1" defaultSubtotal="1">
            <x v="1"/>
          </reference>
        </references>
      </pivotArea>
    </format>
    <format dxfId="180">
      <pivotArea collapsedLevelsAreSubtotals="1" fieldPosition="0">
        <references count="1">
          <reference field="11" count="1">
            <x v="2"/>
          </reference>
        </references>
      </pivotArea>
    </format>
    <format dxfId="179">
      <pivotArea collapsedLevelsAreSubtotals="1" fieldPosition="0">
        <references count="2">
          <reference field="1" count="9">
            <x v="56"/>
            <x v="61"/>
            <x v="67"/>
            <x v="89"/>
            <x v="92"/>
            <x v="96"/>
            <x v="97"/>
            <x v="147"/>
            <x v="359"/>
          </reference>
          <reference field="11" count="1" selected="0">
            <x v="2"/>
          </reference>
        </references>
      </pivotArea>
    </format>
    <format dxfId="178">
      <pivotArea collapsedLevelsAreSubtotals="1" fieldPosition="0">
        <references count="1">
          <reference field="11" count="1" defaultSubtotal="1">
            <x v="2"/>
          </reference>
        </references>
      </pivotArea>
    </format>
    <format dxfId="177">
      <pivotArea collapsedLevelsAreSubtotals="1" fieldPosition="0">
        <references count="1">
          <reference field="11" count="1">
            <x v="3"/>
          </reference>
        </references>
      </pivotArea>
    </format>
    <format dxfId="176">
      <pivotArea collapsedLevelsAreSubtotals="1" fieldPosition="0">
        <references count="2">
          <reference field="1" count="65">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x v="392"/>
            <x v="398"/>
            <x v="399"/>
            <x v="400"/>
            <x v="412"/>
            <x v="413"/>
            <x v="414"/>
            <x v="415"/>
            <x v="427"/>
            <x v="433"/>
            <x v="450"/>
            <x v="451"/>
            <x v="455"/>
            <x v="457"/>
            <x v="459"/>
          </reference>
          <reference field="11" count="1" selected="0">
            <x v="3"/>
          </reference>
        </references>
      </pivotArea>
    </format>
    <format dxfId="175">
      <pivotArea collapsedLevelsAreSubtotals="1" fieldPosition="0">
        <references count="1">
          <reference field="11" count="1" defaultSubtotal="1">
            <x v="3"/>
          </reference>
        </references>
      </pivotArea>
    </format>
    <format dxfId="174">
      <pivotArea field="11" type="button" dataOnly="0" labelOnly="1" outline="0" axis="axisRow" fieldPosition="0"/>
    </format>
    <format dxfId="173">
      <pivotArea dataOnly="0" labelOnly="1" fieldPosition="0">
        <references count="1">
          <reference field="5" count="0"/>
        </references>
      </pivotArea>
    </format>
    <format dxfId="172">
      <pivotArea dataOnly="0" labelOnly="1" grandCol="1" outline="0" fieldPosition="0"/>
    </format>
    <format dxfId="171">
      <pivotArea field="11" type="button" dataOnly="0" labelOnly="1" outline="0" axis="axisRow" fieldPosition="0"/>
    </format>
    <format dxfId="170">
      <pivotArea dataOnly="0" labelOnly="1" fieldPosition="0">
        <references count="1">
          <reference field="5" count="0"/>
        </references>
      </pivotArea>
    </format>
    <format dxfId="169">
      <pivotArea dataOnly="0" labelOnly="1" grandCol="1" outline="0" fieldPosition="0"/>
    </format>
    <format dxfId="168">
      <pivotArea field="11" type="button" dataOnly="0" labelOnly="1" outline="0" axis="axisRow" fieldPosition="0"/>
    </format>
    <format dxfId="167">
      <pivotArea dataOnly="0" labelOnly="1" fieldPosition="0">
        <references count="1">
          <reference field="5" count="0"/>
        </references>
      </pivotArea>
    </format>
    <format dxfId="166">
      <pivotArea dataOnly="0" labelOnly="1" grandCol="1" outline="0" fieldPosition="0"/>
    </format>
    <format dxfId="165">
      <pivotArea collapsedLevelsAreSubtotals="1" fieldPosition="0">
        <references count="2">
          <reference field="1" count="30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164">
      <pivotArea collapsedLevelsAreSubtotals="1" fieldPosition="0">
        <references count="1">
          <reference field="11" count="1" defaultSubtotal="1">
            <x v="0"/>
          </reference>
        </references>
      </pivotArea>
    </format>
    <format dxfId="163">
      <pivotArea collapsedLevelsAreSubtotals="1" fieldPosition="0">
        <references count="1">
          <reference field="11" count="1">
            <x v="1"/>
          </reference>
        </references>
      </pivotArea>
    </format>
    <format dxfId="162">
      <pivotArea collapsedLevelsAreSubtotals="1" fieldPosition="0">
        <references count="2">
          <reference field="1" count="88">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161">
      <pivotArea collapsedLevelsAreSubtotals="1" fieldPosition="0">
        <references count="1">
          <reference field="11" count="1" defaultSubtotal="1">
            <x v="1"/>
          </reference>
        </references>
      </pivotArea>
    </format>
    <format dxfId="160">
      <pivotArea collapsedLevelsAreSubtotals="1" fieldPosition="0">
        <references count="1">
          <reference field="11" count="1">
            <x v="2"/>
          </reference>
        </references>
      </pivotArea>
    </format>
    <format dxfId="159">
      <pivotArea collapsedLevelsAreSubtotals="1" fieldPosition="0">
        <references count="2">
          <reference field="1" count="9">
            <x v="56"/>
            <x v="61"/>
            <x v="67"/>
            <x v="89"/>
            <x v="92"/>
            <x v="96"/>
            <x v="97"/>
            <x v="147"/>
            <x v="359"/>
          </reference>
          <reference field="11" count="1" selected="0">
            <x v="2"/>
          </reference>
        </references>
      </pivotArea>
    </format>
    <format dxfId="158">
      <pivotArea collapsedLevelsAreSubtotals="1" fieldPosition="0">
        <references count="1">
          <reference field="11" count="1" defaultSubtotal="1">
            <x v="2"/>
          </reference>
        </references>
      </pivotArea>
    </format>
    <format dxfId="157">
      <pivotArea collapsedLevelsAreSubtotals="1" fieldPosition="0">
        <references count="1">
          <reference field="11" count="1">
            <x v="3"/>
          </reference>
        </references>
      </pivotArea>
    </format>
    <format dxfId="156">
      <pivotArea collapsedLevelsAreSubtotals="1" fieldPosition="0">
        <references count="2">
          <reference field="1" count="65">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x v="392"/>
            <x v="398"/>
            <x v="399"/>
            <x v="400"/>
            <x v="412"/>
            <x v="413"/>
            <x v="414"/>
            <x v="415"/>
            <x v="427"/>
            <x v="433"/>
            <x v="450"/>
            <x v="451"/>
            <x v="455"/>
            <x v="457"/>
            <x v="459"/>
          </reference>
          <reference field="11" count="1" selected="0">
            <x v="3"/>
          </reference>
        </references>
      </pivotArea>
    </format>
    <format dxfId="155">
      <pivotArea collapsedLevelsAreSubtotals="1" fieldPosition="0">
        <references count="1">
          <reference field="11" count="1" defaultSubtotal="1">
            <x v="3"/>
          </reference>
        </references>
      </pivotArea>
    </format>
    <format dxfId="154">
      <pivotArea dataOnly="0" labelOnly="1" fieldPosition="0">
        <references count="1">
          <reference field="11" count="3">
            <x v="1"/>
            <x v="2"/>
            <x v="3"/>
          </reference>
        </references>
      </pivotArea>
    </format>
    <format dxfId="153">
      <pivotArea dataOnly="0" labelOnly="1" fieldPosition="0">
        <references count="1">
          <reference field="11" count="0" defaultSubtotal="1"/>
        </references>
      </pivotArea>
    </format>
    <format dxfId="152">
      <pivotArea dataOnly="0" labelOnly="1" fieldPosition="0">
        <references count="2">
          <reference field="1" count="5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reference>
          <reference field="11" count="1" selected="0">
            <x v="0"/>
          </reference>
        </references>
      </pivotArea>
    </format>
    <format dxfId="151">
      <pivotArea dataOnly="0" labelOnly="1" fieldPosition="0">
        <references count="2">
          <reference field="1" count="50">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reference>
          <reference field="11" count="1" selected="0">
            <x v="0"/>
          </reference>
        </references>
      </pivotArea>
    </format>
    <format dxfId="150">
      <pivotArea dataOnly="0" labelOnly="1" fieldPosition="0">
        <references count="2">
          <reference field="1" count="50">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reference>
          <reference field="11" count="1" selected="0">
            <x v="0"/>
          </reference>
        </references>
      </pivotArea>
    </format>
    <format dxfId="149">
      <pivotArea dataOnly="0" labelOnly="1" fieldPosition="0">
        <references count="2">
          <reference field="1" count="50">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reference>
          <reference field="11" count="1" selected="0">
            <x v="0"/>
          </reference>
        </references>
      </pivotArea>
    </format>
    <format dxfId="148">
      <pivotArea dataOnly="0" labelOnly="1" fieldPosition="0">
        <references count="2">
          <reference field="1" count="50">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reference>
          <reference field="11" count="1" selected="0">
            <x v="0"/>
          </reference>
        </references>
      </pivotArea>
    </format>
    <format dxfId="147">
      <pivotArea dataOnly="0" labelOnly="1" fieldPosition="0">
        <references count="2">
          <reference field="1" count="50">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146">
      <pivotArea dataOnly="0" labelOnly="1" fieldPosition="0">
        <references count="2">
          <reference field="1" count="50">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reference>
          <reference field="11" count="1" selected="0">
            <x v="1"/>
          </reference>
        </references>
      </pivotArea>
    </format>
    <format dxfId="145">
      <pivotArea dataOnly="0" labelOnly="1" fieldPosition="0">
        <references count="2">
          <reference field="1" count="38">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144">
      <pivotArea dataOnly="0" labelOnly="1" fieldPosition="0">
        <references count="2">
          <reference field="1" count="9">
            <x v="56"/>
            <x v="61"/>
            <x v="67"/>
            <x v="89"/>
            <x v="92"/>
            <x v="96"/>
            <x v="97"/>
            <x v="147"/>
            <x v="359"/>
          </reference>
          <reference field="11" count="1" selected="0">
            <x v="2"/>
          </reference>
        </references>
      </pivotArea>
    </format>
    <format dxfId="143">
      <pivotArea dataOnly="0" labelOnly="1" fieldPosition="0">
        <references count="2">
          <reference field="1" count="50">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reference>
          <reference field="11" count="1" selected="0">
            <x v="3"/>
          </reference>
        </references>
      </pivotArea>
    </format>
    <format dxfId="142">
      <pivotArea dataOnly="0" labelOnly="1" fieldPosition="0">
        <references count="2">
          <reference field="1" count="15">
            <x v="392"/>
            <x v="398"/>
            <x v="399"/>
            <x v="400"/>
            <x v="412"/>
            <x v="413"/>
            <x v="414"/>
            <x v="415"/>
            <x v="427"/>
            <x v="433"/>
            <x v="450"/>
            <x v="451"/>
            <x v="455"/>
            <x v="457"/>
            <x v="459"/>
          </reference>
          <reference field="11" count="1" selected="0">
            <x v="3"/>
          </reference>
        </references>
      </pivotArea>
    </format>
    <format dxfId="141">
      <pivotArea type="origin" dataOnly="0" labelOnly="1" outline="0" fieldPosition="0"/>
    </format>
    <format dxfId="140">
      <pivotArea field="11" type="button" dataOnly="0" labelOnly="1" outline="0" axis="axisRow" fieldPosition="0"/>
    </format>
    <format dxfId="139">
      <pivotArea dataOnly="0" labelOnly="1" fieldPosition="0">
        <references count="1">
          <reference field="11" count="0"/>
        </references>
      </pivotArea>
    </format>
    <format dxfId="138">
      <pivotArea dataOnly="0" labelOnly="1" fieldPosition="0">
        <references count="1">
          <reference field="11" count="0" defaultSubtotal="1"/>
        </references>
      </pivotArea>
    </format>
    <format dxfId="137">
      <pivotArea dataOnly="0" labelOnly="1" grandRow="1" outline="0" fieldPosition="0"/>
    </format>
    <format dxfId="136">
      <pivotArea dataOnly="0" labelOnly="1" fieldPosition="0">
        <references count="2">
          <reference field="1" count="5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reference>
          <reference field="11" count="1" selected="0">
            <x v="0"/>
          </reference>
        </references>
      </pivotArea>
    </format>
    <format dxfId="135">
      <pivotArea dataOnly="0" labelOnly="1" fieldPosition="0">
        <references count="2">
          <reference field="1" count="50">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reference>
          <reference field="11" count="1" selected="0">
            <x v="0"/>
          </reference>
        </references>
      </pivotArea>
    </format>
    <format dxfId="134">
      <pivotArea dataOnly="0" labelOnly="1" fieldPosition="0">
        <references count="2">
          <reference field="1" count="50">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reference>
          <reference field="11" count="1" selected="0">
            <x v="0"/>
          </reference>
        </references>
      </pivotArea>
    </format>
    <format dxfId="133">
      <pivotArea dataOnly="0" labelOnly="1" fieldPosition="0">
        <references count="2">
          <reference field="1" count="50">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reference>
          <reference field="11" count="1" selected="0">
            <x v="0"/>
          </reference>
        </references>
      </pivotArea>
    </format>
    <format dxfId="132">
      <pivotArea dataOnly="0" labelOnly="1" fieldPosition="0">
        <references count="2">
          <reference field="1" count="50">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reference>
          <reference field="11" count="1" selected="0">
            <x v="0"/>
          </reference>
        </references>
      </pivotArea>
    </format>
    <format dxfId="131">
      <pivotArea dataOnly="0" labelOnly="1" fieldPosition="0">
        <references count="2">
          <reference field="1" count="50">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130">
      <pivotArea dataOnly="0" labelOnly="1" fieldPosition="0">
        <references count="2">
          <reference field="1" count="50">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reference>
          <reference field="11" count="1" selected="0">
            <x v="1"/>
          </reference>
        </references>
      </pivotArea>
    </format>
    <format dxfId="129">
      <pivotArea dataOnly="0" labelOnly="1" fieldPosition="0">
        <references count="2">
          <reference field="1" count="38">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128">
      <pivotArea dataOnly="0" labelOnly="1" fieldPosition="0">
        <references count="2">
          <reference field="1" count="9">
            <x v="56"/>
            <x v="61"/>
            <x v="67"/>
            <x v="89"/>
            <x v="92"/>
            <x v="96"/>
            <x v="97"/>
            <x v="147"/>
            <x v="359"/>
          </reference>
          <reference field="11" count="1" selected="0">
            <x v="2"/>
          </reference>
        </references>
      </pivotArea>
    </format>
    <format dxfId="127">
      <pivotArea dataOnly="0" labelOnly="1" fieldPosition="0">
        <references count="2">
          <reference field="1" count="50">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reference>
          <reference field="11" count="1" selected="0">
            <x v="3"/>
          </reference>
        </references>
      </pivotArea>
    </format>
    <format dxfId="126">
      <pivotArea dataOnly="0" labelOnly="1" fieldPosition="0">
        <references count="2">
          <reference field="1" count="15">
            <x v="392"/>
            <x v="398"/>
            <x v="399"/>
            <x v="400"/>
            <x v="412"/>
            <x v="413"/>
            <x v="414"/>
            <x v="415"/>
            <x v="427"/>
            <x v="433"/>
            <x v="450"/>
            <x v="451"/>
            <x v="455"/>
            <x v="457"/>
            <x v="459"/>
          </reference>
          <reference field="11" count="1" selected="0">
            <x v="3"/>
          </reference>
        </references>
      </pivotArea>
    </format>
    <format dxfId="125">
      <pivotArea type="origin" dataOnly="0" labelOnly="1" outline="0" fieldPosition="0"/>
    </format>
    <format dxfId="124">
      <pivotArea field="11" type="button" dataOnly="0" labelOnly="1" outline="0" axis="axisRow" fieldPosition="0"/>
    </format>
    <format dxfId="123">
      <pivotArea dataOnly="0" labelOnly="1" fieldPosition="0">
        <references count="1">
          <reference field="11" count="0"/>
        </references>
      </pivotArea>
    </format>
    <format dxfId="122">
      <pivotArea dataOnly="0" labelOnly="1" fieldPosition="0">
        <references count="1">
          <reference field="11" count="0" defaultSubtotal="1"/>
        </references>
      </pivotArea>
    </format>
    <format dxfId="121">
      <pivotArea dataOnly="0" labelOnly="1" grandRow="1" outline="0" fieldPosition="0"/>
    </format>
    <format dxfId="120">
      <pivotArea dataOnly="0" labelOnly="1" fieldPosition="0">
        <references count="2">
          <reference field="1" count="5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reference>
          <reference field="11" count="1" selected="0">
            <x v="0"/>
          </reference>
        </references>
      </pivotArea>
    </format>
    <format dxfId="119">
      <pivotArea dataOnly="0" labelOnly="1" fieldPosition="0">
        <references count="2">
          <reference field="1" count="50">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reference>
          <reference field="11" count="1" selected="0">
            <x v="0"/>
          </reference>
        </references>
      </pivotArea>
    </format>
    <format dxfId="118">
      <pivotArea dataOnly="0" labelOnly="1" fieldPosition="0">
        <references count="2">
          <reference field="1" count="50">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reference>
          <reference field="11" count="1" selected="0">
            <x v="0"/>
          </reference>
        </references>
      </pivotArea>
    </format>
    <format dxfId="117">
      <pivotArea dataOnly="0" labelOnly="1" fieldPosition="0">
        <references count="2">
          <reference field="1" count="50">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reference>
          <reference field="11" count="1" selected="0">
            <x v="0"/>
          </reference>
        </references>
      </pivotArea>
    </format>
    <format dxfId="116">
      <pivotArea dataOnly="0" labelOnly="1" fieldPosition="0">
        <references count="2">
          <reference field="1" count="50">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reference>
          <reference field="11" count="1" selected="0">
            <x v="0"/>
          </reference>
        </references>
      </pivotArea>
    </format>
    <format dxfId="115">
      <pivotArea dataOnly="0" labelOnly="1" fieldPosition="0">
        <references count="2">
          <reference field="1" count="50">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114">
      <pivotArea dataOnly="0" labelOnly="1" fieldPosition="0">
        <references count="2">
          <reference field="1" count="50">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reference>
          <reference field="11" count="1" selected="0">
            <x v="1"/>
          </reference>
        </references>
      </pivotArea>
    </format>
    <format dxfId="113">
      <pivotArea dataOnly="0" labelOnly="1" fieldPosition="0">
        <references count="2">
          <reference field="1" count="38">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112">
      <pivotArea dataOnly="0" labelOnly="1" fieldPosition="0">
        <references count="2">
          <reference field="1" count="9">
            <x v="56"/>
            <x v="61"/>
            <x v="67"/>
            <x v="89"/>
            <x v="92"/>
            <x v="96"/>
            <x v="97"/>
            <x v="147"/>
            <x v="359"/>
          </reference>
          <reference field="11" count="1" selected="0">
            <x v="2"/>
          </reference>
        </references>
      </pivotArea>
    </format>
    <format dxfId="111">
      <pivotArea dataOnly="0" labelOnly="1" fieldPosition="0">
        <references count="2">
          <reference field="1" count="50">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reference>
          <reference field="11" count="1" selected="0">
            <x v="3"/>
          </reference>
        </references>
      </pivotArea>
    </format>
    <format dxfId="110">
      <pivotArea dataOnly="0" labelOnly="1" fieldPosition="0">
        <references count="2">
          <reference field="1" count="15">
            <x v="392"/>
            <x v="398"/>
            <x v="399"/>
            <x v="400"/>
            <x v="412"/>
            <x v="413"/>
            <x v="414"/>
            <x v="415"/>
            <x v="427"/>
            <x v="433"/>
            <x v="450"/>
            <x v="451"/>
            <x v="455"/>
            <x v="457"/>
            <x v="459"/>
          </reference>
          <reference field="11" count="1" selected="0">
            <x v="3"/>
          </reference>
        </references>
      </pivotArea>
    </format>
    <format dxfId="109">
      <pivotArea field="11" type="button" dataOnly="0" labelOnly="1" outline="0" axis="axisRow" fieldPosition="0"/>
    </format>
    <format dxfId="108">
      <pivotArea type="all" dataOnly="0" outline="0" fieldPosition="0"/>
    </format>
    <format dxfId="107">
      <pivotArea outline="0" collapsedLevelsAreSubtotals="1" fieldPosition="0"/>
    </format>
    <format dxfId="106">
      <pivotArea type="origin" dataOnly="0" labelOnly="1" outline="0" fieldPosition="0"/>
    </format>
    <format dxfId="105">
      <pivotArea field="5" type="button" dataOnly="0" labelOnly="1" outline="0" axis="axisCol" fieldPosition="0"/>
    </format>
    <format dxfId="104">
      <pivotArea type="topRight" dataOnly="0" labelOnly="1" outline="0" fieldPosition="0"/>
    </format>
    <format dxfId="103">
      <pivotArea field="11" type="button" dataOnly="0" labelOnly="1" outline="0" axis="axisRow" fieldPosition="0"/>
    </format>
    <format dxfId="102">
      <pivotArea dataOnly="0" labelOnly="1" fieldPosition="0">
        <references count="1">
          <reference field="11" count="0"/>
        </references>
      </pivotArea>
    </format>
    <format dxfId="101">
      <pivotArea dataOnly="0" labelOnly="1" fieldPosition="0">
        <references count="1">
          <reference field="11" count="0" defaultSubtotal="1"/>
        </references>
      </pivotArea>
    </format>
    <format dxfId="100">
      <pivotArea dataOnly="0" labelOnly="1" grandRow="1" outline="0" fieldPosition="0"/>
    </format>
    <format dxfId="99">
      <pivotArea dataOnly="0" labelOnly="1" fieldPosition="0">
        <references count="2">
          <reference field="1" count="5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reference>
          <reference field="11" count="1" selected="0">
            <x v="0"/>
          </reference>
        </references>
      </pivotArea>
    </format>
    <format dxfId="98">
      <pivotArea dataOnly="0" labelOnly="1" fieldPosition="0">
        <references count="2">
          <reference field="1" count="50">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reference>
          <reference field="11" count="1" selected="0">
            <x v="0"/>
          </reference>
        </references>
      </pivotArea>
    </format>
    <format dxfId="97">
      <pivotArea dataOnly="0" labelOnly="1" fieldPosition="0">
        <references count="2">
          <reference field="1" count="50">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reference>
          <reference field="11" count="1" selected="0">
            <x v="0"/>
          </reference>
        </references>
      </pivotArea>
    </format>
    <format dxfId="96">
      <pivotArea dataOnly="0" labelOnly="1" fieldPosition="0">
        <references count="2">
          <reference field="1" count="50">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reference>
          <reference field="11" count="1" selected="0">
            <x v="0"/>
          </reference>
        </references>
      </pivotArea>
    </format>
    <format dxfId="95">
      <pivotArea dataOnly="0" labelOnly="1" fieldPosition="0">
        <references count="2">
          <reference field="1" count="50">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reference>
          <reference field="11" count="1" selected="0">
            <x v="0"/>
          </reference>
        </references>
      </pivotArea>
    </format>
    <format dxfId="94">
      <pivotArea dataOnly="0" labelOnly="1" fieldPosition="0">
        <references count="2">
          <reference field="1" count="50">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93">
      <pivotArea dataOnly="0" labelOnly="1" fieldPosition="0">
        <references count="2">
          <reference field="1" count="50">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reference>
          <reference field="11" count="1" selected="0">
            <x v="1"/>
          </reference>
        </references>
      </pivotArea>
    </format>
    <format dxfId="92">
      <pivotArea dataOnly="0" labelOnly="1" fieldPosition="0">
        <references count="2">
          <reference field="1" count="38">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91">
      <pivotArea dataOnly="0" labelOnly="1" fieldPosition="0">
        <references count="2">
          <reference field="1" count="9">
            <x v="56"/>
            <x v="61"/>
            <x v="67"/>
            <x v="89"/>
            <x v="92"/>
            <x v="96"/>
            <x v="97"/>
            <x v="147"/>
            <x v="359"/>
          </reference>
          <reference field="11" count="1" selected="0">
            <x v="2"/>
          </reference>
        </references>
      </pivotArea>
    </format>
    <format dxfId="90">
      <pivotArea dataOnly="0" labelOnly="1" fieldPosition="0">
        <references count="2">
          <reference field="1" count="50">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reference>
          <reference field="11" count="1" selected="0">
            <x v="3"/>
          </reference>
        </references>
      </pivotArea>
    </format>
    <format dxfId="89">
      <pivotArea dataOnly="0" labelOnly="1" fieldPosition="0">
        <references count="2">
          <reference field="1" count="15">
            <x v="392"/>
            <x v="398"/>
            <x v="399"/>
            <x v="400"/>
            <x v="412"/>
            <x v="413"/>
            <x v="414"/>
            <x v="415"/>
            <x v="427"/>
            <x v="433"/>
            <x v="450"/>
            <x v="451"/>
            <x v="455"/>
            <x v="457"/>
            <x v="459"/>
          </reference>
          <reference field="11" count="1" selected="0">
            <x v="3"/>
          </reference>
        </references>
      </pivotArea>
    </format>
    <format dxfId="88">
      <pivotArea dataOnly="0" labelOnly="1" fieldPosition="0">
        <references count="1">
          <reference field="5" count="0"/>
        </references>
      </pivotArea>
    </format>
    <format dxfId="87">
      <pivotArea dataOnly="0" labelOnly="1" grandCol="1" outline="0" fieldPosition="0"/>
    </format>
    <format dxfId="86">
      <pivotArea type="all" dataOnly="0" outline="0" fieldPosition="0"/>
    </format>
    <format dxfId="85">
      <pivotArea outline="0" collapsedLevelsAreSubtotals="1" fieldPosition="0"/>
    </format>
    <format dxfId="84">
      <pivotArea type="origin" dataOnly="0" labelOnly="1" outline="0" fieldPosition="0"/>
    </format>
    <format dxfId="83">
      <pivotArea field="5" type="button" dataOnly="0" labelOnly="1" outline="0" axis="axisCol" fieldPosition="0"/>
    </format>
    <format dxfId="82">
      <pivotArea type="topRight" dataOnly="0" labelOnly="1" outline="0" fieldPosition="0"/>
    </format>
    <format dxfId="81">
      <pivotArea field="11" type="button" dataOnly="0" labelOnly="1" outline="0" axis="axisRow" fieldPosition="0"/>
    </format>
    <format dxfId="80">
      <pivotArea dataOnly="0" labelOnly="1" fieldPosition="0">
        <references count="1">
          <reference field="11" count="0"/>
        </references>
      </pivotArea>
    </format>
    <format dxfId="79">
      <pivotArea dataOnly="0" labelOnly="1" fieldPosition="0">
        <references count="1">
          <reference field="11" count="0" defaultSubtotal="1"/>
        </references>
      </pivotArea>
    </format>
    <format dxfId="78">
      <pivotArea dataOnly="0" labelOnly="1" grandRow="1" outline="0" fieldPosition="0"/>
    </format>
    <format dxfId="77">
      <pivotArea dataOnly="0" labelOnly="1" fieldPosition="0">
        <references count="2">
          <reference field="1" count="5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reference>
          <reference field="11" count="1" selected="0">
            <x v="0"/>
          </reference>
        </references>
      </pivotArea>
    </format>
    <format dxfId="76">
      <pivotArea dataOnly="0" labelOnly="1" fieldPosition="0">
        <references count="2">
          <reference field="1" count="50">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reference>
          <reference field="11" count="1" selected="0">
            <x v="0"/>
          </reference>
        </references>
      </pivotArea>
    </format>
    <format dxfId="75">
      <pivotArea dataOnly="0" labelOnly="1" fieldPosition="0">
        <references count="2">
          <reference field="1" count="50">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reference>
          <reference field="11" count="1" selected="0">
            <x v="0"/>
          </reference>
        </references>
      </pivotArea>
    </format>
    <format dxfId="74">
      <pivotArea dataOnly="0" labelOnly="1" fieldPosition="0">
        <references count="2">
          <reference field="1" count="50">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reference>
          <reference field="11" count="1" selected="0">
            <x v="0"/>
          </reference>
        </references>
      </pivotArea>
    </format>
    <format dxfId="73">
      <pivotArea dataOnly="0" labelOnly="1" fieldPosition="0">
        <references count="2">
          <reference field="1" count="50">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reference>
          <reference field="11" count="1" selected="0">
            <x v="0"/>
          </reference>
        </references>
      </pivotArea>
    </format>
    <format dxfId="72">
      <pivotArea dataOnly="0" labelOnly="1" fieldPosition="0">
        <references count="2">
          <reference field="1" count="50">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71">
      <pivotArea dataOnly="0" labelOnly="1" fieldPosition="0">
        <references count="2">
          <reference field="1" count="50">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reference>
          <reference field="11" count="1" selected="0">
            <x v="1"/>
          </reference>
        </references>
      </pivotArea>
    </format>
    <format dxfId="70">
      <pivotArea dataOnly="0" labelOnly="1" fieldPosition="0">
        <references count="2">
          <reference field="1" count="38">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69">
      <pivotArea dataOnly="0" labelOnly="1" fieldPosition="0">
        <references count="2">
          <reference field="1" count="9">
            <x v="56"/>
            <x v="61"/>
            <x v="67"/>
            <x v="89"/>
            <x v="92"/>
            <x v="96"/>
            <x v="97"/>
            <x v="147"/>
            <x v="359"/>
          </reference>
          <reference field="11" count="1" selected="0">
            <x v="2"/>
          </reference>
        </references>
      </pivotArea>
    </format>
    <format dxfId="68">
      <pivotArea dataOnly="0" labelOnly="1" fieldPosition="0">
        <references count="2">
          <reference field="1" count="50">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reference>
          <reference field="11" count="1" selected="0">
            <x v="3"/>
          </reference>
        </references>
      </pivotArea>
    </format>
    <format dxfId="67">
      <pivotArea dataOnly="0" labelOnly="1" fieldPosition="0">
        <references count="2">
          <reference field="1" count="15">
            <x v="392"/>
            <x v="398"/>
            <x v="399"/>
            <x v="400"/>
            <x v="412"/>
            <x v="413"/>
            <x v="414"/>
            <x v="415"/>
            <x v="427"/>
            <x v="433"/>
            <x v="450"/>
            <x v="451"/>
            <x v="455"/>
            <x v="457"/>
            <x v="459"/>
          </reference>
          <reference field="11" count="1" selected="0">
            <x v="3"/>
          </reference>
        </references>
      </pivotArea>
    </format>
    <format dxfId="66">
      <pivotArea dataOnly="0" labelOnly="1" fieldPosition="0">
        <references count="1">
          <reference field="5" count="0"/>
        </references>
      </pivotArea>
    </format>
    <format dxfId="65">
      <pivotArea dataOnly="0" labelOnly="1" grandCol="1" outline="0" fieldPosition="0"/>
    </format>
    <format dxfId="64">
      <pivotArea type="all" dataOnly="0" outline="0" fieldPosition="0"/>
    </format>
    <format dxfId="63">
      <pivotArea outline="0" collapsedLevelsAreSubtotals="1" fieldPosition="0"/>
    </format>
    <format dxfId="62">
      <pivotArea type="origin" dataOnly="0" labelOnly="1" outline="0" fieldPosition="0"/>
    </format>
    <format dxfId="61">
      <pivotArea field="5" type="button" dataOnly="0" labelOnly="1" outline="0" axis="axisCol" fieldPosition="0"/>
    </format>
    <format dxfId="60">
      <pivotArea type="topRight" dataOnly="0" labelOnly="1" outline="0" fieldPosition="0"/>
    </format>
    <format dxfId="59">
      <pivotArea field="11" type="button" dataOnly="0" labelOnly="1" outline="0" axis="axisRow" fieldPosition="0"/>
    </format>
    <format dxfId="58">
      <pivotArea dataOnly="0" labelOnly="1" fieldPosition="0">
        <references count="1">
          <reference field="11" count="0"/>
        </references>
      </pivotArea>
    </format>
    <format dxfId="57">
      <pivotArea dataOnly="0" labelOnly="1" fieldPosition="0">
        <references count="1">
          <reference field="11" count="0" defaultSubtotal="1"/>
        </references>
      </pivotArea>
    </format>
    <format dxfId="56">
      <pivotArea dataOnly="0" labelOnly="1" grandRow="1" outline="0" fieldPosition="0"/>
    </format>
    <format dxfId="55">
      <pivotArea dataOnly="0" labelOnly="1" fieldPosition="0">
        <references count="2">
          <reference field="1" count="5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reference>
          <reference field="11" count="1" selected="0">
            <x v="0"/>
          </reference>
        </references>
      </pivotArea>
    </format>
    <format dxfId="54">
      <pivotArea dataOnly="0" labelOnly="1" fieldPosition="0">
        <references count="2">
          <reference field="1" count="50">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reference>
          <reference field="11" count="1" selected="0">
            <x v="0"/>
          </reference>
        </references>
      </pivotArea>
    </format>
    <format dxfId="53">
      <pivotArea dataOnly="0" labelOnly="1" fieldPosition="0">
        <references count="2">
          <reference field="1" count="50">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reference>
          <reference field="11" count="1" selected="0">
            <x v="0"/>
          </reference>
        </references>
      </pivotArea>
    </format>
    <format dxfId="52">
      <pivotArea dataOnly="0" labelOnly="1" fieldPosition="0">
        <references count="2">
          <reference field="1" count="50">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reference>
          <reference field="11" count="1" selected="0">
            <x v="0"/>
          </reference>
        </references>
      </pivotArea>
    </format>
    <format dxfId="51">
      <pivotArea dataOnly="0" labelOnly="1" fieldPosition="0">
        <references count="2">
          <reference field="1" count="50">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reference>
          <reference field="11" count="1" selected="0">
            <x v="0"/>
          </reference>
        </references>
      </pivotArea>
    </format>
    <format dxfId="50">
      <pivotArea dataOnly="0" labelOnly="1" fieldPosition="0">
        <references count="2">
          <reference field="1" count="50">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49">
      <pivotArea dataOnly="0" labelOnly="1" fieldPosition="0">
        <references count="2">
          <reference field="1" count="50">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reference>
          <reference field="11" count="1" selected="0">
            <x v="1"/>
          </reference>
        </references>
      </pivotArea>
    </format>
    <format dxfId="48">
      <pivotArea dataOnly="0" labelOnly="1" fieldPosition="0">
        <references count="2">
          <reference field="1" count="38">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47">
      <pivotArea dataOnly="0" labelOnly="1" fieldPosition="0">
        <references count="2">
          <reference field="1" count="9">
            <x v="56"/>
            <x v="61"/>
            <x v="67"/>
            <x v="89"/>
            <x v="92"/>
            <x v="96"/>
            <x v="97"/>
            <x v="147"/>
            <x v="359"/>
          </reference>
          <reference field="11" count="1" selected="0">
            <x v="2"/>
          </reference>
        </references>
      </pivotArea>
    </format>
    <format dxfId="46">
      <pivotArea dataOnly="0" labelOnly="1" fieldPosition="0">
        <references count="2">
          <reference field="1" count="50">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reference>
          <reference field="11" count="1" selected="0">
            <x v="3"/>
          </reference>
        </references>
      </pivotArea>
    </format>
    <format dxfId="45">
      <pivotArea dataOnly="0" labelOnly="1" fieldPosition="0">
        <references count="2">
          <reference field="1" count="15">
            <x v="392"/>
            <x v="398"/>
            <x v="399"/>
            <x v="400"/>
            <x v="412"/>
            <x v="413"/>
            <x v="414"/>
            <x v="415"/>
            <x v="427"/>
            <x v="433"/>
            <x v="450"/>
            <x v="451"/>
            <x v="455"/>
            <x v="457"/>
            <x v="459"/>
          </reference>
          <reference field="11" count="1" selected="0">
            <x v="3"/>
          </reference>
        </references>
      </pivotArea>
    </format>
    <format dxfId="44">
      <pivotArea dataOnly="0" labelOnly="1" fieldPosition="0">
        <references count="1">
          <reference field="5" count="0"/>
        </references>
      </pivotArea>
    </format>
    <format dxfId="43">
      <pivotArea dataOnly="0" labelOnly="1" grandCol="1" outline="0" fieldPosition="0"/>
    </format>
    <format dxfId="42">
      <pivotArea type="all" dataOnly="0" outline="0" fieldPosition="0"/>
    </format>
    <format dxfId="41">
      <pivotArea outline="0" collapsedLevelsAreSubtotals="1" fieldPosition="0"/>
    </format>
    <format dxfId="40">
      <pivotArea type="origin" dataOnly="0" labelOnly="1" outline="0" fieldPosition="0"/>
    </format>
    <format dxfId="39">
      <pivotArea field="5" type="button" dataOnly="0" labelOnly="1" outline="0" axis="axisCol" fieldPosition="0"/>
    </format>
    <format dxfId="38">
      <pivotArea type="topRight" dataOnly="0" labelOnly="1" outline="0" fieldPosition="0"/>
    </format>
    <format dxfId="37">
      <pivotArea field="11" type="button" dataOnly="0" labelOnly="1" outline="0" axis="axisRow" fieldPosition="0"/>
    </format>
    <format dxfId="36">
      <pivotArea dataOnly="0" labelOnly="1" fieldPosition="0">
        <references count="1">
          <reference field="11" count="0"/>
        </references>
      </pivotArea>
    </format>
    <format dxfId="35">
      <pivotArea dataOnly="0" labelOnly="1" fieldPosition="0">
        <references count="1">
          <reference field="11" count="0" defaultSubtotal="1"/>
        </references>
      </pivotArea>
    </format>
    <format dxfId="34">
      <pivotArea dataOnly="0" labelOnly="1" grandRow="1" outline="0" fieldPosition="0"/>
    </format>
    <format dxfId="33">
      <pivotArea dataOnly="0" labelOnly="1" fieldPosition="0">
        <references count="2">
          <reference field="1" count="50">
            <x v="0"/>
            <x v="5"/>
            <x v="7"/>
            <x v="8"/>
            <x v="13"/>
            <x v="23"/>
            <x v="26"/>
            <x v="27"/>
            <x v="29"/>
            <x v="30"/>
            <x v="31"/>
            <x v="32"/>
            <x v="33"/>
            <x v="39"/>
            <x v="40"/>
            <x v="41"/>
            <x v="42"/>
            <x v="43"/>
            <x v="44"/>
            <x v="45"/>
            <x v="46"/>
            <x v="51"/>
            <x v="52"/>
            <x v="53"/>
            <x v="54"/>
            <x v="55"/>
            <x v="57"/>
            <x v="62"/>
            <x v="63"/>
            <x v="64"/>
            <x v="68"/>
            <x v="69"/>
            <x v="70"/>
            <x v="79"/>
            <x v="83"/>
            <x v="84"/>
            <x v="85"/>
            <x v="86"/>
            <x v="87"/>
            <x v="88"/>
            <x v="90"/>
            <x v="91"/>
            <x v="93"/>
            <x v="95"/>
            <x v="99"/>
            <x v="103"/>
            <x v="110"/>
            <x v="111"/>
            <x v="113"/>
            <x v="114"/>
          </reference>
          <reference field="11" count="1" selected="0">
            <x v="0"/>
          </reference>
        </references>
      </pivotArea>
    </format>
    <format dxfId="32">
      <pivotArea dataOnly="0" labelOnly="1" fieldPosition="0">
        <references count="2">
          <reference field="1" count="50">
            <x v="115"/>
            <x v="117"/>
            <x v="118"/>
            <x v="119"/>
            <x v="120"/>
            <x v="121"/>
            <x v="122"/>
            <x v="123"/>
            <x v="124"/>
            <x v="125"/>
            <x v="126"/>
            <x v="127"/>
            <x v="128"/>
            <x v="129"/>
            <x v="130"/>
            <x v="131"/>
            <x v="132"/>
            <x v="135"/>
            <x v="136"/>
            <x v="140"/>
            <x v="141"/>
            <x v="145"/>
            <x v="146"/>
            <x v="148"/>
            <x v="149"/>
            <x v="150"/>
            <x v="151"/>
            <x v="152"/>
            <x v="153"/>
            <x v="154"/>
            <x v="155"/>
            <x v="156"/>
            <x v="157"/>
            <x v="170"/>
            <x v="171"/>
            <x v="173"/>
            <x v="174"/>
            <x v="175"/>
            <x v="176"/>
            <x v="177"/>
            <x v="178"/>
            <x v="179"/>
            <x v="180"/>
            <x v="181"/>
            <x v="182"/>
            <x v="183"/>
            <x v="184"/>
            <x v="185"/>
            <x v="186"/>
            <x v="187"/>
          </reference>
          <reference field="11" count="1" selected="0">
            <x v="0"/>
          </reference>
        </references>
      </pivotArea>
    </format>
    <format dxfId="31">
      <pivotArea dataOnly="0" labelOnly="1" fieldPosition="0">
        <references count="2">
          <reference field="1" count="50">
            <x v="188"/>
            <x v="189"/>
            <x v="190"/>
            <x v="191"/>
            <x v="192"/>
            <x v="193"/>
            <x v="194"/>
            <x v="195"/>
            <x v="196"/>
            <x v="197"/>
            <x v="198"/>
            <x v="199"/>
            <x v="200"/>
            <x v="201"/>
            <x v="202"/>
            <x v="203"/>
            <x v="204"/>
            <x v="205"/>
            <x v="206"/>
            <x v="207"/>
            <x v="208"/>
            <x v="209"/>
            <x v="210"/>
            <x v="211"/>
            <x v="212"/>
            <x v="213"/>
            <x v="214"/>
            <x v="215"/>
            <x v="216"/>
            <x v="217"/>
            <x v="218"/>
            <x v="219"/>
            <x v="220"/>
            <x v="221"/>
            <x v="223"/>
            <x v="224"/>
            <x v="225"/>
            <x v="226"/>
            <x v="227"/>
            <x v="229"/>
            <x v="230"/>
            <x v="231"/>
            <x v="238"/>
            <x v="239"/>
            <x v="242"/>
            <x v="243"/>
            <x v="244"/>
            <x v="247"/>
            <x v="248"/>
            <x v="249"/>
          </reference>
          <reference field="11" count="1" selected="0">
            <x v="0"/>
          </reference>
        </references>
      </pivotArea>
    </format>
    <format dxfId="30">
      <pivotArea dataOnly="0" labelOnly="1" fieldPosition="0">
        <references count="2">
          <reference field="1" count="50">
            <x v="251"/>
            <x v="252"/>
            <x v="253"/>
            <x v="254"/>
            <x v="255"/>
            <x v="263"/>
            <x v="264"/>
            <x v="265"/>
            <x v="266"/>
            <x v="267"/>
            <x v="268"/>
            <x v="270"/>
            <x v="271"/>
            <x v="273"/>
            <x v="274"/>
            <x v="275"/>
            <x v="276"/>
            <x v="277"/>
            <x v="278"/>
            <x v="279"/>
            <x v="280"/>
            <x v="281"/>
            <x v="282"/>
            <x v="283"/>
            <x v="284"/>
            <x v="285"/>
            <x v="293"/>
            <x v="294"/>
            <x v="295"/>
            <x v="296"/>
            <x v="297"/>
            <x v="298"/>
            <x v="299"/>
            <x v="300"/>
            <x v="301"/>
            <x v="302"/>
            <x v="303"/>
            <x v="304"/>
            <x v="305"/>
            <x v="306"/>
            <x v="307"/>
            <x v="308"/>
            <x v="309"/>
            <x v="310"/>
            <x v="311"/>
            <x v="312"/>
            <x v="313"/>
            <x v="314"/>
            <x v="315"/>
            <x v="316"/>
          </reference>
          <reference field="11" count="1" selected="0">
            <x v="0"/>
          </reference>
        </references>
      </pivotArea>
    </format>
    <format dxfId="29">
      <pivotArea dataOnly="0" labelOnly="1" fieldPosition="0">
        <references count="2">
          <reference field="1" count="50">
            <x v="317"/>
            <x v="318"/>
            <x v="319"/>
            <x v="320"/>
            <x v="321"/>
            <x v="322"/>
            <x v="323"/>
            <x v="324"/>
            <x v="325"/>
            <x v="326"/>
            <x v="327"/>
            <x v="328"/>
            <x v="329"/>
            <x v="330"/>
            <x v="331"/>
            <x v="332"/>
            <x v="333"/>
            <x v="334"/>
            <x v="335"/>
            <x v="336"/>
            <x v="337"/>
            <x v="338"/>
            <x v="339"/>
            <x v="340"/>
            <x v="341"/>
            <x v="342"/>
            <x v="343"/>
            <x v="344"/>
            <x v="345"/>
            <x v="346"/>
            <x v="348"/>
            <x v="349"/>
            <x v="351"/>
            <x v="352"/>
            <x v="353"/>
            <x v="354"/>
            <x v="355"/>
            <x v="358"/>
            <x v="361"/>
            <x v="362"/>
            <x v="363"/>
            <x v="364"/>
            <x v="365"/>
            <x v="366"/>
            <x v="367"/>
            <x v="368"/>
            <x v="369"/>
            <x v="370"/>
            <x v="372"/>
            <x v="373"/>
          </reference>
          <reference field="11" count="1" selected="0">
            <x v="0"/>
          </reference>
        </references>
      </pivotArea>
    </format>
    <format dxfId="28">
      <pivotArea dataOnly="0" labelOnly="1" fieldPosition="0">
        <references count="2">
          <reference field="1" count="50">
            <x v="375"/>
            <x v="376"/>
            <x v="379"/>
            <x v="384"/>
            <x v="391"/>
            <x v="395"/>
            <x v="396"/>
            <x v="397"/>
            <x v="401"/>
            <x v="402"/>
            <x v="403"/>
            <x v="404"/>
            <x v="405"/>
            <x v="406"/>
            <x v="407"/>
            <x v="408"/>
            <x v="409"/>
            <x v="410"/>
            <x v="411"/>
            <x v="416"/>
            <x v="417"/>
            <x v="418"/>
            <x v="419"/>
            <x v="420"/>
            <x v="422"/>
            <x v="423"/>
            <x v="424"/>
            <x v="425"/>
            <x v="426"/>
            <x v="428"/>
            <x v="429"/>
            <x v="430"/>
            <x v="431"/>
            <x v="432"/>
            <x v="434"/>
            <x v="435"/>
            <x v="436"/>
            <x v="437"/>
            <x v="438"/>
            <x v="439"/>
            <x v="440"/>
            <x v="441"/>
            <x v="442"/>
            <x v="445"/>
            <x v="452"/>
            <x v="453"/>
            <x v="454"/>
            <x v="456"/>
            <x v="460"/>
            <x v="461"/>
          </reference>
          <reference field="11" count="1" selected="0">
            <x v="0"/>
          </reference>
        </references>
      </pivotArea>
    </format>
    <format dxfId="27">
      <pivotArea dataOnly="0" labelOnly="1" fieldPosition="0">
        <references count="2">
          <reference field="1" count="50">
            <x v="1"/>
            <x v="2"/>
            <x v="3"/>
            <x v="4"/>
            <x v="6"/>
            <x v="10"/>
            <x v="11"/>
            <x v="12"/>
            <x v="14"/>
            <x v="15"/>
            <x v="16"/>
            <x v="17"/>
            <x v="18"/>
            <x v="19"/>
            <x v="20"/>
            <x v="21"/>
            <x v="22"/>
            <x v="25"/>
            <x v="28"/>
            <x v="35"/>
            <x v="47"/>
            <x v="49"/>
            <x v="50"/>
            <x v="58"/>
            <x v="59"/>
            <x v="60"/>
            <x v="65"/>
            <x v="71"/>
            <x v="72"/>
            <x v="73"/>
            <x v="74"/>
            <x v="75"/>
            <x v="76"/>
            <x v="77"/>
            <x v="78"/>
            <x v="80"/>
            <x v="94"/>
            <x v="98"/>
            <x v="101"/>
            <x v="102"/>
            <x v="105"/>
            <x v="133"/>
            <x v="137"/>
            <x v="138"/>
            <x v="139"/>
            <x v="142"/>
            <x v="158"/>
            <x v="159"/>
            <x v="160"/>
            <x v="161"/>
          </reference>
          <reference field="11" count="1" selected="0">
            <x v="1"/>
          </reference>
        </references>
      </pivotArea>
    </format>
    <format dxfId="26">
      <pivotArea dataOnly="0" labelOnly="1" fieldPosition="0">
        <references count="2">
          <reference field="1" count="38">
            <x v="162"/>
            <x v="163"/>
            <x v="164"/>
            <x v="165"/>
            <x v="166"/>
            <x v="167"/>
            <x v="168"/>
            <x v="169"/>
            <x v="172"/>
            <x v="222"/>
            <x v="232"/>
            <x v="236"/>
            <x v="245"/>
            <x v="256"/>
            <x v="257"/>
            <x v="258"/>
            <x v="261"/>
            <x v="356"/>
            <x v="374"/>
            <x v="377"/>
            <x v="378"/>
            <x v="382"/>
            <x v="383"/>
            <x v="385"/>
            <x v="387"/>
            <x v="388"/>
            <x v="389"/>
            <x v="390"/>
            <x v="393"/>
            <x v="394"/>
            <x v="421"/>
            <x v="443"/>
            <x v="444"/>
            <x v="446"/>
            <x v="447"/>
            <x v="448"/>
            <x v="449"/>
            <x v="458"/>
          </reference>
          <reference field="11" count="1" selected="0">
            <x v="1"/>
          </reference>
        </references>
      </pivotArea>
    </format>
    <format dxfId="25">
      <pivotArea dataOnly="0" labelOnly="1" fieldPosition="0">
        <references count="2">
          <reference field="1" count="9">
            <x v="56"/>
            <x v="61"/>
            <x v="67"/>
            <x v="89"/>
            <x v="92"/>
            <x v="96"/>
            <x v="97"/>
            <x v="147"/>
            <x v="359"/>
          </reference>
          <reference field="11" count="1" selected="0">
            <x v="2"/>
          </reference>
        </references>
      </pivotArea>
    </format>
    <format dxfId="24">
      <pivotArea dataOnly="0" labelOnly="1" fieldPosition="0">
        <references count="2">
          <reference field="1" count="50">
            <x v="9"/>
            <x v="24"/>
            <x v="34"/>
            <x v="36"/>
            <x v="37"/>
            <x v="38"/>
            <x v="48"/>
            <x v="66"/>
            <x v="81"/>
            <x v="82"/>
            <x v="100"/>
            <x v="104"/>
            <x v="106"/>
            <x v="107"/>
            <x v="108"/>
            <x v="109"/>
            <x v="112"/>
            <x v="116"/>
            <x v="134"/>
            <x v="143"/>
            <x v="144"/>
            <x v="228"/>
            <x v="233"/>
            <x v="234"/>
            <x v="235"/>
            <x v="237"/>
            <x v="240"/>
            <x v="241"/>
            <x v="246"/>
            <x v="250"/>
            <x v="259"/>
            <x v="260"/>
            <x v="262"/>
            <x v="269"/>
            <x v="272"/>
            <x v="286"/>
            <x v="287"/>
            <x v="288"/>
            <x v="289"/>
            <x v="290"/>
            <x v="291"/>
            <x v="292"/>
            <x v="347"/>
            <x v="350"/>
            <x v="357"/>
            <x v="360"/>
            <x v="371"/>
            <x v="380"/>
            <x v="381"/>
            <x v="386"/>
          </reference>
          <reference field="11" count="1" selected="0">
            <x v="3"/>
          </reference>
        </references>
      </pivotArea>
    </format>
    <format dxfId="23">
      <pivotArea dataOnly="0" labelOnly="1" fieldPosition="0">
        <references count="2">
          <reference field="1" count="15">
            <x v="392"/>
            <x v="398"/>
            <x v="399"/>
            <x v="400"/>
            <x v="412"/>
            <x v="413"/>
            <x v="414"/>
            <x v="415"/>
            <x v="427"/>
            <x v="433"/>
            <x v="450"/>
            <x v="451"/>
            <x v="455"/>
            <x v="457"/>
            <x v="459"/>
          </reference>
          <reference field="11" count="1" selected="0">
            <x v="3"/>
          </reference>
        </references>
      </pivotArea>
    </format>
    <format dxfId="22">
      <pivotArea dataOnly="0" labelOnly="1" fieldPosition="0">
        <references count="1">
          <reference field="5" count="0"/>
        </references>
      </pivotArea>
    </format>
    <format dxfId="21">
      <pivotArea dataOnly="0" labelOnly="1" grandCol="1" outline="0" fieldPosition="0"/>
    </format>
    <format dxfId="20">
      <pivotArea collapsedLevelsAreSubtotals="1" fieldPosition="0">
        <references count="2">
          <reference field="1" count="179">
            <x v="26"/>
            <x v="29"/>
            <x v="30"/>
            <x v="31"/>
            <x v="40"/>
            <x v="43"/>
            <x v="44"/>
            <x v="45"/>
            <x v="52"/>
            <x v="53"/>
            <x v="54"/>
            <x v="55"/>
            <x v="69"/>
            <x v="79"/>
            <x v="87"/>
            <x v="88"/>
            <x v="99"/>
            <x v="103"/>
            <x v="110"/>
            <x v="111"/>
            <x v="114"/>
            <x v="126"/>
            <x v="127"/>
            <x v="128"/>
            <x v="129"/>
            <x v="130"/>
            <x v="135"/>
            <x v="136"/>
            <x v="140"/>
            <x v="141"/>
            <x v="145"/>
            <x v="146"/>
            <x v="153"/>
            <x v="154"/>
            <x v="156"/>
            <x v="171"/>
            <x v="173"/>
            <x v="177"/>
            <x v="181"/>
            <x v="186"/>
            <x v="188"/>
            <x v="189"/>
            <x v="191"/>
            <x v="192"/>
            <x v="195"/>
            <x v="200"/>
            <x v="201"/>
            <x v="203"/>
            <x v="205"/>
            <x v="206"/>
            <x v="207"/>
            <x v="208"/>
            <x v="213"/>
            <x v="217"/>
            <x v="219"/>
            <x v="220"/>
            <x v="221"/>
            <x v="224"/>
            <x v="227"/>
            <x v="231"/>
            <x v="243"/>
            <x v="244"/>
            <x v="248"/>
            <x v="249"/>
            <x v="251"/>
            <x v="252"/>
            <x v="253"/>
            <x v="254"/>
            <x v="264"/>
            <x v="265"/>
            <x v="266"/>
            <x v="267"/>
            <x v="268"/>
            <x v="270"/>
            <x v="271"/>
            <x v="273"/>
            <x v="274"/>
            <x v="275"/>
            <x v="276"/>
            <x v="277"/>
            <x v="278"/>
            <x v="279"/>
            <x v="280"/>
            <x v="281"/>
            <x v="282"/>
            <x v="283"/>
            <x v="284"/>
            <x v="285"/>
            <x v="293"/>
            <x v="294"/>
            <x v="295"/>
            <x v="296"/>
            <x v="297"/>
            <x v="298"/>
            <x v="299"/>
            <x v="300"/>
            <x v="301"/>
            <x v="302"/>
            <x v="303"/>
            <x v="304"/>
            <x v="305"/>
            <x v="306"/>
            <x v="308"/>
            <x v="309"/>
            <x v="310"/>
            <x v="311"/>
            <x v="312"/>
            <x v="324"/>
            <x v="325"/>
            <x v="326"/>
            <x v="327"/>
            <x v="328"/>
            <x v="329"/>
            <x v="330"/>
            <x v="331"/>
            <x v="332"/>
            <x v="333"/>
            <x v="334"/>
            <x v="335"/>
            <x v="336"/>
            <x v="337"/>
            <x v="338"/>
            <x v="339"/>
            <x v="341"/>
            <x v="342"/>
            <x v="343"/>
            <x v="344"/>
            <x v="345"/>
            <x v="346"/>
            <x v="348"/>
            <x v="349"/>
            <x v="351"/>
            <x v="352"/>
            <x v="353"/>
            <x v="355"/>
            <x v="358"/>
            <x v="361"/>
            <x v="362"/>
            <x v="363"/>
            <x v="364"/>
            <x v="365"/>
            <x v="366"/>
            <x v="367"/>
            <x v="368"/>
            <x v="369"/>
            <x v="372"/>
            <x v="373"/>
            <x v="375"/>
            <x v="376"/>
            <x v="379"/>
            <x v="384"/>
            <x v="401"/>
            <x v="402"/>
            <x v="403"/>
            <x v="404"/>
            <x v="405"/>
            <x v="406"/>
            <x v="407"/>
            <x v="411"/>
            <x v="416"/>
            <x v="417"/>
            <x v="418"/>
            <x v="419"/>
            <x v="420"/>
            <x v="422"/>
            <x v="428"/>
            <x v="429"/>
            <x v="430"/>
            <x v="431"/>
            <x v="432"/>
            <x v="434"/>
            <x v="437"/>
            <x v="438"/>
            <x v="439"/>
            <x v="440"/>
            <x v="441"/>
            <x v="445"/>
            <x v="452"/>
            <x v="453"/>
          </reference>
          <reference field="11" count="1" selected="0">
            <x v="0"/>
          </reference>
        </references>
      </pivotArea>
    </format>
    <format dxfId="19">
      <pivotArea collapsedLevelsAreSubtotals="1" fieldPosition="0">
        <references count="1">
          <reference field="11" count="1" defaultSubtotal="1">
            <x v="0"/>
          </reference>
        </references>
      </pivotArea>
    </format>
    <format dxfId="18">
      <pivotArea collapsedLevelsAreSubtotals="1" fieldPosition="0">
        <references count="1">
          <reference field="11" count="1">
            <x v="1"/>
          </reference>
        </references>
      </pivotArea>
    </format>
    <format dxfId="17">
      <pivotArea collapsedLevelsAreSubtotals="1" fieldPosition="0">
        <references count="2">
          <reference field="1" count="40">
            <x v="1"/>
            <x v="4"/>
            <x v="6"/>
            <x v="12"/>
            <x v="18"/>
            <x v="35"/>
            <x v="47"/>
            <x v="71"/>
            <x v="94"/>
            <x v="98"/>
            <x v="101"/>
            <x v="105"/>
            <x v="137"/>
            <x v="138"/>
            <x v="139"/>
            <x v="142"/>
            <x v="163"/>
            <x v="168"/>
            <x v="245"/>
            <x v="256"/>
            <x v="257"/>
            <x v="258"/>
            <x v="261"/>
            <x v="374"/>
            <x v="377"/>
            <x v="378"/>
            <x v="382"/>
            <x v="383"/>
            <x v="385"/>
            <x v="387"/>
            <x v="388"/>
            <x v="389"/>
            <x v="393"/>
            <x v="394"/>
            <x v="443"/>
            <x v="446"/>
            <x v="447"/>
            <x v="448"/>
            <x v="449"/>
            <x v="458"/>
          </reference>
          <reference field="11" count="1" selected="0">
            <x v="1"/>
          </reference>
        </references>
      </pivotArea>
    </format>
    <format dxfId="16">
      <pivotArea collapsedLevelsAreSubtotals="1" fieldPosition="0">
        <references count="1">
          <reference field="11" count="1" defaultSubtotal="1">
            <x v="1"/>
          </reference>
        </references>
      </pivotArea>
    </format>
    <format dxfId="15">
      <pivotArea collapsedLevelsAreSubtotals="1" fieldPosition="0">
        <references count="1">
          <reference field="11" count="1">
            <x v="2"/>
          </reference>
        </references>
      </pivotArea>
    </format>
    <format dxfId="14">
      <pivotArea collapsedLevelsAreSubtotals="1" fieldPosition="0">
        <references count="2">
          <reference field="1" count="5">
            <x v="61"/>
            <x v="67"/>
            <x v="96"/>
            <x v="97"/>
            <x v="359"/>
          </reference>
          <reference field="11" count="1" selected="0">
            <x v="2"/>
          </reference>
        </references>
      </pivotArea>
    </format>
    <format dxfId="13">
      <pivotArea collapsedLevelsAreSubtotals="1" fieldPosition="0">
        <references count="1">
          <reference field="11" count="1" defaultSubtotal="1">
            <x v="2"/>
          </reference>
        </references>
      </pivotArea>
    </format>
    <format dxfId="12">
      <pivotArea collapsedLevelsAreSubtotals="1" fieldPosition="0">
        <references count="1">
          <reference field="11" count="1">
            <x v="3"/>
          </reference>
        </references>
      </pivotArea>
    </format>
    <format dxfId="11">
      <pivotArea collapsedLevelsAreSubtotals="1" fieldPosition="0">
        <references count="2">
          <reference field="1" count="51">
            <x v="37"/>
            <x v="38"/>
            <x v="48"/>
            <x v="66"/>
            <x v="81"/>
            <x v="82"/>
            <x v="100"/>
            <x v="104"/>
            <x v="107"/>
            <x v="108"/>
            <x v="109"/>
            <x v="112"/>
            <x v="116"/>
            <x v="143"/>
            <x v="144"/>
            <x v="241"/>
            <x v="250"/>
            <x v="259"/>
            <x v="260"/>
            <x v="262"/>
            <x v="269"/>
            <x v="272"/>
            <x v="286"/>
            <x v="287"/>
            <x v="288"/>
            <x v="289"/>
            <x v="290"/>
            <x v="291"/>
            <x v="292"/>
            <x v="347"/>
            <x v="350"/>
            <x v="357"/>
            <x v="360"/>
            <x v="371"/>
            <x v="380"/>
            <x v="381"/>
            <x v="386"/>
            <x v="398"/>
            <x v="399"/>
            <x v="400"/>
            <x v="412"/>
            <x v="413"/>
            <x v="414"/>
            <x v="415"/>
            <x v="427"/>
            <x v="433"/>
            <x v="450"/>
            <x v="451"/>
            <x v="455"/>
            <x v="457"/>
            <x v="459"/>
          </reference>
          <reference field="11" count="1" selected="0">
            <x v="3"/>
          </reference>
        </references>
      </pivotArea>
    </format>
    <format dxfId="10">
      <pivotArea collapsedLevelsAreSubtotals="1" fieldPosition="0">
        <references count="1">
          <reference field="11" count="1" defaultSubtotal="1">
            <x v="3"/>
          </reference>
        </references>
      </pivotArea>
    </format>
    <format dxfId="9">
      <pivotArea dataOnly="0" labelOnly="1" fieldPosition="0">
        <references count="1">
          <reference field="11" count="3">
            <x v="1"/>
            <x v="2"/>
            <x v="3"/>
          </reference>
        </references>
      </pivotArea>
    </format>
    <format dxfId="8">
      <pivotArea dataOnly="0" labelOnly="1" fieldPosition="0">
        <references count="1">
          <reference field="11" count="0" defaultSubtotal="1"/>
        </references>
      </pivotArea>
    </format>
    <format dxfId="7">
      <pivotArea dataOnly="0" labelOnly="1" fieldPosition="0">
        <references count="2">
          <reference field="1" count="50">
            <x v="26"/>
            <x v="29"/>
            <x v="30"/>
            <x v="31"/>
            <x v="40"/>
            <x v="43"/>
            <x v="44"/>
            <x v="45"/>
            <x v="52"/>
            <x v="53"/>
            <x v="54"/>
            <x v="55"/>
            <x v="69"/>
            <x v="79"/>
            <x v="87"/>
            <x v="88"/>
            <x v="99"/>
            <x v="103"/>
            <x v="110"/>
            <x v="111"/>
            <x v="114"/>
            <x v="126"/>
            <x v="127"/>
            <x v="128"/>
            <x v="129"/>
            <x v="130"/>
            <x v="135"/>
            <x v="136"/>
            <x v="140"/>
            <x v="141"/>
            <x v="145"/>
            <x v="146"/>
            <x v="153"/>
            <x v="154"/>
            <x v="156"/>
            <x v="171"/>
            <x v="173"/>
            <x v="177"/>
            <x v="181"/>
            <x v="186"/>
            <x v="188"/>
            <x v="189"/>
            <x v="191"/>
            <x v="192"/>
            <x v="195"/>
            <x v="200"/>
            <x v="201"/>
            <x v="203"/>
            <x v="205"/>
            <x v="206"/>
          </reference>
          <reference field="11" count="1" selected="0">
            <x v="0"/>
          </reference>
        </references>
      </pivotArea>
    </format>
    <format dxfId="6">
      <pivotArea dataOnly="0" labelOnly="1" fieldPosition="0">
        <references count="2">
          <reference field="1" count="50">
            <x v="207"/>
            <x v="208"/>
            <x v="213"/>
            <x v="217"/>
            <x v="219"/>
            <x v="220"/>
            <x v="221"/>
            <x v="224"/>
            <x v="227"/>
            <x v="231"/>
            <x v="243"/>
            <x v="244"/>
            <x v="248"/>
            <x v="249"/>
            <x v="251"/>
            <x v="252"/>
            <x v="253"/>
            <x v="254"/>
            <x v="264"/>
            <x v="265"/>
            <x v="266"/>
            <x v="267"/>
            <x v="268"/>
            <x v="270"/>
            <x v="271"/>
            <x v="273"/>
            <x v="274"/>
            <x v="275"/>
            <x v="276"/>
            <x v="277"/>
            <x v="278"/>
            <x v="279"/>
            <x v="280"/>
            <x v="281"/>
            <x v="282"/>
            <x v="283"/>
            <x v="284"/>
            <x v="285"/>
            <x v="293"/>
            <x v="294"/>
            <x v="295"/>
            <x v="296"/>
            <x v="297"/>
            <x v="298"/>
            <x v="299"/>
            <x v="300"/>
            <x v="301"/>
            <x v="302"/>
            <x v="303"/>
            <x v="304"/>
          </reference>
          <reference field="11" count="1" selected="0">
            <x v="0"/>
          </reference>
        </references>
      </pivotArea>
    </format>
    <format dxfId="5">
      <pivotArea dataOnly="0" labelOnly="1" fieldPosition="0">
        <references count="2">
          <reference field="1" count="50">
            <x v="305"/>
            <x v="306"/>
            <x v="308"/>
            <x v="309"/>
            <x v="310"/>
            <x v="311"/>
            <x v="312"/>
            <x v="324"/>
            <x v="325"/>
            <x v="326"/>
            <x v="327"/>
            <x v="328"/>
            <x v="329"/>
            <x v="330"/>
            <x v="331"/>
            <x v="332"/>
            <x v="333"/>
            <x v="334"/>
            <x v="335"/>
            <x v="336"/>
            <x v="337"/>
            <x v="338"/>
            <x v="339"/>
            <x v="341"/>
            <x v="342"/>
            <x v="343"/>
            <x v="344"/>
            <x v="345"/>
            <x v="346"/>
            <x v="348"/>
            <x v="349"/>
            <x v="351"/>
            <x v="352"/>
            <x v="353"/>
            <x v="355"/>
            <x v="358"/>
            <x v="361"/>
            <x v="362"/>
            <x v="363"/>
            <x v="364"/>
            <x v="365"/>
            <x v="366"/>
            <x v="367"/>
            <x v="368"/>
            <x v="369"/>
            <x v="372"/>
            <x v="373"/>
            <x v="375"/>
            <x v="376"/>
            <x v="379"/>
          </reference>
          <reference field="11" count="1" selected="0">
            <x v="0"/>
          </reference>
        </references>
      </pivotArea>
    </format>
    <format dxfId="4">
      <pivotArea dataOnly="0" labelOnly="1" fieldPosition="0">
        <references count="2">
          <reference field="1" count="29">
            <x v="384"/>
            <x v="401"/>
            <x v="402"/>
            <x v="403"/>
            <x v="404"/>
            <x v="405"/>
            <x v="406"/>
            <x v="407"/>
            <x v="411"/>
            <x v="416"/>
            <x v="417"/>
            <x v="418"/>
            <x v="419"/>
            <x v="420"/>
            <x v="422"/>
            <x v="428"/>
            <x v="429"/>
            <x v="430"/>
            <x v="431"/>
            <x v="432"/>
            <x v="434"/>
            <x v="437"/>
            <x v="438"/>
            <x v="439"/>
            <x v="440"/>
            <x v="441"/>
            <x v="445"/>
            <x v="452"/>
            <x v="453"/>
          </reference>
          <reference field="11" count="1" selected="0">
            <x v="0"/>
          </reference>
        </references>
      </pivotArea>
    </format>
    <format dxfId="3">
      <pivotArea dataOnly="0" labelOnly="1" fieldPosition="0">
        <references count="2">
          <reference field="1" count="40">
            <x v="1"/>
            <x v="4"/>
            <x v="6"/>
            <x v="12"/>
            <x v="18"/>
            <x v="35"/>
            <x v="47"/>
            <x v="71"/>
            <x v="94"/>
            <x v="98"/>
            <x v="101"/>
            <x v="105"/>
            <x v="137"/>
            <x v="138"/>
            <x v="139"/>
            <x v="142"/>
            <x v="163"/>
            <x v="168"/>
            <x v="245"/>
            <x v="256"/>
            <x v="257"/>
            <x v="258"/>
            <x v="261"/>
            <x v="374"/>
            <x v="377"/>
            <x v="378"/>
            <x v="382"/>
            <x v="383"/>
            <x v="385"/>
            <x v="387"/>
            <x v="388"/>
            <x v="389"/>
            <x v="393"/>
            <x v="394"/>
            <x v="443"/>
            <x v="446"/>
            <x v="447"/>
            <x v="448"/>
            <x v="449"/>
            <x v="458"/>
          </reference>
          <reference field="11" count="1" selected="0">
            <x v="1"/>
          </reference>
        </references>
      </pivotArea>
    </format>
    <format dxfId="2">
      <pivotArea dataOnly="0" labelOnly="1" fieldPosition="0">
        <references count="2">
          <reference field="1" count="5">
            <x v="61"/>
            <x v="67"/>
            <x v="96"/>
            <x v="97"/>
            <x v="359"/>
          </reference>
          <reference field="11" count="1" selected="0">
            <x v="2"/>
          </reference>
        </references>
      </pivotArea>
    </format>
    <format dxfId="1">
      <pivotArea dataOnly="0" labelOnly="1" fieldPosition="0">
        <references count="2">
          <reference field="1" count="50">
            <x v="37"/>
            <x v="38"/>
            <x v="48"/>
            <x v="66"/>
            <x v="81"/>
            <x v="82"/>
            <x v="100"/>
            <x v="104"/>
            <x v="107"/>
            <x v="108"/>
            <x v="109"/>
            <x v="112"/>
            <x v="116"/>
            <x v="143"/>
            <x v="144"/>
            <x v="241"/>
            <x v="250"/>
            <x v="259"/>
            <x v="260"/>
            <x v="262"/>
            <x v="269"/>
            <x v="272"/>
            <x v="286"/>
            <x v="287"/>
            <x v="288"/>
            <x v="289"/>
            <x v="290"/>
            <x v="291"/>
            <x v="292"/>
            <x v="347"/>
            <x v="350"/>
            <x v="357"/>
            <x v="360"/>
            <x v="371"/>
            <x v="380"/>
            <x v="381"/>
            <x v="386"/>
            <x v="398"/>
            <x v="399"/>
            <x v="400"/>
            <x v="412"/>
            <x v="413"/>
            <x v="414"/>
            <x v="415"/>
            <x v="427"/>
            <x v="433"/>
            <x v="450"/>
            <x v="451"/>
            <x v="455"/>
            <x v="457"/>
          </reference>
          <reference field="11" count="1" selected="0">
            <x v="3"/>
          </reference>
        </references>
      </pivotArea>
    </format>
    <format dxfId="0">
      <pivotArea dataOnly="0" labelOnly="1" fieldPosition="0">
        <references count="2">
          <reference field="1" count="1">
            <x v="459"/>
          </reference>
          <reference field="11" count="1" selected="0">
            <x v="3"/>
          </reference>
        </references>
      </pivotArea>
    </format>
  </formats>
  <pivotTableStyleInfo name="PivotStyleMedium9" showRowHeaders="1" showColHeaders="1" showRowStripes="0" showColStripes="0" showLastColumn="1"/>
  <filters count="1">
    <filter fld="1"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 sqref="M3"/>
    </sheetView>
  </sheetViews>
  <sheetFormatPr defaultRowHeight="12.75" x14ac:dyDescent="0.2"/>
  <sheetData>
    <row r="1" spans="1:1" x14ac:dyDescent="0.2">
      <c r="A1" s="1" t="s">
        <v>1199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opLeftCell="A10" workbookViewId="0">
      <selection activeCell="J41" sqref="J41"/>
    </sheetView>
  </sheetViews>
  <sheetFormatPr defaultRowHeight="12.75" x14ac:dyDescent="0.2"/>
  <cols>
    <col min="1" max="1" width="41.85546875" customWidth="1"/>
  </cols>
  <sheetData>
    <row r="1" spans="1:7" ht="4.5" customHeight="1" x14ac:dyDescent="0.2">
      <c r="A1" s="244" t="s">
        <v>1195</v>
      </c>
    </row>
    <row r="2" spans="1:7" ht="18" x14ac:dyDescent="0.25">
      <c r="A2" s="245" t="s">
        <v>1</v>
      </c>
    </row>
    <row r="3" spans="1:7" ht="18" x14ac:dyDescent="0.25">
      <c r="A3" s="245" t="s">
        <v>665</v>
      </c>
    </row>
    <row r="4" spans="1:7" ht="18" x14ac:dyDescent="0.25">
      <c r="A4" s="245" t="s">
        <v>49</v>
      </c>
    </row>
    <row r="5" spans="1:7" ht="18" x14ac:dyDescent="0.25">
      <c r="A5" s="245" t="s">
        <v>1157</v>
      </c>
    </row>
    <row r="6" spans="1:7" ht="15" x14ac:dyDescent="0.2">
      <c r="A6" s="244" t="s">
        <v>2</v>
      </c>
    </row>
    <row r="7" spans="1:7" ht="38.25" x14ac:dyDescent="0.2">
      <c r="A7" s="251" t="s">
        <v>1138</v>
      </c>
      <c r="B7" s="250" t="s">
        <v>60</v>
      </c>
      <c r="C7" s="250" t="s">
        <v>1152</v>
      </c>
      <c r="D7" s="250" t="s">
        <v>1155</v>
      </c>
      <c r="E7" s="250" t="s">
        <v>1154</v>
      </c>
      <c r="F7" s="250" t="s">
        <v>1153</v>
      </c>
      <c r="G7" s="251" t="s">
        <v>58</v>
      </c>
    </row>
    <row r="8" spans="1:7" x14ac:dyDescent="0.2">
      <c r="A8" s="227" t="s">
        <v>35</v>
      </c>
      <c r="B8" s="228"/>
      <c r="C8" s="228"/>
      <c r="D8" s="228"/>
      <c r="E8" s="228"/>
      <c r="F8" s="228"/>
      <c r="G8" s="228"/>
    </row>
    <row r="9" spans="1:7" x14ac:dyDescent="0.2">
      <c r="A9" s="229" t="s">
        <v>190</v>
      </c>
      <c r="B9" s="246">
        <v>0</v>
      </c>
      <c r="C9" s="246">
        <v>24000</v>
      </c>
      <c r="D9" s="246">
        <v>0</v>
      </c>
      <c r="E9" s="246">
        <v>0</v>
      </c>
      <c r="F9" s="246">
        <v>0</v>
      </c>
      <c r="G9" s="246">
        <v>24000</v>
      </c>
    </row>
    <row r="10" spans="1:7" x14ac:dyDescent="0.2">
      <c r="A10" s="229" t="s">
        <v>191</v>
      </c>
      <c r="B10" s="246">
        <v>0</v>
      </c>
      <c r="C10" s="246">
        <v>175</v>
      </c>
      <c r="D10" s="246">
        <v>0</v>
      </c>
      <c r="E10" s="246">
        <v>0</v>
      </c>
      <c r="F10" s="246">
        <v>0</v>
      </c>
      <c r="G10" s="246">
        <v>175</v>
      </c>
    </row>
    <row r="11" spans="1:7" x14ac:dyDescent="0.2">
      <c r="A11" s="229" t="s">
        <v>197</v>
      </c>
      <c r="B11" s="246">
        <v>0</v>
      </c>
      <c r="C11" s="246">
        <v>37</v>
      </c>
      <c r="D11" s="246">
        <v>0</v>
      </c>
      <c r="E11" s="246">
        <v>213</v>
      </c>
      <c r="F11" s="246">
        <v>0</v>
      </c>
      <c r="G11" s="246">
        <v>250</v>
      </c>
    </row>
    <row r="12" spans="1:7" x14ac:dyDescent="0.2">
      <c r="A12" s="231" t="s">
        <v>1193</v>
      </c>
      <c r="B12" s="247">
        <v>0</v>
      </c>
      <c r="C12" s="247">
        <v>24212</v>
      </c>
      <c r="D12" s="247">
        <v>0</v>
      </c>
      <c r="E12" s="247">
        <v>213</v>
      </c>
      <c r="F12" s="247">
        <v>0</v>
      </c>
      <c r="G12" s="247">
        <v>24425</v>
      </c>
    </row>
    <row r="13" spans="1:7" x14ac:dyDescent="0.2">
      <c r="A13" s="227" t="s">
        <v>837</v>
      </c>
      <c r="B13" s="248"/>
      <c r="C13" s="248"/>
      <c r="D13" s="248"/>
      <c r="E13" s="248"/>
      <c r="F13" s="248"/>
      <c r="G13" s="248"/>
    </row>
    <row r="14" spans="1:7" x14ac:dyDescent="0.2">
      <c r="A14" s="229" t="s">
        <v>276</v>
      </c>
      <c r="B14" s="246">
        <v>0</v>
      </c>
      <c r="C14" s="246">
        <v>393</v>
      </c>
      <c r="D14" s="246">
        <v>0</v>
      </c>
      <c r="E14" s="246">
        <v>7</v>
      </c>
      <c r="F14" s="246">
        <v>400</v>
      </c>
      <c r="G14" s="246">
        <v>800</v>
      </c>
    </row>
    <row r="15" spans="1:7" x14ac:dyDescent="0.2">
      <c r="A15" s="229" t="s">
        <v>282</v>
      </c>
      <c r="B15" s="246">
        <v>0</v>
      </c>
      <c r="C15" s="246">
        <v>4900</v>
      </c>
      <c r="D15" s="246">
        <v>0</v>
      </c>
      <c r="E15" s="246">
        <v>0</v>
      </c>
      <c r="F15" s="246">
        <v>5500</v>
      </c>
      <c r="G15" s="246">
        <v>10400</v>
      </c>
    </row>
    <row r="16" spans="1:7" x14ac:dyDescent="0.2">
      <c r="A16" s="229" t="s">
        <v>283</v>
      </c>
      <c r="B16" s="246">
        <v>0</v>
      </c>
      <c r="C16" s="246">
        <v>11667</v>
      </c>
      <c r="D16" s="246">
        <v>0</v>
      </c>
      <c r="E16" s="246">
        <v>333</v>
      </c>
      <c r="F16" s="246">
        <v>18100</v>
      </c>
      <c r="G16" s="246">
        <v>30100</v>
      </c>
    </row>
    <row r="17" spans="1:7" x14ac:dyDescent="0.2">
      <c r="A17" s="229" t="s">
        <v>284</v>
      </c>
      <c r="B17" s="246">
        <v>0</v>
      </c>
      <c r="C17" s="246">
        <v>3600</v>
      </c>
      <c r="D17" s="246">
        <v>0</v>
      </c>
      <c r="E17" s="246">
        <v>0</v>
      </c>
      <c r="F17" s="246">
        <v>5900</v>
      </c>
      <c r="G17" s="246">
        <v>9500</v>
      </c>
    </row>
    <row r="18" spans="1:7" x14ac:dyDescent="0.2">
      <c r="A18" s="229" t="s">
        <v>322</v>
      </c>
      <c r="B18" s="246">
        <v>0</v>
      </c>
      <c r="C18" s="246">
        <v>300</v>
      </c>
      <c r="D18" s="246">
        <v>0</v>
      </c>
      <c r="E18" s="246">
        <v>0</v>
      </c>
      <c r="F18" s="246">
        <v>200</v>
      </c>
      <c r="G18" s="246">
        <v>500</v>
      </c>
    </row>
    <row r="19" spans="1:7" x14ac:dyDescent="0.2">
      <c r="A19" s="229" t="s">
        <v>324</v>
      </c>
      <c r="B19" s="246">
        <v>0</v>
      </c>
      <c r="C19" s="246">
        <v>30</v>
      </c>
      <c r="D19" s="246">
        <v>0</v>
      </c>
      <c r="E19" s="246">
        <v>0</v>
      </c>
      <c r="F19" s="246">
        <v>20</v>
      </c>
      <c r="G19" s="246">
        <v>50</v>
      </c>
    </row>
    <row r="20" spans="1:7" x14ac:dyDescent="0.2">
      <c r="A20" s="229" t="s">
        <v>328</v>
      </c>
      <c r="B20" s="246">
        <v>0</v>
      </c>
      <c r="C20" s="246">
        <v>150</v>
      </c>
      <c r="D20" s="246">
        <v>0</v>
      </c>
      <c r="E20" s="246">
        <v>0</v>
      </c>
      <c r="F20" s="246">
        <v>50</v>
      </c>
      <c r="G20" s="246">
        <v>200</v>
      </c>
    </row>
    <row r="21" spans="1:7" x14ac:dyDescent="0.2">
      <c r="A21" s="229" t="s">
        <v>332</v>
      </c>
      <c r="B21" s="246">
        <v>0</v>
      </c>
      <c r="C21" s="246">
        <v>40</v>
      </c>
      <c r="D21" s="246">
        <v>0</v>
      </c>
      <c r="E21" s="246">
        <v>0</v>
      </c>
      <c r="F21" s="246">
        <v>10</v>
      </c>
      <c r="G21" s="246">
        <v>50</v>
      </c>
    </row>
    <row r="22" spans="1:7" x14ac:dyDescent="0.2">
      <c r="A22" s="229" t="s">
        <v>382</v>
      </c>
      <c r="B22" s="246">
        <v>0</v>
      </c>
      <c r="C22" s="246">
        <v>270</v>
      </c>
      <c r="D22" s="246">
        <v>0</v>
      </c>
      <c r="E22" s="246">
        <v>0</v>
      </c>
      <c r="F22" s="246">
        <v>0</v>
      </c>
      <c r="G22" s="246">
        <v>270</v>
      </c>
    </row>
    <row r="23" spans="1:7" x14ac:dyDescent="0.2">
      <c r="A23" s="229" t="s">
        <v>383</v>
      </c>
      <c r="B23" s="246">
        <v>0</v>
      </c>
      <c r="C23" s="246">
        <v>465</v>
      </c>
      <c r="D23" s="246">
        <v>0</v>
      </c>
      <c r="E23" s="246">
        <v>0</v>
      </c>
      <c r="F23" s="246">
        <v>0</v>
      </c>
      <c r="G23" s="246">
        <v>465</v>
      </c>
    </row>
    <row r="24" spans="1:7" x14ac:dyDescent="0.2">
      <c r="A24" s="229" t="s">
        <v>404</v>
      </c>
      <c r="B24" s="246">
        <v>0</v>
      </c>
      <c r="C24" s="246">
        <v>2500</v>
      </c>
      <c r="D24" s="246">
        <v>0</v>
      </c>
      <c r="E24" s="246">
        <v>0</v>
      </c>
      <c r="F24" s="246">
        <v>0</v>
      </c>
      <c r="G24" s="246">
        <v>2500</v>
      </c>
    </row>
    <row r="25" spans="1:7" x14ac:dyDescent="0.2">
      <c r="A25" s="229" t="s">
        <v>405</v>
      </c>
      <c r="B25" s="246">
        <v>0</v>
      </c>
      <c r="C25" s="246">
        <v>590</v>
      </c>
      <c r="D25" s="246">
        <v>0</v>
      </c>
      <c r="E25" s="246">
        <v>0</v>
      </c>
      <c r="F25" s="246">
        <v>0</v>
      </c>
      <c r="G25" s="246">
        <v>590</v>
      </c>
    </row>
    <row r="26" spans="1:7" x14ac:dyDescent="0.2">
      <c r="A26" s="229" t="s">
        <v>412</v>
      </c>
      <c r="B26" s="246">
        <v>0</v>
      </c>
      <c r="C26" s="246">
        <v>15393</v>
      </c>
      <c r="D26" s="246">
        <v>0</v>
      </c>
      <c r="E26" s="246">
        <v>0</v>
      </c>
      <c r="F26" s="246">
        <v>23853</v>
      </c>
      <c r="G26" s="246">
        <v>39246</v>
      </c>
    </row>
    <row r="27" spans="1:7" x14ac:dyDescent="0.2">
      <c r="A27" s="229" t="s">
        <v>452</v>
      </c>
      <c r="B27" s="246">
        <v>0</v>
      </c>
      <c r="C27" s="246">
        <v>33</v>
      </c>
      <c r="D27" s="246">
        <v>0</v>
      </c>
      <c r="E27" s="246">
        <v>0</v>
      </c>
      <c r="F27" s="246">
        <v>75</v>
      </c>
      <c r="G27" s="246">
        <v>108</v>
      </c>
    </row>
    <row r="28" spans="1:7" x14ac:dyDescent="0.2">
      <c r="A28" s="229" t="s">
        <v>459</v>
      </c>
      <c r="B28" s="246">
        <v>0</v>
      </c>
      <c r="C28" s="246">
        <v>90</v>
      </c>
      <c r="D28" s="246">
        <v>0</v>
      </c>
      <c r="E28" s="246">
        <v>0</v>
      </c>
      <c r="F28" s="246">
        <v>0</v>
      </c>
      <c r="G28" s="246">
        <v>90</v>
      </c>
    </row>
    <row r="29" spans="1:7" x14ac:dyDescent="0.2">
      <c r="A29" s="231" t="s">
        <v>1194</v>
      </c>
      <c r="B29" s="247">
        <v>0</v>
      </c>
      <c r="C29" s="247">
        <v>40421</v>
      </c>
      <c r="D29" s="247">
        <v>0</v>
      </c>
      <c r="E29" s="247">
        <v>340</v>
      </c>
      <c r="F29" s="247">
        <v>54108</v>
      </c>
      <c r="G29" s="247">
        <v>94869</v>
      </c>
    </row>
    <row r="30" spans="1:7" x14ac:dyDescent="0.2">
      <c r="A30" s="227" t="s">
        <v>40</v>
      </c>
      <c r="B30" s="248"/>
      <c r="C30" s="248"/>
      <c r="D30" s="248"/>
      <c r="E30" s="248"/>
      <c r="F30" s="248"/>
      <c r="G30" s="248"/>
    </row>
    <row r="31" spans="1:7" x14ac:dyDescent="0.2">
      <c r="A31" s="229" t="s">
        <v>616</v>
      </c>
      <c r="B31" s="246">
        <v>0</v>
      </c>
      <c r="C31" s="246">
        <v>700</v>
      </c>
      <c r="D31" s="246">
        <v>0</v>
      </c>
      <c r="E31" s="246">
        <v>0</v>
      </c>
      <c r="F31" s="246">
        <v>0</v>
      </c>
      <c r="G31" s="246">
        <v>700</v>
      </c>
    </row>
    <row r="32" spans="1:7" x14ac:dyDescent="0.2">
      <c r="A32" s="229" t="s">
        <v>617</v>
      </c>
      <c r="B32" s="246">
        <v>0</v>
      </c>
      <c r="C32" s="246">
        <v>66</v>
      </c>
      <c r="D32" s="246">
        <v>0</v>
      </c>
      <c r="E32" s="246">
        <v>2434</v>
      </c>
      <c r="F32" s="246">
        <v>1500</v>
      </c>
      <c r="G32" s="246">
        <v>4000</v>
      </c>
    </row>
    <row r="33" spans="1:7" x14ac:dyDescent="0.2">
      <c r="A33" s="229" t="s">
        <v>637</v>
      </c>
      <c r="B33" s="246">
        <v>0</v>
      </c>
      <c r="C33" s="246">
        <v>65</v>
      </c>
      <c r="D33" s="246">
        <v>0</v>
      </c>
      <c r="E33" s="246">
        <v>1035</v>
      </c>
      <c r="F33" s="246">
        <v>600</v>
      </c>
      <c r="G33" s="246">
        <v>1700</v>
      </c>
    </row>
    <row r="34" spans="1:7" x14ac:dyDescent="0.2">
      <c r="A34" s="229" t="s">
        <v>638</v>
      </c>
      <c r="B34" s="246">
        <v>0</v>
      </c>
      <c r="C34" s="246">
        <v>26</v>
      </c>
      <c r="D34" s="246">
        <v>0</v>
      </c>
      <c r="E34" s="246">
        <v>974</v>
      </c>
      <c r="F34" s="246">
        <v>600</v>
      </c>
      <c r="G34" s="246">
        <v>1600</v>
      </c>
    </row>
    <row r="35" spans="1:7" x14ac:dyDescent="0.2">
      <c r="A35" s="229" t="s">
        <v>639</v>
      </c>
      <c r="B35" s="246">
        <v>0</v>
      </c>
      <c r="C35" s="246">
        <v>391</v>
      </c>
      <c r="D35" s="246">
        <v>0</v>
      </c>
      <c r="E35" s="246">
        <v>609</v>
      </c>
      <c r="F35" s="246">
        <v>0</v>
      </c>
      <c r="G35" s="246">
        <v>1000</v>
      </c>
    </row>
    <row r="36" spans="1:7" x14ac:dyDescent="0.2">
      <c r="A36" s="231" t="s">
        <v>1181</v>
      </c>
      <c r="B36" s="247">
        <v>0</v>
      </c>
      <c r="C36" s="247">
        <v>1248</v>
      </c>
      <c r="D36" s="247">
        <v>0</v>
      </c>
      <c r="E36" s="247">
        <v>5052</v>
      </c>
      <c r="F36" s="247">
        <v>2700</v>
      </c>
      <c r="G36" s="247">
        <v>9000</v>
      </c>
    </row>
    <row r="37" spans="1:7" x14ac:dyDescent="0.2">
      <c r="A37" s="227" t="s">
        <v>11</v>
      </c>
      <c r="B37" s="248"/>
      <c r="C37" s="248"/>
      <c r="D37" s="248"/>
      <c r="E37" s="248"/>
      <c r="F37" s="248"/>
      <c r="G37" s="248"/>
    </row>
    <row r="38" spans="1:7" x14ac:dyDescent="0.2">
      <c r="A38" s="229" t="s">
        <v>1206</v>
      </c>
      <c r="B38" s="246">
        <v>0</v>
      </c>
      <c r="C38" s="246">
        <v>100</v>
      </c>
      <c r="D38" s="246">
        <v>0</v>
      </c>
      <c r="E38" s="246">
        <v>1900</v>
      </c>
      <c r="F38" s="246">
        <v>0</v>
      </c>
      <c r="G38" s="246">
        <v>2000</v>
      </c>
    </row>
    <row r="39" spans="1:7" x14ac:dyDescent="0.2">
      <c r="A39" s="229" t="s">
        <v>595</v>
      </c>
      <c r="B39" s="246">
        <v>0</v>
      </c>
      <c r="C39" s="246">
        <v>1185</v>
      </c>
      <c r="D39" s="246">
        <v>0</v>
      </c>
      <c r="E39" s="246">
        <v>10515</v>
      </c>
      <c r="F39" s="246">
        <v>12300</v>
      </c>
      <c r="G39" s="246">
        <v>24000</v>
      </c>
    </row>
    <row r="40" spans="1:7" x14ac:dyDescent="0.2">
      <c r="A40" s="229" t="s">
        <v>289</v>
      </c>
      <c r="B40" s="246">
        <v>0</v>
      </c>
      <c r="C40" s="246">
        <v>6730</v>
      </c>
      <c r="D40" s="246">
        <v>0</v>
      </c>
      <c r="E40" s="246">
        <v>0</v>
      </c>
      <c r="F40" s="246">
        <v>5000</v>
      </c>
      <c r="G40" s="246">
        <v>11730</v>
      </c>
    </row>
    <row r="41" spans="1:7" x14ac:dyDescent="0.2">
      <c r="A41" s="229" t="s">
        <v>598</v>
      </c>
      <c r="B41" s="246">
        <v>0</v>
      </c>
      <c r="C41" s="246">
        <v>50</v>
      </c>
      <c r="D41" s="246">
        <v>0</v>
      </c>
      <c r="E41" s="246">
        <v>950</v>
      </c>
      <c r="F41" s="246">
        <v>0</v>
      </c>
      <c r="G41" s="246">
        <v>1000</v>
      </c>
    </row>
    <row r="42" spans="1:7" x14ac:dyDescent="0.2">
      <c r="A42" s="229" t="s">
        <v>601</v>
      </c>
      <c r="B42" s="246">
        <v>0</v>
      </c>
      <c r="C42" s="246">
        <v>2875</v>
      </c>
      <c r="D42" s="246">
        <v>0</v>
      </c>
      <c r="E42" s="246">
        <v>0</v>
      </c>
      <c r="F42" s="246">
        <v>0</v>
      </c>
      <c r="G42" s="246">
        <v>2875</v>
      </c>
    </row>
    <row r="43" spans="1:7" x14ac:dyDescent="0.2">
      <c r="A43" s="229" t="s">
        <v>604</v>
      </c>
      <c r="B43" s="246">
        <v>0</v>
      </c>
      <c r="C43" s="246">
        <v>105</v>
      </c>
      <c r="D43" s="246">
        <v>0</v>
      </c>
      <c r="E43" s="246">
        <v>0</v>
      </c>
      <c r="F43" s="246">
        <v>0</v>
      </c>
      <c r="G43" s="246">
        <v>105</v>
      </c>
    </row>
    <row r="44" spans="1:7" x14ac:dyDescent="0.2">
      <c r="A44" s="229" t="s">
        <v>605</v>
      </c>
      <c r="B44" s="246">
        <v>0</v>
      </c>
      <c r="C44" s="246">
        <v>380</v>
      </c>
      <c r="D44" s="246">
        <v>0</v>
      </c>
      <c r="E44" s="246">
        <v>0</v>
      </c>
      <c r="F44" s="246">
        <v>0</v>
      </c>
      <c r="G44" s="246">
        <v>380</v>
      </c>
    </row>
    <row r="45" spans="1:7" x14ac:dyDescent="0.2">
      <c r="A45" s="229" t="s">
        <v>606</v>
      </c>
      <c r="B45" s="246">
        <v>0</v>
      </c>
      <c r="C45" s="246">
        <v>1400</v>
      </c>
      <c r="D45" s="246">
        <v>0</v>
      </c>
      <c r="E45" s="246">
        <v>0</v>
      </c>
      <c r="F45" s="246">
        <v>0</v>
      </c>
      <c r="G45" s="246">
        <v>1400</v>
      </c>
    </row>
    <row r="46" spans="1:7" x14ac:dyDescent="0.2">
      <c r="A46" s="229" t="s">
        <v>607</v>
      </c>
      <c r="B46" s="246">
        <v>0</v>
      </c>
      <c r="C46" s="246">
        <v>420</v>
      </c>
      <c r="D46" s="246">
        <v>0</v>
      </c>
      <c r="E46" s="246">
        <v>0</v>
      </c>
      <c r="F46" s="246">
        <v>0</v>
      </c>
      <c r="G46" s="246">
        <v>420</v>
      </c>
    </row>
    <row r="47" spans="1:7" x14ac:dyDescent="0.2">
      <c r="A47" s="229" t="s">
        <v>609</v>
      </c>
      <c r="B47" s="246">
        <v>0</v>
      </c>
      <c r="C47" s="246">
        <v>1125</v>
      </c>
      <c r="D47" s="246">
        <v>0</v>
      </c>
      <c r="E47" s="246">
        <v>375</v>
      </c>
      <c r="F47" s="246">
        <v>0</v>
      </c>
      <c r="G47" s="246">
        <v>1500</v>
      </c>
    </row>
    <row r="48" spans="1:7" x14ac:dyDescent="0.2">
      <c r="A48" s="229" t="s">
        <v>610</v>
      </c>
      <c r="B48" s="246">
        <v>0</v>
      </c>
      <c r="C48" s="246">
        <v>2040</v>
      </c>
      <c r="D48" s="246">
        <v>0</v>
      </c>
      <c r="E48" s="246">
        <v>1960</v>
      </c>
      <c r="F48" s="246">
        <v>0</v>
      </c>
      <c r="G48" s="246">
        <v>4000</v>
      </c>
    </row>
    <row r="49" spans="1:7" x14ac:dyDescent="0.2">
      <c r="A49" s="229" t="s">
        <v>510</v>
      </c>
      <c r="B49" s="246">
        <v>0</v>
      </c>
      <c r="C49" s="246">
        <v>500</v>
      </c>
      <c r="D49" s="246">
        <v>0</v>
      </c>
      <c r="E49" s="246">
        <v>0</v>
      </c>
      <c r="F49" s="246">
        <v>0</v>
      </c>
      <c r="G49" s="246">
        <v>500</v>
      </c>
    </row>
    <row r="50" spans="1:7" x14ac:dyDescent="0.2">
      <c r="A50" s="229" t="s">
        <v>612</v>
      </c>
      <c r="B50" s="246">
        <v>0</v>
      </c>
      <c r="C50" s="246">
        <v>100</v>
      </c>
      <c r="D50" s="246">
        <v>0</v>
      </c>
      <c r="E50" s="246">
        <v>0</v>
      </c>
      <c r="F50" s="246">
        <v>400</v>
      </c>
      <c r="G50" s="246">
        <v>500</v>
      </c>
    </row>
    <row r="51" spans="1:7" x14ac:dyDescent="0.2">
      <c r="A51" s="229" t="s">
        <v>339</v>
      </c>
      <c r="B51" s="246">
        <v>0</v>
      </c>
      <c r="C51" s="246">
        <v>20</v>
      </c>
      <c r="D51" s="246">
        <v>0</v>
      </c>
      <c r="E51" s="246">
        <v>0</v>
      </c>
      <c r="F51" s="246">
        <v>50</v>
      </c>
      <c r="G51" s="246">
        <v>70</v>
      </c>
    </row>
    <row r="52" spans="1:7" x14ac:dyDescent="0.2">
      <c r="A52" s="229" t="s">
        <v>340</v>
      </c>
      <c r="B52" s="246">
        <v>0</v>
      </c>
      <c r="C52" s="246">
        <v>30</v>
      </c>
      <c r="D52" s="246">
        <v>0</v>
      </c>
      <c r="E52" s="246">
        <v>0</v>
      </c>
      <c r="F52" s="246">
        <v>100</v>
      </c>
      <c r="G52" s="246">
        <v>130</v>
      </c>
    </row>
    <row r="53" spans="1:7" x14ac:dyDescent="0.2">
      <c r="A53" s="229" t="s">
        <v>343</v>
      </c>
      <c r="B53" s="246">
        <v>0</v>
      </c>
      <c r="C53" s="246">
        <v>0</v>
      </c>
      <c r="D53" s="246">
        <v>0</v>
      </c>
      <c r="E53" s="246">
        <v>0</v>
      </c>
      <c r="F53" s="246">
        <v>100</v>
      </c>
      <c r="G53" s="246">
        <v>100</v>
      </c>
    </row>
    <row r="54" spans="1:7" x14ac:dyDescent="0.2">
      <c r="A54" s="229" t="s">
        <v>352</v>
      </c>
      <c r="B54" s="246">
        <v>0</v>
      </c>
      <c r="C54" s="246">
        <v>30</v>
      </c>
      <c r="D54" s="246">
        <v>0</v>
      </c>
      <c r="E54" s="246">
        <v>0</v>
      </c>
      <c r="F54" s="246">
        <v>50</v>
      </c>
      <c r="G54" s="246">
        <v>80</v>
      </c>
    </row>
    <row r="55" spans="1:7" x14ac:dyDescent="0.2">
      <c r="A55" s="229" t="s">
        <v>364</v>
      </c>
      <c r="B55" s="246">
        <v>0</v>
      </c>
      <c r="C55" s="246">
        <v>50</v>
      </c>
      <c r="D55" s="246">
        <v>0</v>
      </c>
      <c r="E55" s="246">
        <v>0</v>
      </c>
      <c r="F55" s="246">
        <v>100</v>
      </c>
      <c r="G55" s="246">
        <v>150</v>
      </c>
    </row>
    <row r="56" spans="1:7" x14ac:dyDescent="0.2">
      <c r="A56" s="229" t="s">
        <v>618</v>
      </c>
      <c r="B56" s="246">
        <v>0</v>
      </c>
      <c r="C56" s="246">
        <v>2168</v>
      </c>
      <c r="D56" s="246">
        <v>0</v>
      </c>
      <c r="E56" s="246">
        <v>542</v>
      </c>
      <c r="F56" s="246">
        <v>0</v>
      </c>
      <c r="G56" s="246">
        <v>2710</v>
      </c>
    </row>
    <row r="57" spans="1:7" x14ac:dyDescent="0.2">
      <c r="A57" s="229" t="s">
        <v>619</v>
      </c>
      <c r="B57" s="246">
        <v>0</v>
      </c>
      <c r="C57" s="246">
        <v>1581</v>
      </c>
      <c r="D57" s="246">
        <v>0</v>
      </c>
      <c r="E57" s="246">
        <v>0</v>
      </c>
      <c r="F57" s="246">
        <v>0</v>
      </c>
      <c r="G57" s="246">
        <v>1581</v>
      </c>
    </row>
    <row r="58" spans="1:7" x14ac:dyDescent="0.2">
      <c r="A58" s="229" t="s">
        <v>620</v>
      </c>
      <c r="B58" s="246">
        <v>0</v>
      </c>
      <c r="C58" s="246">
        <v>320</v>
      </c>
      <c r="D58" s="246">
        <v>0</v>
      </c>
      <c r="E58" s="246">
        <v>80</v>
      </c>
      <c r="F58" s="246">
        <v>0</v>
      </c>
      <c r="G58" s="246">
        <v>400</v>
      </c>
    </row>
    <row r="59" spans="1:7" x14ac:dyDescent="0.2">
      <c r="A59" s="229" t="s">
        <v>621</v>
      </c>
      <c r="B59" s="246">
        <v>0</v>
      </c>
      <c r="C59" s="246">
        <v>80</v>
      </c>
      <c r="D59" s="246">
        <v>0</v>
      </c>
      <c r="E59" s="246">
        <v>320</v>
      </c>
      <c r="F59" s="246">
        <v>0</v>
      </c>
      <c r="G59" s="246">
        <v>400</v>
      </c>
    </row>
    <row r="60" spans="1:7" x14ac:dyDescent="0.2">
      <c r="A60" s="229" t="s">
        <v>622</v>
      </c>
      <c r="B60" s="246">
        <v>0</v>
      </c>
      <c r="C60" s="246">
        <v>480</v>
      </c>
      <c r="D60" s="246">
        <v>0</v>
      </c>
      <c r="E60" s="246">
        <v>1920</v>
      </c>
      <c r="F60" s="246">
        <v>0</v>
      </c>
      <c r="G60" s="246">
        <v>2400</v>
      </c>
    </row>
    <row r="61" spans="1:7" x14ac:dyDescent="0.2">
      <c r="A61" s="229" t="s">
        <v>623</v>
      </c>
      <c r="B61" s="246">
        <v>0</v>
      </c>
      <c r="C61" s="246">
        <v>80</v>
      </c>
      <c r="D61" s="246">
        <v>0</v>
      </c>
      <c r="E61" s="246">
        <v>320</v>
      </c>
      <c r="F61" s="246">
        <v>0</v>
      </c>
      <c r="G61" s="246">
        <v>400</v>
      </c>
    </row>
    <row r="62" spans="1:7" x14ac:dyDescent="0.2">
      <c r="A62" s="229" t="s">
        <v>624</v>
      </c>
      <c r="B62" s="246">
        <v>0</v>
      </c>
      <c r="C62" s="246">
        <v>240</v>
      </c>
      <c r="D62" s="246">
        <v>0</v>
      </c>
      <c r="E62" s="246">
        <v>60</v>
      </c>
      <c r="F62" s="246">
        <v>0</v>
      </c>
      <c r="G62" s="246">
        <v>300</v>
      </c>
    </row>
    <row r="63" spans="1:7" x14ac:dyDescent="0.2">
      <c r="A63" s="229" t="s">
        <v>625</v>
      </c>
      <c r="B63" s="246">
        <v>0</v>
      </c>
      <c r="C63" s="246">
        <v>300</v>
      </c>
      <c r="D63" s="246">
        <v>0</v>
      </c>
      <c r="E63" s="246">
        <v>0</v>
      </c>
      <c r="F63" s="246">
        <v>0</v>
      </c>
      <c r="G63" s="246">
        <v>300</v>
      </c>
    </row>
    <row r="64" spans="1:7" x14ac:dyDescent="0.2">
      <c r="A64" s="229" t="s">
        <v>626</v>
      </c>
      <c r="B64" s="246">
        <v>0</v>
      </c>
      <c r="C64" s="246">
        <v>500</v>
      </c>
      <c r="D64" s="246">
        <v>0</v>
      </c>
      <c r="E64" s="246">
        <v>500</v>
      </c>
      <c r="F64" s="246">
        <v>0</v>
      </c>
      <c r="G64" s="246">
        <v>1000</v>
      </c>
    </row>
    <row r="65" spans="1:7" x14ac:dyDescent="0.2">
      <c r="A65" s="229" t="s">
        <v>392</v>
      </c>
      <c r="B65" s="246">
        <v>0</v>
      </c>
      <c r="C65" s="246">
        <v>1235</v>
      </c>
      <c r="D65" s="246">
        <v>0</v>
      </c>
      <c r="E65" s="246">
        <v>0</v>
      </c>
      <c r="F65" s="246">
        <v>0</v>
      </c>
      <c r="G65" s="246">
        <v>1235</v>
      </c>
    </row>
    <row r="66" spans="1:7" x14ac:dyDescent="0.2">
      <c r="A66" s="229" t="s">
        <v>411</v>
      </c>
      <c r="B66" s="246">
        <v>0</v>
      </c>
      <c r="C66" s="246">
        <v>471</v>
      </c>
      <c r="D66" s="246">
        <v>0</v>
      </c>
      <c r="E66" s="246">
        <v>0</v>
      </c>
      <c r="F66" s="246">
        <v>4000</v>
      </c>
      <c r="G66" s="246">
        <v>4471</v>
      </c>
    </row>
    <row r="67" spans="1:7" x14ac:dyDescent="0.2">
      <c r="A67" s="229" t="s">
        <v>413</v>
      </c>
      <c r="B67" s="246">
        <v>0</v>
      </c>
      <c r="C67" s="246">
        <v>100</v>
      </c>
      <c r="D67" s="246">
        <v>0</v>
      </c>
      <c r="E67" s="246">
        <v>0</v>
      </c>
      <c r="F67" s="246">
        <v>0</v>
      </c>
      <c r="G67" s="246">
        <v>100</v>
      </c>
    </row>
    <row r="68" spans="1:7" x14ac:dyDescent="0.2">
      <c r="A68" s="229" t="s">
        <v>414</v>
      </c>
      <c r="B68" s="246">
        <v>0</v>
      </c>
      <c r="C68" s="246">
        <v>200</v>
      </c>
      <c r="D68" s="246">
        <v>0</v>
      </c>
      <c r="E68" s="246">
        <v>0</v>
      </c>
      <c r="F68" s="246">
        <v>0</v>
      </c>
      <c r="G68" s="246">
        <v>200</v>
      </c>
    </row>
    <row r="69" spans="1:7" x14ac:dyDescent="0.2">
      <c r="A69" s="229" t="s">
        <v>415</v>
      </c>
      <c r="B69" s="246">
        <v>0</v>
      </c>
      <c r="C69" s="246">
        <v>200</v>
      </c>
      <c r="D69" s="246">
        <v>0</v>
      </c>
      <c r="E69" s="246">
        <v>0</v>
      </c>
      <c r="F69" s="246">
        <v>0</v>
      </c>
      <c r="G69" s="246">
        <v>200</v>
      </c>
    </row>
    <row r="70" spans="1:7" x14ac:dyDescent="0.2">
      <c r="A70" s="229" t="s">
        <v>416</v>
      </c>
      <c r="B70" s="246">
        <v>0</v>
      </c>
      <c r="C70" s="246">
        <v>120</v>
      </c>
      <c r="D70" s="246">
        <v>0</v>
      </c>
      <c r="E70" s="246">
        <v>0</v>
      </c>
      <c r="F70" s="246">
        <v>300</v>
      </c>
      <c r="G70" s="246">
        <v>420</v>
      </c>
    </row>
    <row r="71" spans="1:7" x14ac:dyDescent="0.2">
      <c r="A71" s="229" t="s">
        <v>417</v>
      </c>
      <c r="B71" s="246">
        <v>0</v>
      </c>
      <c r="C71" s="246">
        <v>500</v>
      </c>
      <c r="D71" s="246">
        <v>0</v>
      </c>
      <c r="E71" s="246">
        <v>0</v>
      </c>
      <c r="F71" s="246">
        <v>0</v>
      </c>
      <c r="G71" s="246">
        <v>500</v>
      </c>
    </row>
    <row r="72" spans="1:7" x14ac:dyDescent="0.2">
      <c r="A72" s="229" t="s">
        <v>419</v>
      </c>
      <c r="B72" s="246">
        <v>0</v>
      </c>
      <c r="C72" s="246">
        <v>200</v>
      </c>
      <c r="D72" s="246">
        <v>0</v>
      </c>
      <c r="E72" s="246">
        <v>0</v>
      </c>
      <c r="F72" s="246">
        <v>200</v>
      </c>
      <c r="G72" s="246">
        <v>400</v>
      </c>
    </row>
    <row r="73" spans="1:7" x14ac:dyDescent="0.2">
      <c r="A73" s="229" t="s">
        <v>420</v>
      </c>
      <c r="B73" s="246">
        <v>0</v>
      </c>
      <c r="C73" s="246">
        <v>50</v>
      </c>
      <c r="D73" s="246">
        <v>0</v>
      </c>
      <c r="E73" s="246">
        <v>0</v>
      </c>
      <c r="F73" s="246">
        <v>100</v>
      </c>
      <c r="G73" s="246">
        <v>150</v>
      </c>
    </row>
    <row r="74" spans="1:7" x14ac:dyDescent="0.2">
      <c r="A74" s="229" t="s">
        <v>422</v>
      </c>
      <c r="B74" s="246">
        <v>0</v>
      </c>
      <c r="C74" s="246">
        <v>150</v>
      </c>
      <c r="D74" s="246">
        <v>0</v>
      </c>
      <c r="E74" s="246">
        <v>0</v>
      </c>
      <c r="F74" s="246">
        <v>200</v>
      </c>
      <c r="G74" s="246">
        <v>350</v>
      </c>
    </row>
    <row r="75" spans="1:7" x14ac:dyDescent="0.2">
      <c r="A75" s="229" t="s">
        <v>440</v>
      </c>
      <c r="B75" s="246">
        <v>0</v>
      </c>
      <c r="C75" s="246">
        <v>375</v>
      </c>
      <c r="D75" s="246">
        <v>0</v>
      </c>
      <c r="E75" s="246">
        <v>0</v>
      </c>
      <c r="F75" s="246">
        <v>2000</v>
      </c>
      <c r="G75" s="246">
        <v>2375</v>
      </c>
    </row>
    <row r="76" spans="1:7" x14ac:dyDescent="0.2">
      <c r="A76" s="229" t="s">
        <v>453</v>
      </c>
      <c r="B76" s="246">
        <v>0</v>
      </c>
      <c r="C76" s="246">
        <v>7</v>
      </c>
      <c r="D76" s="246">
        <v>0</v>
      </c>
      <c r="E76" s="246">
        <v>0</v>
      </c>
      <c r="F76" s="246">
        <v>800</v>
      </c>
      <c r="G76" s="246">
        <v>807</v>
      </c>
    </row>
    <row r="77" spans="1:7" x14ac:dyDescent="0.2">
      <c r="A77" s="229" t="s">
        <v>525</v>
      </c>
      <c r="B77" s="246">
        <v>0</v>
      </c>
      <c r="C77" s="246">
        <v>140</v>
      </c>
      <c r="D77" s="246">
        <v>0</v>
      </c>
      <c r="E77" s="246">
        <v>0</v>
      </c>
      <c r="F77" s="246">
        <v>0</v>
      </c>
      <c r="G77" s="246">
        <v>140</v>
      </c>
    </row>
    <row r="78" spans="1:7" x14ac:dyDescent="0.2">
      <c r="A78" s="229" t="s">
        <v>454</v>
      </c>
      <c r="B78" s="246">
        <v>0</v>
      </c>
      <c r="C78" s="246">
        <v>2</v>
      </c>
      <c r="D78" s="246">
        <v>0</v>
      </c>
      <c r="E78" s="246">
        <v>0</v>
      </c>
      <c r="F78" s="246">
        <v>400</v>
      </c>
      <c r="G78" s="246">
        <v>402</v>
      </c>
    </row>
    <row r="79" spans="1:7" x14ac:dyDescent="0.2">
      <c r="A79" s="229" t="s">
        <v>455</v>
      </c>
      <c r="B79" s="246">
        <v>0</v>
      </c>
      <c r="C79" s="246">
        <v>19</v>
      </c>
      <c r="D79" s="246">
        <v>0</v>
      </c>
      <c r="E79" s="246">
        <v>0</v>
      </c>
      <c r="F79" s="246">
        <v>125</v>
      </c>
      <c r="G79" s="246">
        <v>144</v>
      </c>
    </row>
    <row r="80" spans="1:7" x14ac:dyDescent="0.2">
      <c r="A80" s="229" t="s">
        <v>526</v>
      </c>
      <c r="B80" s="246">
        <v>0</v>
      </c>
      <c r="C80" s="246">
        <v>140</v>
      </c>
      <c r="D80" s="246">
        <v>0</v>
      </c>
      <c r="E80" s="246">
        <v>0</v>
      </c>
      <c r="F80" s="246">
        <v>0</v>
      </c>
      <c r="G80" s="246">
        <v>140</v>
      </c>
    </row>
    <row r="81" spans="1:7" x14ac:dyDescent="0.2">
      <c r="A81" s="229" t="s">
        <v>627</v>
      </c>
      <c r="B81" s="246">
        <v>0</v>
      </c>
      <c r="C81" s="246">
        <v>3500</v>
      </c>
      <c r="D81" s="246">
        <v>0</v>
      </c>
      <c r="E81" s="246">
        <v>0</v>
      </c>
      <c r="F81" s="246">
        <v>0</v>
      </c>
      <c r="G81" s="246">
        <v>3500</v>
      </c>
    </row>
    <row r="82" spans="1:7" x14ac:dyDescent="0.2">
      <c r="A82" s="229" t="s">
        <v>541</v>
      </c>
      <c r="B82" s="246">
        <v>0</v>
      </c>
      <c r="C82" s="246">
        <v>150</v>
      </c>
      <c r="D82" s="246">
        <v>0</v>
      </c>
      <c r="E82" s="246">
        <v>0</v>
      </c>
      <c r="F82" s="246">
        <v>0</v>
      </c>
      <c r="G82" s="246">
        <v>150</v>
      </c>
    </row>
    <row r="83" spans="1:7" x14ac:dyDescent="0.2">
      <c r="A83" s="229" t="s">
        <v>628</v>
      </c>
      <c r="B83" s="246">
        <v>0</v>
      </c>
      <c r="C83" s="246">
        <v>0</v>
      </c>
      <c r="D83" s="246">
        <v>0</v>
      </c>
      <c r="E83" s="246">
        <v>3500</v>
      </c>
      <c r="F83" s="246">
        <v>0</v>
      </c>
      <c r="G83" s="246">
        <v>3500</v>
      </c>
    </row>
    <row r="84" spans="1:7" x14ac:dyDescent="0.2">
      <c r="A84" s="229" t="s">
        <v>629</v>
      </c>
      <c r="B84" s="246">
        <v>0</v>
      </c>
      <c r="C84" s="246">
        <v>100</v>
      </c>
      <c r="D84" s="246">
        <v>0</v>
      </c>
      <c r="E84" s="246">
        <v>0</v>
      </c>
      <c r="F84" s="246">
        <v>100</v>
      </c>
      <c r="G84" s="246">
        <v>200</v>
      </c>
    </row>
    <row r="85" spans="1:7" x14ac:dyDescent="0.2">
      <c r="A85" s="229" t="s">
        <v>630</v>
      </c>
      <c r="B85" s="246">
        <v>0</v>
      </c>
      <c r="C85" s="246">
        <v>180</v>
      </c>
      <c r="D85" s="246">
        <v>0</v>
      </c>
      <c r="E85" s="246">
        <v>0</v>
      </c>
      <c r="F85" s="246">
        <v>0</v>
      </c>
      <c r="G85" s="246">
        <v>180</v>
      </c>
    </row>
    <row r="86" spans="1:7" x14ac:dyDescent="0.2">
      <c r="A86" s="229" t="s">
        <v>631</v>
      </c>
      <c r="B86" s="246">
        <v>0</v>
      </c>
      <c r="C86" s="246">
        <v>100</v>
      </c>
      <c r="D86" s="246">
        <v>0</v>
      </c>
      <c r="E86" s="246">
        <v>0</v>
      </c>
      <c r="F86" s="246">
        <v>1000</v>
      </c>
      <c r="G86" s="246">
        <v>1100</v>
      </c>
    </row>
    <row r="87" spans="1:7" x14ac:dyDescent="0.2">
      <c r="A87" s="229" t="s">
        <v>632</v>
      </c>
      <c r="B87" s="246">
        <v>0</v>
      </c>
      <c r="C87" s="246">
        <v>8</v>
      </c>
      <c r="D87" s="246">
        <v>0</v>
      </c>
      <c r="E87" s="246">
        <v>145</v>
      </c>
      <c r="F87" s="246">
        <v>0</v>
      </c>
      <c r="G87" s="246">
        <v>153</v>
      </c>
    </row>
    <row r="88" spans="1:7" x14ac:dyDescent="0.2">
      <c r="A88" s="229" t="s">
        <v>633</v>
      </c>
      <c r="B88" s="246">
        <v>0</v>
      </c>
      <c r="C88" s="246">
        <v>150</v>
      </c>
      <c r="D88" s="246">
        <v>0</v>
      </c>
      <c r="E88" s="246">
        <v>150</v>
      </c>
      <c r="F88" s="246">
        <v>0</v>
      </c>
      <c r="G88" s="246">
        <v>300</v>
      </c>
    </row>
    <row r="89" spans="1:7" x14ac:dyDescent="0.2">
      <c r="A89" s="229" t="s">
        <v>634</v>
      </c>
      <c r="B89" s="246">
        <v>0</v>
      </c>
      <c r="C89" s="246">
        <v>576</v>
      </c>
      <c r="D89" s="246">
        <v>0</v>
      </c>
      <c r="E89" s="246">
        <v>114</v>
      </c>
      <c r="F89" s="246">
        <v>0</v>
      </c>
      <c r="G89" s="246">
        <v>690</v>
      </c>
    </row>
    <row r="90" spans="1:7" x14ac:dyDescent="0.2">
      <c r="A90" s="229" t="s">
        <v>635</v>
      </c>
      <c r="B90" s="246">
        <v>0</v>
      </c>
      <c r="C90" s="246">
        <v>544</v>
      </c>
      <c r="D90" s="246">
        <v>0</v>
      </c>
      <c r="E90" s="246">
        <v>2656</v>
      </c>
      <c r="F90" s="246">
        <v>0</v>
      </c>
      <c r="G90" s="246">
        <v>3200</v>
      </c>
    </row>
    <row r="91" spans="1:7" x14ac:dyDescent="0.2">
      <c r="A91" s="229" t="s">
        <v>636</v>
      </c>
      <c r="B91" s="246">
        <v>0</v>
      </c>
      <c r="C91" s="246">
        <v>500</v>
      </c>
      <c r="D91" s="246">
        <v>0</v>
      </c>
      <c r="E91" s="246">
        <v>0</v>
      </c>
      <c r="F91" s="246">
        <v>0</v>
      </c>
      <c r="G91" s="246">
        <v>500</v>
      </c>
    </row>
    <row r="92" spans="1:7" x14ac:dyDescent="0.2">
      <c r="A92" s="229" t="s">
        <v>542</v>
      </c>
      <c r="B92" s="246">
        <v>0</v>
      </c>
      <c r="C92" s="246">
        <v>1775</v>
      </c>
      <c r="D92" s="246">
        <v>0</v>
      </c>
      <c r="E92" s="246">
        <v>0</v>
      </c>
      <c r="F92" s="246">
        <v>0</v>
      </c>
      <c r="G92" s="246">
        <v>1775</v>
      </c>
    </row>
    <row r="93" spans="1:7" x14ac:dyDescent="0.2">
      <c r="A93" s="229" t="s">
        <v>543</v>
      </c>
      <c r="B93" s="246">
        <v>0</v>
      </c>
      <c r="C93" s="246">
        <v>150</v>
      </c>
      <c r="D93" s="246">
        <v>0</v>
      </c>
      <c r="E93" s="246">
        <v>0</v>
      </c>
      <c r="F93" s="246">
        <v>0</v>
      </c>
      <c r="G93" s="246">
        <v>150</v>
      </c>
    </row>
    <row r="94" spans="1:7" x14ac:dyDescent="0.2">
      <c r="A94" s="229" t="s">
        <v>544</v>
      </c>
      <c r="B94" s="246">
        <v>0</v>
      </c>
      <c r="C94" s="246">
        <v>40</v>
      </c>
      <c r="D94" s="246">
        <v>0</v>
      </c>
      <c r="E94" s="246">
        <v>10</v>
      </c>
      <c r="F94" s="246">
        <v>0</v>
      </c>
      <c r="G94" s="246">
        <v>50</v>
      </c>
    </row>
    <row r="95" spans="1:7" x14ac:dyDescent="0.2">
      <c r="A95" s="229" t="s">
        <v>662</v>
      </c>
      <c r="B95" s="246">
        <v>0</v>
      </c>
      <c r="C95" s="246">
        <v>1500</v>
      </c>
      <c r="D95" s="246">
        <v>0</v>
      </c>
      <c r="E95" s="246">
        <v>0</v>
      </c>
      <c r="F95" s="246">
        <v>0</v>
      </c>
      <c r="G95" s="246">
        <v>1500</v>
      </c>
    </row>
    <row r="96" spans="1:7" ht="13.5" thickBot="1" x14ac:dyDescent="0.25">
      <c r="A96" s="231" t="s">
        <v>1156</v>
      </c>
      <c r="B96" s="252">
        <v>0</v>
      </c>
      <c r="C96" s="253">
        <v>36071</v>
      </c>
      <c r="D96" s="253">
        <v>0</v>
      </c>
      <c r="E96" s="253">
        <v>26017</v>
      </c>
      <c r="F96" s="253">
        <v>27325</v>
      </c>
      <c r="G96" s="254">
        <v>89413</v>
      </c>
    </row>
    <row r="97" spans="1:7" ht="13.5" thickTop="1" x14ac:dyDescent="0.2">
      <c r="A97" s="233" t="s">
        <v>58</v>
      </c>
      <c r="B97" s="249">
        <v>0</v>
      </c>
      <c r="C97" s="249">
        <v>101952</v>
      </c>
      <c r="D97" s="249">
        <v>0</v>
      </c>
      <c r="E97" s="249">
        <v>31622</v>
      </c>
      <c r="F97" s="249">
        <v>84133</v>
      </c>
      <c r="G97" s="249">
        <v>217707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sqref="A1:A6"/>
    </sheetView>
  </sheetViews>
  <sheetFormatPr defaultRowHeight="12.75" x14ac:dyDescent="0.2"/>
  <cols>
    <col min="1" max="1" width="27.42578125" customWidth="1"/>
  </cols>
  <sheetData>
    <row r="1" spans="1:7" ht="6" customHeight="1" x14ac:dyDescent="0.2">
      <c r="A1" s="244" t="s">
        <v>1184</v>
      </c>
    </row>
    <row r="2" spans="1:7" ht="18" x14ac:dyDescent="0.25">
      <c r="A2" s="245" t="s">
        <v>1</v>
      </c>
    </row>
    <row r="3" spans="1:7" ht="18" x14ac:dyDescent="0.25">
      <c r="A3" s="245" t="s">
        <v>665</v>
      </c>
    </row>
    <row r="4" spans="1:7" ht="18" x14ac:dyDescent="0.25">
      <c r="A4" s="245" t="s">
        <v>1188</v>
      </c>
    </row>
    <row r="5" spans="1:7" ht="18" x14ac:dyDescent="0.25">
      <c r="A5" s="245" t="s">
        <v>1157</v>
      </c>
    </row>
    <row r="6" spans="1:7" ht="15" x14ac:dyDescent="0.2">
      <c r="A6" s="244" t="s">
        <v>2</v>
      </c>
    </row>
    <row r="7" spans="1:7" ht="38.25" x14ac:dyDescent="0.2">
      <c r="A7" s="226" t="s">
        <v>1138</v>
      </c>
      <c r="B7" s="225" t="s">
        <v>60</v>
      </c>
      <c r="C7" s="225" t="s">
        <v>1152</v>
      </c>
      <c r="D7" s="225" t="s">
        <v>1155</v>
      </c>
      <c r="E7" s="225" t="s">
        <v>1154</v>
      </c>
      <c r="F7" s="225" t="s">
        <v>1153</v>
      </c>
      <c r="G7" s="226" t="s">
        <v>58</v>
      </c>
    </row>
    <row r="8" spans="1:7" x14ac:dyDescent="0.2">
      <c r="A8" s="227" t="s">
        <v>56</v>
      </c>
      <c r="B8" s="228"/>
      <c r="C8" s="228"/>
      <c r="D8" s="228"/>
      <c r="E8" s="228"/>
      <c r="F8" s="228"/>
      <c r="G8" s="228"/>
    </row>
    <row r="9" spans="1:7" x14ac:dyDescent="0.2">
      <c r="A9" s="229" t="s">
        <v>225</v>
      </c>
      <c r="B9" s="246">
        <v>0</v>
      </c>
      <c r="C9" s="246">
        <v>0</v>
      </c>
      <c r="D9" s="246">
        <v>0</v>
      </c>
      <c r="E9" s="246">
        <v>0</v>
      </c>
      <c r="F9" s="246">
        <v>44715</v>
      </c>
      <c r="G9" s="246">
        <v>44715</v>
      </c>
    </row>
    <row r="10" spans="1:7" x14ac:dyDescent="0.2">
      <c r="A10" s="229" t="s">
        <v>226</v>
      </c>
      <c r="B10" s="246">
        <v>0</v>
      </c>
      <c r="C10" s="246">
        <v>2300</v>
      </c>
      <c r="D10" s="246">
        <v>0</v>
      </c>
      <c r="E10" s="246">
        <v>0</v>
      </c>
      <c r="F10" s="246">
        <v>0</v>
      </c>
      <c r="G10" s="246">
        <v>2300</v>
      </c>
    </row>
    <row r="11" spans="1:7" x14ac:dyDescent="0.2">
      <c r="A11" s="229" t="s">
        <v>227</v>
      </c>
      <c r="B11" s="246">
        <v>0</v>
      </c>
      <c r="C11" s="246">
        <v>2150</v>
      </c>
      <c r="D11" s="246">
        <v>0</v>
      </c>
      <c r="E11" s="246">
        <v>0</v>
      </c>
      <c r="F11" s="246">
        <v>0</v>
      </c>
      <c r="G11" s="246">
        <v>2150</v>
      </c>
    </row>
    <row r="12" spans="1:7" x14ac:dyDescent="0.2">
      <c r="A12" s="229" t="s">
        <v>228</v>
      </c>
      <c r="B12" s="246">
        <v>0</v>
      </c>
      <c r="C12" s="246">
        <v>27</v>
      </c>
      <c r="D12" s="246">
        <v>0</v>
      </c>
      <c r="E12" s="246">
        <v>0</v>
      </c>
      <c r="F12" s="246">
        <v>0</v>
      </c>
      <c r="G12" s="246">
        <v>27</v>
      </c>
    </row>
    <row r="13" spans="1:7" x14ac:dyDescent="0.2">
      <c r="A13" s="229" t="s">
        <v>232</v>
      </c>
      <c r="B13" s="246">
        <v>0</v>
      </c>
      <c r="C13" s="246">
        <v>1000</v>
      </c>
      <c r="D13" s="246">
        <v>0</v>
      </c>
      <c r="E13" s="246">
        <v>0</v>
      </c>
      <c r="F13" s="246">
        <v>0</v>
      </c>
      <c r="G13" s="246">
        <v>1000</v>
      </c>
    </row>
    <row r="14" spans="1:7" x14ac:dyDescent="0.2">
      <c r="A14" s="229" t="s">
        <v>233</v>
      </c>
      <c r="B14" s="246">
        <v>0</v>
      </c>
      <c r="C14" s="246">
        <v>1800</v>
      </c>
      <c r="D14" s="246">
        <v>0</v>
      </c>
      <c r="E14" s="246">
        <v>0</v>
      </c>
      <c r="F14" s="246">
        <v>0</v>
      </c>
      <c r="G14" s="246">
        <v>1800</v>
      </c>
    </row>
    <row r="15" spans="1:7" x14ac:dyDescent="0.2">
      <c r="A15" s="229" t="s">
        <v>234</v>
      </c>
      <c r="B15" s="246">
        <v>0</v>
      </c>
      <c r="C15" s="246">
        <v>200</v>
      </c>
      <c r="D15" s="246">
        <v>0</v>
      </c>
      <c r="E15" s="246">
        <v>0</v>
      </c>
      <c r="F15" s="246">
        <v>0</v>
      </c>
      <c r="G15" s="246">
        <v>200</v>
      </c>
    </row>
    <row r="16" spans="1:7" x14ac:dyDescent="0.2">
      <c r="A16" s="229" t="s">
        <v>235</v>
      </c>
      <c r="B16" s="246">
        <v>0</v>
      </c>
      <c r="C16" s="246">
        <v>200</v>
      </c>
      <c r="D16" s="246">
        <v>0</v>
      </c>
      <c r="E16" s="246">
        <v>0</v>
      </c>
      <c r="F16" s="246">
        <v>0</v>
      </c>
      <c r="G16" s="246">
        <v>200</v>
      </c>
    </row>
    <row r="17" spans="1:7" x14ac:dyDescent="0.2">
      <c r="A17" s="229" t="s">
        <v>236</v>
      </c>
      <c r="B17" s="246">
        <v>286</v>
      </c>
      <c r="C17" s="246">
        <v>2980</v>
      </c>
      <c r="D17" s="246">
        <v>0</v>
      </c>
      <c r="E17" s="246">
        <v>0</v>
      </c>
      <c r="F17" s="246">
        <v>0</v>
      </c>
      <c r="G17" s="246">
        <v>3266</v>
      </c>
    </row>
    <row r="18" spans="1:7" x14ac:dyDescent="0.2">
      <c r="A18" s="229" t="s">
        <v>237</v>
      </c>
      <c r="B18" s="246">
        <v>0</v>
      </c>
      <c r="C18" s="246">
        <v>574</v>
      </c>
      <c r="D18" s="246">
        <v>0</v>
      </c>
      <c r="E18" s="246">
        <v>0</v>
      </c>
      <c r="F18" s="246">
        <v>0</v>
      </c>
      <c r="G18" s="246">
        <v>574</v>
      </c>
    </row>
    <row r="19" spans="1:7" x14ac:dyDescent="0.2">
      <c r="A19" s="229" t="s">
        <v>239</v>
      </c>
      <c r="B19" s="246">
        <v>0</v>
      </c>
      <c r="C19" s="246">
        <v>9485</v>
      </c>
      <c r="D19" s="246">
        <v>0</v>
      </c>
      <c r="E19" s="246">
        <v>0</v>
      </c>
      <c r="F19" s="246">
        <v>0</v>
      </c>
      <c r="G19" s="246">
        <v>9485</v>
      </c>
    </row>
    <row r="20" spans="1:7" ht="13.5" thickBot="1" x14ac:dyDescent="0.25">
      <c r="A20" s="231" t="s">
        <v>1183</v>
      </c>
      <c r="B20" s="247">
        <v>286</v>
      </c>
      <c r="C20" s="247">
        <v>20716</v>
      </c>
      <c r="D20" s="247">
        <v>0</v>
      </c>
      <c r="E20" s="247">
        <v>0</v>
      </c>
      <c r="F20" s="247">
        <v>44715</v>
      </c>
      <c r="G20" s="247">
        <v>65717</v>
      </c>
    </row>
    <row r="21" spans="1:7" ht="13.5" thickTop="1" x14ac:dyDescent="0.2">
      <c r="A21" s="233" t="s">
        <v>58</v>
      </c>
      <c r="B21" s="249">
        <v>286</v>
      </c>
      <c r="C21" s="249">
        <v>20716</v>
      </c>
      <c r="D21" s="249">
        <v>0</v>
      </c>
      <c r="E21" s="249">
        <v>0</v>
      </c>
      <c r="F21" s="249">
        <v>44715</v>
      </c>
      <c r="G21" s="249">
        <v>65717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9"/>
  <sheetViews>
    <sheetView view="pageBreakPreview" zoomScaleNormal="100" zoomScaleSheetLayoutView="100" workbookViewId="0">
      <pane xSplit="1" ySplit="6" topLeftCell="B7" activePane="bottomRight" state="frozen"/>
      <selection pane="topRight" activeCell="B1" sqref="B1"/>
      <selection pane="bottomLeft" activeCell="A3" sqref="A3"/>
      <selection pane="bottomRight" activeCell="F9" sqref="F9"/>
    </sheetView>
  </sheetViews>
  <sheetFormatPr defaultColWidth="11" defaultRowHeight="15.75" x14ac:dyDescent="0.25"/>
  <cols>
    <col min="1" max="1" width="39.140625" style="2" customWidth="1"/>
    <col min="2" max="2" width="11" style="3"/>
    <col min="3" max="3" width="11" style="4" bestFit="1" customWidth="1"/>
    <col min="4" max="4" width="11" style="3"/>
    <col min="5" max="5" width="13" style="3" customWidth="1"/>
    <col min="6" max="6" width="11.85546875" style="3" customWidth="1"/>
    <col min="7" max="7" width="13" style="3" customWidth="1"/>
    <col min="8" max="9" width="11" style="3"/>
    <col min="10" max="10" width="11.85546875" style="3" customWidth="1"/>
    <col min="11" max="16384" width="11" style="3"/>
  </cols>
  <sheetData>
    <row r="1" spans="1:256" ht="3.75" customHeight="1" x14ac:dyDescent="0.25">
      <c r="A1" s="2" t="s">
        <v>0</v>
      </c>
    </row>
    <row r="2" spans="1:256" s="8" customFormat="1" x14ac:dyDescent="0.25">
      <c r="A2" s="5" t="s">
        <v>1</v>
      </c>
      <c r="B2" s="6"/>
      <c r="C2" s="6"/>
      <c r="D2" s="6"/>
      <c r="E2" s="6"/>
      <c r="F2" s="6"/>
      <c r="G2" s="6"/>
      <c r="H2" s="6"/>
      <c r="I2" s="6"/>
      <c r="J2" s="6"/>
      <c r="K2" s="6"/>
      <c r="L2" s="6"/>
      <c r="M2" s="6"/>
      <c r="N2" s="6"/>
      <c r="O2" s="6"/>
      <c r="P2" s="6"/>
      <c r="Q2" s="6"/>
      <c r="R2" s="6"/>
      <c r="S2" s="6"/>
      <c r="T2" s="6"/>
      <c r="U2" s="6"/>
      <c r="V2" s="6"/>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8" customFormat="1" x14ac:dyDescent="0.25">
      <c r="A3" s="5" t="s">
        <v>1200</v>
      </c>
      <c r="B3" s="6"/>
      <c r="C3" s="6"/>
      <c r="D3" s="6"/>
      <c r="E3" s="6"/>
      <c r="F3" s="6"/>
      <c r="G3" s="6"/>
      <c r="H3" s="6"/>
      <c r="I3" s="6"/>
      <c r="J3" s="6"/>
      <c r="K3" s="6"/>
      <c r="L3" s="6"/>
      <c r="M3" s="6"/>
      <c r="N3" s="6"/>
      <c r="O3" s="6"/>
      <c r="P3" s="6"/>
      <c r="Q3" s="6"/>
      <c r="R3" s="6"/>
      <c r="S3" s="6"/>
      <c r="T3" s="6"/>
      <c r="U3" s="6"/>
      <c r="V3" s="6"/>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8" customFormat="1" x14ac:dyDescent="0.25">
      <c r="A4" s="9" t="s">
        <v>2</v>
      </c>
      <c r="B4" s="6"/>
      <c r="C4" s="6"/>
      <c r="D4" s="6"/>
      <c r="E4" s="6"/>
      <c r="F4" s="6"/>
      <c r="G4" s="6"/>
      <c r="H4" s="6"/>
      <c r="I4" s="6"/>
      <c r="J4" s="6"/>
      <c r="K4" s="6"/>
      <c r="L4" s="6"/>
      <c r="M4" s="6"/>
      <c r="N4" s="397"/>
      <c r="O4" s="397"/>
      <c r="P4" s="397"/>
      <c r="Q4" s="397"/>
      <c r="R4" s="397"/>
      <c r="S4" s="397"/>
      <c r="T4" s="6"/>
      <c r="U4" s="6"/>
      <c r="V4" s="6"/>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10" customFormat="1" ht="16.5" thickBot="1" x14ac:dyDescent="0.3">
      <c r="A5" s="260"/>
      <c r="B5" s="398">
        <v>2017</v>
      </c>
      <c r="C5" s="400">
        <v>2018</v>
      </c>
      <c r="D5" s="401"/>
      <c r="E5" s="401"/>
      <c r="F5" s="401"/>
      <c r="G5" s="401"/>
      <c r="H5" s="402" t="s">
        <v>3</v>
      </c>
      <c r="I5" s="402"/>
      <c r="J5" s="403"/>
    </row>
    <row r="6" spans="1:256" s="11" customFormat="1" ht="58.5" customHeight="1" x14ac:dyDescent="0.2">
      <c r="A6" s="261"/>
      <c r="B6" s="399"/>
      <c r="C6" s="264" t="s">
        <v>4</v>
      </c>
      <c r="D6" s="265" t="s">
        <v>5</v>
      </c>
      <c r="E6" s="265" t="s">
        <v>6</v>
      </c>
      <c r="F6" s="265" t="s">
        <v>7</v>
      </c>
      <c r="G6" s="266" t="s">
        <v>8</v>
      </c>
      <c r="H6" s="262">
        <v>2019</v>
      </c>
      <c r="I6" s="262">
        <v>2020</v>
      </c>
      <c r="J6" s="263">
        <v>2021</v>
      </c>
    </row>
    <row r="7" spans="1:256" s="19" customFormat="1" x14ac:dyDescent="0.25">
      <c r="A7" s="12" t="s">
        <v>9</v>
      </c>
      <c r="B7" s="13"/>
      <c r="C7" s="14"/>
      <c r="D7" s="15"/>
      <c r="E7" s="15"/>
      <c r="F7" s="15"/>
      <c r="G7" s="16"/>
      <c r="H7" s="17"/>
      <c r="I7" s="15"/>
      <c r="J7" s="18"/>
    </row>
    <row r="8" spans="1:256" ht="15.75" customHeight="1" x14ac:dyDescent="0.25">
      <c r="A8" s="20" t="s">
        <v>10</v>
      </c>
      <c r="B8" s="21">
        <v>0</v>
      </c>
      <c r="C8" s="22">
        <f>SUM(D8:G8)</f>
        <v>0</v>
      </c>
      <c r="D8" s="23">
        <v>0</v>
      </c>
      <c r="E8" s="23">
        <v>0</v>
      </c>
      <c r="F8" s="23">
        <v>0</v>
      </c>
      <c r="G8" s="24">
        <v>0</v>
      </c>
      <c r="H8" s="25">
        <v>0</v>
      </c>
      <c r="I8" s="23">
        <v>1454</v>
      </c>
      <c r="J8" s="26">
        <v>1454</v>
      </c>
    </row>
    <row r="9" spans="1:256" x14ac:dyDescent="0.25">
      <c r="A9" s="20" t="s">
        <v>11</v>
      </c>
      <c r="B9" s="21">
        <v>12460</v>
      </c>
      <c r="C9" s="22">
        <f>SUM(D9:G9)</f>
        <v>11660</v>
      </c>
      <c r="D9" s="23">
        <v>11660</v>
      </c>
      <c r="E9" s="23">
        <v>0</v>
      </c>
      <c r="F9" s="23">
        <v>0</v>
      </c>
      <c r="G9" s="24">
        <v>0</v>
      </c>
      <c r="H9" s="25">
        <v>8000</v>
      </c>
      <c r="I9" s="23">
        <v>8800</v>
      </c>
      <c r="J9" s="26">
        <v>5980</v>
      </c>
    </row>
    <row r="10" spans="1:256" s="19" customFormat="1" ht="31.5" x14ac:dyDescent="0.25">
      <c r="A10" s="267" t="s">
        <v>12</v>
      </c>
      <c r="B10" s="28">
        <f>SUM(B8:B9)</f>
        <v>12460</v>
      </c>
      <c r="C10" s="22">
        <f>SUM(D10:G10)</f>
        <v>11660</v>
      </c>
      <c r="D10" s="29">
        <f t="shared" ref="D10:J10" si="0">SUM(D8:D9)</f>
        <v>11660</v>
      </c>
      <c r="E10" s="29">
        <f t="shared" si="0"/>
        <v>0</v>
      </c>
      <c r="F10" s="29">
        <f t="shared" si="0"/>
        <v>0</v>
      </c>
      <c r="G10" s="30">
        <f t="shared" si="0"/>
        <v>0</v>
      </c>
      <c r="H10" s="31">
        <f t="shared" si="0"/>
        <v>8000</v>
      </c>
      <c r="I10" s="29">
        <f t="shared" si="0"/>
        <v>10254</v>
      </c>
      <c r="J10" s="32">
        <f t="shared" si="0"/>
        <v>7434</v>
      </c>
      <c r="K10" s="3"/>
    </row>
    <row r="11" spans="1:256" x14ac:dyDescent="0.25">
      <c r="A11" s="33"/>
      <c r="B11" s="28"/>
      <c r="C11" s="22"/>
      <c r="D11" s="34"/>
      <c r="E11" s="34"/>
      <c r="F11" s="34"/>
      <c r="G11" s="35"/>
      <c r="H11" s="25"/>
      <c r="I11" s="23"/>
      <c r="J11" s="26"/>
    </row>
    <row r="12" spans="1:256" s="19" customFormat="1" x14ac:dyDescent="0.25">
      <c r="A12" s="27" t="s">
        <v>13</v>
      </c>
      <c r="B12" s="28"/>
      <c r="C12" s="22"/>
      <c r="D12" s="29"/>
      <c r="E12" s="29"/>
      <c r="F12" s="29"/>
      <c r="G12" s="30"/>
      <c r="H12" s="31"/>
      <c r="I12" s="29"/>
      <c r="J12" s="32"/>
      <c r="K12" s="3"/>
    </row>
    <row r="13" spans="1:256" x14ac:dyDescent="0.25">
      <c r="A13" s="20" t="s">
        <v>14</v>
      </c>
      <c r="B13" s="21">
        <v>610</v>
      </c>
      <c r="C13" s="22">
        <f t="shared" ref="C13:C22" si="1">SUM(D13:G13)</f>
        <v>307</v>
      </c>
      <c r="D13" s="23">
        <v>307</v>
      </c>
      <c r="E13" s="23">
        <v>0</v>
      </c>
      <c r="F13" s="23">
        <v>0</v>
      </c>
      <c r="G13" s="24">
        <v>0</v>
      </c>
      <c r="H13" s="25">
        <v>559</v>
      </c>
      <c r="I13" s="23">
        <v>635</v>
      </c>
      <c r="J13" s="26">
        <v>861</v>
      </c>
    </row>
    <row r="14" spans="1:256" x14ac:dyDescent="0.25">
      <c r="A14" s="20" t="s">
        <v>15</v>
      </c>
      <c r="B14" s="21">
        <v>315</v>
      </c>
      <c r="C14" s="22">
        <f t="shared" si="1"/>
        <v>310</v>
      </c>
      <c r="D14" s="23">
        <v>145</v>
      </c>
      <c r="E14" s="23">
        <v>0</v>
      </c>
      <c r="F14" s="23">
        <v>0</v>
      </c>
      <c r="G14" s="24">
        <v>165</v>
      </c>
      <c r="H14" s="25">
        <v>150</v>
      </c>
      <c r="I14" s="23">
        <v>150</v>
      </c>
      <c r="J14" s="26">
        <v>150</v>
      </c>
    </row>
    <row r="15" spans="1:256" x14ac:dyDescent="0.25">
      <c r="A15" s="20" t="s">
        <v>16</v>
      </c>
      <c r="B15" s="21">
        <v>520</v>
      </c>
      <c r="C15" s="22">
        <f t="shared" si="1"/>
        <v>0</v>
      </c>
      <c r="D15" s="23">
        <v>0</v>
      </c>
      <c r="E15" s="23"/>
      <c r="F15" s="23"/>
      <c r="G15" s="24"/>
      <c r="H15" s="25"/>
      <c r="I15" s="23"/>
      <c r="J15" s="26"/>
    </row>
    <row r="16" spans="1:256" x14ac:dyDescent="0.25">
      <c r="A16" s="20" t="s">
        <v>17</v>
      </c>
      <c r="B16" s="21">
        <v>7080</v>
      </c>
      <c r="C16" s="22">
        <f t="shared" si="1"/>
        <v>1841</v>
      </c>
      <c r="D16" s="23">
        <v>1741</v>
      </c>
      <c r="E16" s="23">
        <v>0</v>
      </c>
      <c r="F16" s="23">
        <v>0</v>
      </c>
      <c r="G16" s="24">
        <v>100</v>
      </c>
      <c r="H16" s="25">
        <v>2700</v>
      </c>
      <c r="I16" s="23">
        <v>4340</v>
      </c>
      <c r="J16" s="26">
        <v>3154</v>
      </c>
    </row>
    <row r="17" spans="1:11" x14ac:dyDescent="0.25">
      <c r="A17" s="20" t="s">
        <v>18</v>
      </c>
      <c r="B17" s="21">
        <v>2050</v>
      </c>
      <c r="C17" s="22">
        <f t="shared" si="1"/>
        <v>4935</v>
      </c>
      <c r="D17" s="23">
        <v>4875</v>
      </c>
      <c r="E17" s="23">
        <v>0</v>
      </c>
      <c r="F17" s="23">
        <v>0</v>
      </c>
      <c r="G17" s="24">
        <v>60</v>
      </c>
      <c r="H17" s="25">
        <v>1350</v>
      </c>
      <c r="I17" s="23">
        <v>1350</v>
      </c>
      <c r="J17" s="26">
        <v>1350</v>
      </c>
    </row>
    <row r="18" spans="1:11" x14ac:dyDescent="0.25">
      <c r="A18" s="20" t="s">
        <v>19</v>
      </c>
      <c r="B18" s="21">
        <v>4773</v>
      </c>
      <c r="C18" s="22">
        <f t="shared" si="1"/>
        <v>1269</v>
      </c>
      <c r="D18" s="23">
        <v>1024</v>
      </c>
      <c r="E18" s="23">
        <v>0</v>
      </c>
      <c r="F18" s="23">
        <v>245</v>
      </c>
      <c r="G18" s="24">
        <v>0</v>
      </c>
      <c r="H18" s="25">
        <v>1459</v>
      </c>
      <c r="I18" s="23">
        <v>2104</v>
      </c>
      <c r="J18" s="26">
        <v>3032</v>
      </c>
    </row>
    <row r="19" spans="1:11" x14ac:dyDescent="0.25">
      <c r="A19" s="20" t="s">
        <v>20</v>
      </c>
      <c r="B19" s="21">
        <v>550</v>
      </c>
      <c r="C19" s="22">
        <f t="shared" si="1"/>
        <v>510</v>
      </c>
      <c r="D19" s="23">
        <v>450</v>
      </c>
      <c r="E19" s="23">
        <v>0</v>
      </c>
      <c r="F19" s="23">
        <v>0</v>
      </c>
      <c r="G19" s="24">
        <v>60</v>
      </c>
      <c r="H19" s="25">
        <v>250</v>
      </c>
      <c r="I19" s="23">
        <v>250</v>
      </c>
      <c r="J19" s="26">
        <v>250</v>
      </c>
    </row>
    <row r="20" spans="1:11" x14ac:dyDescent="0.25">
      <c r="A20" s="20" t="s">
        <v>21</v>
      </c>
      <c r="B20" s="21">
        <v>33104</v>
      </c>
      <c r="C20" s="22">
        <f t="shared" si="1"/>
        <v>39387</v>
      </c>
      <c r="D20" s="23">
        <v>23643</v>
      </c>
      <c r="E20" s="23">
        <v>0</v>
      </c>
      <c r="F20" s="23">
        <v>6969</v>
      </c>
      <c r="G20" s="24">
        <v>8775</v>
      </c>
      <c r="H20" s="25">
        <v>57403</v>
      </c>
      <c r="I20" s="23">
        <v>39698</v>
      </c>
      <c r="J20" s="26">
        <v>39583</v>
      </c>
    </row>
    <row r="21" spans="1:11" x14ac:dyDescent="0.25">
      <c r="A21" s="20" t="s">
        <v>22</v>
      </c>
      <c r="B21" s="21">
        <v>350</v>
      </c>
      <c r="C21" s="22">
        <f t="shared" si="1"/>
        <v>350</v>
      </c>
      <c r="D21" s="23">
        <v>350</v>
      </c>
      <c r="E21" s="23">
        <v>0</v>
      </c>
      <c r="F21" s="23">
        <v>0</v>
      </c>
      <c r="G21" s="24">
        <v>0</v>
      </c>
      <c r="H21" s="25">
        <v>359</v>
      </c>
      <c r="I21" s="23">
        <v>450</v>
      </c>
      <c r="J21" s="26">
        <v>456</v>
      </c>
    </row>
    <row r="22" spans="1:11" s="19" customFormat="1" ht="31.5" x14ac:dyDescent="0.25">
      <c r="A22" s="267" t="s">
        <v>23</v>
      </c>
      <c r="B22" s="36">
        <f>SUM(B13:B21)</f>
        <v>49352</v>
      </c>
      <c r="C22" s="22">
        <f t="shared" si="1"/>
        <v>48909</v>
      </c>
      <c r="D22" s="29">
        <f t="shared" ref="D22:J22" si="2">SUM(D13:D21)</f>
        <v>32535</v>
      </c>
      <c r="E22" s="29">
        <f>SUM(E13:E21)</f>
        <v>0</v>
      </c>
      <c r="F22" s="29">
        <f t="shared" si="2"/>
        <v>7214</v>
      </c>
      <c r="G22" s="30">
        <f t="shared" si="2"/>
        <v>9160</v>
      </c>
      <c r="H22" s="31">
        <f t="shared" si="2"/>
        <v>64230</v>
      </c>
      <c r="I22" s="29">
        <f t="shared" si="2"/>
        <v>48977</v>
      </c>
      <c r="J22" s="32">
        <f t="shared" si="2"/>
        <v>48836</v>
      </c>
      <c r="K22" s="3"/>
    </row>
    <row r="23" spans="1:11" x14ac:dyDescent="0.25">
      <c r="A23" s="33"/>
      <c r="B23" s="28"/>
      <c r="C23" s="22"/>
      <c r="D23" s="34"/>
      <c r="E23" s="34"/>
      <c r="F23" s="34"/>
      <c r="G23" s="35"/>
      <c r="H23" s="25"/>
      <c r="I23" s="23"/>
      <c r="J23" s="26"/>
    </row>
    <row r="24" spans="1:11" s="19" customFormat="1" x14ac:dyDescent="0.25">
      <c r="A24" s="27" t="s">
        <v>24</v>
      </c>
      <c r="B24" s="28"/>
      <c r="C24" s="22"/>
      <c r="D24" s="29"/>
      <c r="E24" s="29"/>
      <c r="F24" s="29"/>
      <c r="G24" s="30"/>
      <c r="H24" s="31"/>
      <c r="I24" s="29"/>
      <c r="J24" s="32"/>
      <c r="K24" s="3"/>
    </row>
    <row r="25" spans="1:11" x14ac:dyDescent="0.25">
      <c r="A25" s="20" t="s">
        <v>25</v>
      </c>
      <c r="B25" s="21">
        <v>55180</v>
      </c>
      <c r="C25" s="22">
        <f>SUM(D25:G25)</f>
        <v>36853</v>
      </c>
      <c r="D25" s="23">
        <v>34005</v>
      </c>
      <c r="E25" s="23">
        <v>0</v>
      </c>
      <c r="F25" s="23">
        <v>2848</v>
      </c>
      <c r="G25" s="24">
        <v>0</v>
      </c>
      <c r="H25" s="25">
        <v>89008</v>
      </c>
      <c r="I25" s="23">
        <v>77616</v>
      </c>
      <c r="J25" s="26">
        <v>91035</v>
      </c>
    </row>
    <row r="26" spans="1:11" x14ac:dyDescent="0.25">
      <c r="A26" s="20" t="s">
        <v>26</v>
      </c>
      <c r="B26" s="21">
        <v>105303</v>
      </c>
      <c r="C26" s="22">
        <f>SUM(D26:G26)</f>
        <v>49307</v>
      </c>
      <c r="D26" s="23">
        <v>43742</v>
      </c>
      <c r="E26" s="23">
        <v>0</v>
      </c>
      <c r="F26" s="23">
        <v>4815</v>
      </c>
      <c r="G26" s="24">
        <v>750</v>
      </c>
      <c r="H26" s="25">
        <v>93900</v>
      </c>
      <c r="I26" s="23">
        <v>62112</v>
      </c>
      <c r="J26" s="26">
        <v>68216</v>
      </c>
    </row>
    <row r="27" spans="1:11" x14ac:dyDescent="0.25">
      <c r="A27" s="20" t="s">
        <v>27</v>
      </c>
      <c r="B27" s="21">
        <v>29011</v>
      </c>
      <c r="C27" s="22">
        <f>SUM(D27:G27)</f>
        <v>41236</v>
      </c>
      <c r="D27" s="23">
        <v>38289</v>
      </c>
      <c r="E27" s="23">
        <v>825</v>
      </c>
      <c r="F27" s="23">
        <v>827</v>
      </c>
      <c r="G27" s="24">
        <v>1295</v>
      </c>
      <c r="H27" s="25">
        <v>38422</v>
      </c>
      <c r="I27" s="23">
        <v>32933</v>
      </c>
      <c r="J27" s="26">
        <v>22487</v>
      </c>
    </row>
    <row r="28" spans="1:11" x14ac:dyDescent="0.25">
      <c r="A28" s="20" t="s">
        <v>28</v>
      </c>
      <c r="B28" s="21">
        <v>15330</v>
      </c>
      <c r="C28" s="22">
        <f>SUM(D28:G28)</f>
        <v>28641</v>
      </c>
      <c r="D28" s="23">
        <v>28641</v>
      </c>
      <c r="E28" s="23">
        <v>0</v>
      </c>
      <c r="F28" s="23">
        <v>0</v>
      </c>
      <c r="G28" s="24">
        <v>0</v>
      </c>
      <c r="H28" s="25">
        <v>12501</v>
      </c>
      <c r="I28" s="23">
        <v>19158</v>
      </c>
      <c r="J28" s="26">
        <v>12928</v>
      </c>
    </row>
    <row r="29" spans="1:11" s="19" customFormat="1" ht="31.5" x14ac:dyDescent="0.25">
      <c r="A29" s="267" t="s">
        <v>29</v>
      </c>
      <c r="B29" s="28">
        <f>SUM(B25:B28)</f>
        <v>204824</v>
      </c>
      <c r="C29" s="22">
        <f t="shared" ref="C29:J29" si="3">SUM(C25:C28)</f>
        <v>156037</v>
      </c>
      <c r="D29" s="29">
        <f t="shared" si="3"/>
        <v>144677</v>
      </c>
      <c r="E29" s="29">
        <f>SUM(E25:E28)</f>
        <v>825</v>
      </c>
      <c r="F29" s="29">
        <f t="shared" si="3"/>
        <v>8490</v>
      </c>
      <c r="G29" s="30">
        <f t="shared" si="3"/>
        <v>2045</v>
      </c>
      <c r="H29" s="31">
        <f t="shared" si="3"/>
        <v>233831</v>
      </c>
      <c r="I29" s="29">
        <f t="shared" si="3"/>
        <v>191819</v>
      </c>
      <c r="J29" s="32">
        <f t="shared" si="3"/>
        <v>194666</v>
      </c>
      <c r="K29" s="3"/>
    </row>
    <row r="30" spans="1:11" x14ac:dyDescent="0.25">
      <c r="A30" s="33"/>
      <c r="B30" s="28"/>
      <c r="C30" s="22"/>
      <c r="D30" s="34"/>
      <c r="E30" s="34"/>
      <c r="F30" s="34"/>
      <c r="G30" s="35"/>
      <c r="H30" s="25"/>
      <c r="I30" s="23"/>
      <c r="J30" s="26"/>
    </row>
    <row r="31" spans="1:11" s="19" customFormat="1" x14ac:dyDescent="0.25">
      <c r="A31" s="27" t="s">
        <v>30</v>
      </c>
      <c r="B31" s="28"/>
      <c r="C31" s="22"/>
      <c r="D31" s="29"/>
      <c r="E31" s="29"/>
      <c r="F31" s="29"/>
      <c r="G31" s="30"/>
      <c r="H31" s="31"/>
      <c r="I31" s="29"/>
      <c r="J31" s="32"/>
      <c r="K31" s="3"/>
    </row>
    <row r="32" spans="1:11" x14ac:dyDescent="0.25">
      <c r="A32" s="20" t="s">
        <v>31</v>
      </c>
      <c r="B32" s="21">
        <v>2300</v>
      </c>
      <c r="C32" s="22">
        <f>SUM(D32:G32)</f>
        <v>2510</v>
      </c>
      <c r="D32" s="23">
        <v>0</v>
      </c>
      <c r="E32" s="23">
        <v>0</v>
      </c>
      <c r="F32" s="23">
        <v>0</v>
      </c>
      <c r="G32" s="24">
        <v>2510</v>
      </c>
      <c r="H32" s="25">
        <v>510</v>
      </c>
      <c r="I32" s="23">
        <v>200</v>
      </c>
      <c r="J32" s="26">
        <v>200</v>
      </c>
    </row>
    <row r="33" spans="1:11" x14ac:dyDescent="0.25">
      <c r="A33" s="20" t="s">
        <v>32</v>
      </c>
      <c r="B33" s="21">
        <v>2685</v>
      </c>
      <c r="C33" s="22">
        <f>SUM(D33:G33)</f>
        <v>10729</v>
      </c>
      <c r="D33" s="23">
        <v>1650</v>
      </c>
      <c r="E33" s="23">
        <v>9079</v>
      </c>
      <c r="F33" s="23">
        <v>0</v>
      </c>
      <c r="G33" s="24">
        <v>0</v>
      </c>
      <c r="H33" s="25">
        <v>15490</v>
      </c>
      <c r="I33" s="23">
        <v>5384</v>
      </c>
      <c r="J33" s="26">
        <v>17538</v>
      </c>
    </row>
    <row r="34" spans="1:11" s="19" customFormat="1" ht="31.5" x14ac:dyDescent="0.25">
      <c r="A34" s="267" t="s">
        <v>33</v>
      </c>
      <c r="B34" s="28">
        <f>SUM(B32:B33)</f>
        <v>4985</v>
      </c>
      <c r="C34" s="22">
        <f t="shared" ref="C34:J34" si="4">SUM(C32:C33)</f>
        <v>13239</v>
      </c>
      <c r="D34" s="29">
        <f t="shared" si="4"/>
        <v>1650</v>
      </c>
      <c r="E34" s="29">
        <f t="shared" si="4"/>
        <v>9079</v>
      </c>
      <c r="F34" s="29">
        <f t="shared" si="4"/>
        <v>0</v>
      </c>
      <c r="G34" s="30">
        <f t="shared" si="4"/>
        <v>2510</v>
      </c>
      <c r="H34" s="31">
        <f t="shared" si="4"/>
        <v>16000</v>
      </c>
      <c r="I34" s="29">
        <f t="shared" si="4"/>
        <v>5584</v>
      </c>
      <c r="J34" s="32">
        <f t="shared" si="4"/>
        <v>17738</v>
      </c>
      <c r="K34" s="3"/>
    </row>
    <row r="35" spans="1:11" x14ac:dyDescent="0.25">
      <c r="A35" s="33"/>
      <c r="B35" s="28"/>
      <c r="C35" s="22"/>
      <c r="D35" s="34"/>
      <c r="E35" s="34"/>
      <c r="F35" s="34"/>
      <c r="G35" s="35"/>
      <c r="H35" s="25"/>
      <c r="I35" s="23"/>
      <c r="J35" s="26"/>
    </row>
    <row r="36" spans="1:11" s="19" customFormat="1" x14ac:dyDescent="0.25">
      <c r="A36" s="27" t="s">
        <v>34</v>
      </c>
      <c r="B36" s="28"/>
      <c r="C36" s="22"/>
      <c r="D36" s="29"/>
      <c r="E36" s="29"/>
      <c r="F36" s="29"/>
      <c r="G36" s="30"/>
      <c r="H36" s="31"/>
      <c r="I36" s="29"/>
      <c r="J36" s="32"/>
      <c r="K36" s="3"/>
    </row>
    <row r="37" spans="1:11" x14ac:dyDescent="0.25">
      <c r="A37" s="20" t="s">
        <v>35</v>
      </c>
      <c r="B37" s="21">
        <v>40</v>
      </c>
      <c r="C37" s="22">
        <f t="shared" ref="C37:C43" si="5">SUM(D37:G37)</f>
        <v>0</v>
      </c>
      <c r="D37" s="23"/>
      <c r="E37" s="23"/>
      <c r="F37" s="23"/>
      <c r="G37" s="24"/>
      <c r="H37" s="25"/>
      <c r="I37" s="23"/>
      <c r="J37" s="26"/>
    </row>
    <row r="38" spans="1:11" x14ac:dyDescent="0.25">
      <c r="A38" s="20" t="s">
        <v>36</v>
      </c>
      <c r="B38" s="21">
        <v>1720</v>
      </c>
      <c r="C38" s="22">
        <f t="shared" si="5"/>
        <v>2405</v>
      </c>
      <c r="D38" s="23">
        <v>2065</v>
      </c>
      <c r="E38" s="23">
        <v>0</v>
      </c>
      <c r="F38" s="23">
        <v>0</v>
      </c>
      <c r="G38" s="24">
        <v>340</v>
      </c>
      <c r="H38" s="25">
        <v>1000</v>
      </c>
      <c r="I38" s="23">
        <v>1000</v>
      </c>
      <c r="J38" s="26">
        <v>1000</v>
      </c>
    </row>
    <row r="39" spans="1:11" x14ac:dyDescent="0.25">
      <c r="A39" s="20" t="s">
        <v>37</v>
      </c>
      <c r="B39" s="21">
        <v>8483</v>
      </c>
      <c r="C39" s="22">
        <f t="shared" si="5"/>
        <v>11922</v>
      </c>
      <c r="D39" s="23">
        <v>11922</v>
      </c>
      <c r="E39" s="23">
        <v>0</v>
      </c>
      <c r="F39" s="23">
        <v>0</v>
      </c>
      <c r="G39" s="24">
        <v>0</v>
      </c>
      <c r="H39" s="25">
        <v>4030</v>
      </c>
      <c r="I39" s="23">
        <v>4139</v>
      </c>
      <c r="J39" s="26">
        <v>4214</v>
      </c>
    </row>
    <row r="40" spans="1:11" x14ac:dyDescent="0.25">
      <c r="A40" s="20" t="s">
        <v>38</v>
      </c>
      <c r="B40" s="21">
        <v>0</v>
      </c>
      <c r="C40" s="22">
        <f t="shared" si="5"/>
        <v>500</v>
      </c>
      <c r="D40" s="23">
        <v>0</v>
      </c>
      <c r="E40" s="23">
        <v>500</v>
      </c>
      <c r="F40" s="23">
        <v>0</v>
      </c>
      <c r="G40" s="24">
        <v>0</v>
      </c>
      <c r="H40" s="25">
        <v>0</v>
      </c>
      <c r="I40" s="23">
        <v>0</v>
      </c>
      <c r="J40" s="26">
        <v>0</v>
      </c>
    </row>
    <row r="41" spans="1:11" x14ac:dyDescent="0.25">
      <c r="A41" s="20" t="s">
        <v>39</v>
      </c>
      <c r="B41" s="21">
        <v>1200</v>
      </c>
      <c r="C41" s="22">
        <f t="shared" si="5"/>
        <v>1200</v>
      </c>
      <c r="D41" s="23">
        <v>0</v>
      </c>
      <c r="E41" s="23">
        <v>0</v>
      </c>
      <c r="F41" s="23">
        <v>0</v>
      </c>
      <c r="G41" s="24">
        <v>1200</v>
      </c>
      <c r="H41" s="25">
        <v>0</v>
      </c>
      <c r="I41" s="23">
        <v>0</v>
      </c>
      <c r="J41" s="26">
        <v>0</v>
      </c>
    </row>
    <row r="42" spans="1:11" x14ac:dyDescent="0.25">
      <c r="A42" s="20" t="s">
        <v>40</v>
      </c>
      <c r="B42" s="21">
        <v>67000</v>
      </c>
      <c r="C42" s="22">
        <f t="shared" si="5"/>
        <v>60000</v>
      </c>
      <c r="D42" s="23">
        <v>0</v>
      </c>
      <c r="E42" s="23">
        <v>0</v>
      </c>
      <c r="F42" s="23">
        <v>60000</v>
      </c>
      <c r="G42" s="24">
        <v>0</v>
      </c>
      <c r="H42" s="25">
        <v>0</v>
      </c>
      <c r="I42" s="23">
        <v>0</v>
      </c>
      <c r="J42" s="26">
        <v>0</v>
      </c>
    </row>
    <row r="43" spans="1:11" x14ac:dyDescent="0.25">
      <c r="A43" s="20" t="s">
        <v>41</v>
      </c>
      <c r="B43" s="21">
        <v>53500</v>
      </c>
      <c r="C43" s="22">
        <f t="shared" si="5"/>
        <v>0</v>
      </c>
      <c r="D43" s="23">
        <v>0</v>
      </c>
      <c r="E43" s="23">
        <v>0</v>
      </c>
      <c r="F43" s="23">
        <v>0</v>
      </c>
      <c r="G43" s="24">
        <v>0</v>
      </c>
      <c r="H43" s="25">
        <v>0</v>
      </c>
      <c r="I43" s="23">
        <v>0</v>
      </c>
      <c r="J43" s="26">
        <v>0</v>
      </c>
    </row>
    <row r="44" spans="1:11" s="19" customFormat="1" ht="31.5" x14ac:dyDescent="0.25">
      <c r="A44" s="267" t="s">
        <v>42</v>
      </c>
      <c r="B44" s="28">
        <f>SUM(B37:B43)</f>
        <v>131943</v>
      </c>
      <c r="C44" s="22">
        <f>SUM(D44:G44)</f>
        <v>76027</v>
      </c>
      <c r="D44" s="29">
        <f>SUM(D37:D43)</f>
        <v>13987</v>
      </c>
      <c r="E44" s="29">
        <f t="shared" ref="E44:G44" si="6">SUM(E37:E43)</f>
        <v>500</v>
      </c>
      <c r="F44" s="29">
        <f t="shared" si="6"/>
        <v>60000</v>
      </c>
      <c r="G44" s="29">
        <f t="shared" si="6"/>
        <v>1540</v>
      </c>
      <c r="H44" s="31">
        <f>SUM(H37:H43)</f>
        <v>5030</v>
      </c>
      <c r="I44" s="31">
        <f t="shared" ref="I44:J44" si="7">SUM(I37:I43)</f>
        <v>5139</v>
      </c>
      <c r="J44" s="31">
        <f t="shared" si="7"/>
        <v>5214</v>
      </c>
      <c r="K44" s="3"/>
    </row>
    <row r="45" spans="1:11" x14ac:dyDescent="0.25">
      <c r="A45" s="37"/>
      <c r="B45" s="38"/>
      <c r="C45" s="39"/>
      <c r="D45" s="40"/>
      <c r="E45" s="40"/>
      <c r="F45" s="40"/>
      <c r="G45" s="41"/>
      <c r="H45" s="42"/>
      <c r="I45" s="43"/>
      <c r="J45" s="44"/>
    </row>
    <row r="46" spans="1:11" s="19" customFormat="1" x14ac:dyDescent="0.25">
      <c r="A46" s="45" t="s">
        <v>43</v>
      </c>
      <c r="B46" s="46"/>
      <c r="C46" s="47"/>
      <c r="D46" s="48"/>
      <c r="E46" s="48"/>
      <c r="F46" s="48"/>
      <c r="G46" s="49"/>
      <c r="H46" s="50"/>
      <c r="I46" s="48"/>
      <c r="J46" s="51"/>
      <c r="K46" s="3"/>
    </row>
    <row r="47" spans="1:11" x14ac:dyDescent="0.25">
      <c r="A47" s="20" t="s">
        <v>44</v>
      </c>
      <c r="B47" s="21">
        <v>17784</v>
      </c>
      <c r="C47" s="22">
        <f>SUM(D47:G47)</f>
        <v>15737</v>
      </c>
      <c r="D47" s="52">
        <v>0</v>
      </c>
      <c r="E47" s="52">
        <v>0</v>
      </c>
      <c r="F47" s="52">
        <v>0</v>
      </c>
      <c r="G47" s="53">
        <v>15737</v>
      </c>
      <c r="H47" s="25">
        <v>4601</v>
      </c>
      <c r="I47" s="23">
        <v>0</v>
      </c>
      <c r="J47" s="26">
        <v>0</v>
      </c>
    </row>
    <row r="48" spans="1:11" x14ac:dyDescent="0.25">
      <c r="A48" s="20" t="s">
        <v>45</v>
      </c>
      <c r="B48" s="21">
        <v>1750</v>
      </c>
      <c r="C48" s="22">
        <f>SUM(D48:G48)</f>
        <v>1700</v>
      </c>
      <c r="D48" s="52">
        <v>0</v>
      </c>
      <c r="E48" s="52">
        <v>0</v>
      </c>
      <c r="F48" s="52">
        <v>300</v>
      </c>
      <c r="G48" s="53">
        <v>1400</v>
      </c>
      <c r="H48" s="25">
        <v>175</v>
      </c>
      <c r="I48" s="23">
        <v>150</v>
      </c>
      <c r="J48" s="26">
        <v>150</v>
      </c>
    </row>
    <row r="49" spans="1:11" s="19" customFormat="1" x14ac:dyDescent="0.25">
      <c r="A49" s="27" t="s">
        <v>46</v>
      </c>
      <c r="B49" s="28">
        <f>SUM(B47:B48)</f>
        <v>19534</v>
      </c>
      <c r="C49" s="22">
        <f t="shared" ref="C49:J49" si="8">SUM(C47:C48)</f>
        <v>17437</v>
      </c>
      <c r="D49" s="29">
        <f t="shared" si="8"/>
        <v>0</v>
      </c>
      <c r="E49" s="29">
        <f>SUM(E47:E48)</f>
        <v>0</v>
      </c>
      <c r="F49" s="29">
        <f t="shared" si="8"/>
        <v>300</v>
      </c>
      <c r="G49" s="30">
        <f t="shared" si="8"/>
        <v>17137</v>
      </c>
      <c r="H49" s="31">
        <f t="shared" si="8"/>
        <v>4776</v>
      </c>
      <c r="I49" s="29">
        <f t="shared" si="8"/>
        <v>150</v>
      </c>
      <c r="J49" s="32">
        <f t="shared" si="8"/>
        <v>150</v>
      </c>
      <c r="K49" s="3"/>
    </row>
    <row r="50" spans="1:11" x14ac:dyDescent="0.25">
      <c r="A50" s="33"/>
      <c r="B50" s="28"/>
      <c r="C50" s="22"/>
      <c r="D50" s="34"/>
      <c r="E50" s="34"/>
      <c r="F50" s="34"/>
      <c r="G50" s="35"/>
      <c r="H50" s="25"/>
      <c r="I50" s="23"/>
      <c r="J50" s="26"/>
    </row>
    <row r="51" spans="1:11" s="19" customFormat="1" x14ac:dyDescent="0.25">
      <c r="A51" s="27" t="s">
        <v>47</v>
      </c>
      <c r="B51" s="28"/>
      <c r="C51" s="22"/>
      <c r="D51" s="29"/>
      <c r="E51" s="29"/>
      <c r="F51" s="29"/>
      <c r="G51" s="30"/>
      <c r="H51" s="31"/>
      <c r="I51" s="29"/>
      <c r="J51" s="32"/>
      <c r="K51" s="3"/>
    </row>
    <row r="52" spans="1:11" x14ac:dyDescent="0.25">
      <c r="A52" s="20" t="s">
        <v>40</v>
      </c>
      <c r="B52" s="21">
        <v>30585</v>
      </c>
      <c r="C52" s="22">
        <f>SUM(D52:G52)</f>
        <v>118490</v>
      </c>
      <c r="D52" s="23">
        <v>111690</v>
      </c>
      <c r="E52" s="23">
        <v>0</v>
      </c>
      <c r="F52" s="23">
        <v>2500</v>
      </c>
      <c r="G52" s="24">
        <v>4300</v>
      </c>
      <c r="H52" s="25">
        <v>156435</v>
      </c>
      <c r="I52" s="23">
        <v>132435</v>
      </c>
      <c r="J52" s="26">
        <v>169542</v>
      </c>
    </row>
    <row r="53" spans="1:11" x14ac:dyDescent="0.25">
      <c r="A53" s="20" t="s">
        <v>41</v>
      </c>
      <c r="B53" s="21">
        <v>83650</v>
      </c>
      <c r="C53" s="22">
        <f>SUM(D53:G53)</f>
        <v>0</v>
      </c>
      <c r="D53" s="23">
        <v>0</v>
      </c>
      <c r="E53" s="23">
        <v>0</v>
      </c>
      <c r="F53" s="23">
        <v>0</v>
      </c>
      <c r="G53" s="24">
        <v>0</v>
      </c>
      <c r="H53" s="25">
        <v>0</v>
      </c>
      <c r="I53" s="23">
        <v>0</v>
      </c>
      <c r="J53" s="26">
        <v>0</v>
      </c>
    </row>
    <row r="54" spans="1:11" s="19" customFormat="1" x14ac:dyDescent="0.25">
      <c r="A54" s="27" t="s">
        <v>48</v>
      </c>
      <c r="B54" s="28">
        <f>SUM(B52:B53)</f>
        <v>114235</v>
      </c>
      <c r="C54" s="22">
        <f>SUM(D54:G54)</f>
        <v>118490</v>
      </c>
      <c r="D54" s="29">
        <f>SUM(D52:D53)</f>
        <v>111690</v>
      </c>
      <c r="E54" s="29">
        <f t="shared" ref="E54:G54" si="9">SUM(E52:E53)</f>
        <v>0</v>
      </c>
      <c r="F54" s="29">
        <f t="shared" si="9"/>
        <v>2500</v>
      </c>
      <c r="G54" s="29">
        <f t="shared" si="9"/>
        <v>4300</v>
      </c>
      <c r="H54" s="31">
        <f>SUM(H52:H53)</f>
        <v>156435</v>
      </c>
      <c r="I54" s="31">
        <f t="shared" ref="I54:J54" si="10">SUM(I52:I53)</f>
        <v>132435</v>
      </c>
      <c r="J54" s="31">
        <f t="shared" si="10"/>
        <v>169542</v>
      </c>
      <c r="K54" s="3"/>
    </row>
    <row r="55" spans="1:11" x14ac:dyDescent="0.25">
      <c r="A55" s="33"/>
      <c r="B55" s="28"/>
      <c r="C55" s="22"/>
      <c r="D55" s="34"/>
      <c r="E55" s="34"/>
      <c r="F55" s="34"/>
      <c r="G55" s="35"/>
      <c r="H55" s="25"/>
      <c r="I55" s="23"/>
      <c r="J55" s="26"/>
    </row>
    <row r="56" spans="1:11" s="19" customFormat="1" x14ac:dyDescent="0.25">
      <c r="A56" s="27" t="s">
        <v>49</v>
      </c>
      <c r="B56" s="28"/>
      <c r="C56" s="22"/>
      <c r="D56" s="29"/>
      <c r="E56" s="29"/>
      <c r="F56" s="29"/>
      <c r="G56" s="30"/>
      <c r="H56" s="31"/>
      <c r="I56" s="29"/>
      <c r="J56" s="32"/>
      <c r="K56" s="3"/>
    </row>
    <row r="57" spans="1:11" x14ac:dyDescent="0.25">
      <c r="A57" s="20" t="s">
        <v>35</v>
      </c>
      <c r="B57" s="21">
        <v>363</v>
      </c>
      <c r="C57" s="22">
        <f t="shared" ref="C57:C62" si="11">SUM(D57:G57)</f>
        <v>24425</v>
      </c>
      <c r="D57" s="23">
        <v>24175</v>
      </c>
      <c r="E57" s="23">
        <v>0</v>
      </c>
      <c r="F57" s="23">
        <v>250</v>
      </c>
      <c r="G57" s="24">
        <v>0</v>
      </c>
      <c r="H57" s="25">
        <v>16250</v>
      </c>
      <c r="I57" s="23">
        <v>16023</v>
      </c>
      <c r="J57" s="26">
        <v>15157</v>
      </c>
    </row>
    <row r="58" spans="1:11" ht="32.25" customHeight="1" x14ac:dyDescent="0.25">
      <c r="A58" s="268" t="s">
        <v>50</v>
      </c>
      <c r="B58" s="21">
        <v>87980</v>
      </c>
      <c r="C58" s="22">
        <f t="shared" si="11"/>
        <v>94869</v>
      </c>
      <c r="D58" s="23">
        <v>94314</v>
      </c>
      <c r="E58" s="23">
        <v>0</v>
      </c>
      <c r="F58" s="23">
        <v>90</v>
      </c>
      <c r="G58" s="24">
        <v>465</v>
      </c>
      <c r="H58" s="25">
        <v>80356</v>
      </c>
      <c r="I58" s="23">
        <v>136937</v>
      </c>
      <c r="J58" s="26">
        <v>165547</v>
      </c>
    </row>
    <row r="59" spans="1:11" x14ac:dyDescent="0.25">
      <c r="A59" s="20" t="s">
        <v>40</v>
      </c>
      <c r="B59" s="21">
        <v>18220</v>
      </c>
      <c r="C59" s="22">
        <f t="shared" si="11"/>
        <v>9000</v>
      </c>
      <c r="D59" s="23">
        <v>700</v>
      </c>
      <c r="E59" s="23">
        <v>0</v>
      </c>
      <c r="F59" s="23">
        <v>8300</v>
      </c>
      <c r="G59" s="24">
        <v>0</v>
      </c>
      <c r="H59" s="25">
        <v>38839</v>
      </c>
      <c r="I59" s="23">
        <v>119400</v>
      </c>
      <c r="J59" s="26">
        <v>5276</v>
      </c>
    </row>
    <row r="60" spans="1:11" x14ac:dyDescent="0.25">
      <c r="A60" s="20" t="s">
        <v>11</v>
      </c>
      <c r="B60" s="21">
        <v>125435</v>
      </c>
      <c r="C60" s="22">
        <f t="shared" si="11"/>
        <v>89413</v>
      </c>
      <c r="D60" s="23">
        <v>34500</v>
      </c>
      <c r="E60" s="23">
        <v>0</v>
      </c>
      <c r="F60" s="23">
        <v>43853</v>
      </c>
      <c r="G60" s="24">
        <v>11060</v>
      </c>
      <c r="H60" s="25">
        <v>84299</v>
      </c>
      <c r="I60" s="23">
        <v>94574</v>
      </c>
      <c r="J60" s="26">
        <v>96495</v>
      </c>
    </row>
    <row r="61" spans="1:11" x14ac:dyDescent="0.25">
      <c r="A61" s="20" t="s">
        <v>41</v>
      </c>
      <c r="B61" s="21">
        <v>90100</v>
      </c>
      <c r="C61" s="22">
        <f t="shared" si="11"/>
        <v>0</v>
      </c>
      <c r="D61" s="23"/>
      <c r="E61" s="23"/>
      <c r="F61" s="23"/>
      <c r="G61" s="24"/>
      <c r="H61" s="25"/>
      <c r="I61" s="23"/>
      <c r="J61" s="26"/>
    </row>
    <row r="62" spans="1:11" s="19" customFormat="1" x14ac:dyDescent="0.25">
      <c r="A62" s="27" t="s">
        <v>51</v>
      </c>
      <c r="B62" s="28">
        <f>SUM(B57:B61)</f>
        <v>322098</v>
      </c>
      <c r="C62" s="22">
        <f t="shared" si="11"/>
        <v>217707</v>
      </c>
      <c r="D62" s="29">
        <f t="shared" ref="D62:J62" si="12">SUM(D57:D61)</f>
        <v>153689</v>
      </c>
      <c r="E62" s="29">
        <f t="shared" si="12"/>
        <v>0</v>
      </c>
      <c r="F62" s="29">
        <f t="shared" si="12"/>
        <v>52493</v>
      </c>
      <c r="G62" s="30">
        <f t="shared" si="12"/>
        <v>11525</v>
      </c>
      <c r="H62" s="31">
        <f t="shared" si="12"/>
        <v>219744</v>
      </c>
      <c r="I62" s="29">
        <f t="shared" si="12"/>
        <v>366934</v>
      </c>
      <c r="J62" s="32">
        <f t="shared" si="12"/>
        <v>282475</v>
      </c>
      <c r="K62" s="3"/>
    </row>
    <row r="63" spans="1:11" s="19" customFormat="1" x14ac:dyDescent="0.25">
      <c r="A63" s="27"/>
      <c r="B63" s="28"/>
      <c r="C63" s="22"/>
      <c r="D63" s="29"/>
      <c r="E63" s="29"/>
      <c r="F63" s="29"/>
      <c r="G63" s="30"/>
      <c r="H63" s="31"/>
      <c r="I63" s="29"/>
      <c r="J63" s="32"/>
      <c r="K63" s="3"/>
    </row>
    <row r="64" spans="1:11" s="19" customFormat="1" x14ac:dyDescent="0.25">
      <c r="A64" s="27" t="s">
        <v>52</v>
      </c>
      <c r="B64" s="28"/>
      <c r="C64" s="22"/>
      <c r="D64" s="29"/>
      <c r="E64" s="29"/>
      <c r="F64" s="29"/>
      <c r="G64" s="30"/>
      <c r="H64" s="31"/>
      <c r="I64" s="29"/>
      <c r="J64" s="32"/>
      <c r="K64" s="3"/>
    </row>
    <row r="65" spans="1:11" x14ac:dyDescent="0.25">
      <c r="A65" s="20" t="s">
        <v>53</v>
      </c>
      <c r="B65" s="54">
        <v>3700</v>
      </c>
      <c r="C65" s="22">
        <f t="shared" ref="C65:C70" si="13">SUM(D65:G65)</f>
        <v>4170</v>
      </c>
      <c r="D65" s="23">
        <v>1610</v>
      </c>
      <c r="E65" s="23">
        <v>0</v>
      </c>
      <c r="F65" s="23">
        <v>0</v>
      </c>
      <c r="G65" s="24">
        <v>2560</v>
      </c>
      <c r="H65" s="25">
        <v>16990</v>
      </c>
      <c r="I65" s="23">
        <v>2855</v>
      </c>
      <c r="J65" s="26">
        <v>3695</v>
      </c>
    </row>
    <row r="66" spans="1:11" s="19" customFormat="1" x14ac:dyDescent="0.25">
      <c r="A66" s="27" t="s">
        <v>54</v>
      </c>
      <c r="B66" s="28">
        <f>SUM(B65)</f>
        <v>3700</v>
      </c>
      <c r="C66" s="22">
        <f t="shared" si="13"/>
        <v>4170</v>
      </c>
      <c r="D66" s="29">
        <f t="shared" ref="D66:J66" si="14">SUM(D65)</f>
        <v>1610</v>
      </c>
      <c r="E66" s="29">
        <f>SUM(E65)</f>
        <v>0</v>
      </c>
      <c r="F66" s="29">
        <f t="shared" si="14"/>
        <v>0</v>
      </c>
      <c r="G66" s="30">
        <f t="shared" si="14"/>
        <v>2560</v>
      </c>
      <c r="H66" s="31">
        <f t="shared" si="14"/>
        <v>16990</v>
      </c>
      <c r="I66" s="29">
        <f t="shared" si="14"/>
        <v>2855</v>
      </c>
      <c r="J66" s="32">
        <f t="shared" si="14"/>
        <v>3695</v>
      </c>
      <c r="K66" s="3"/>
    </row>
    <row r="67" spans="1:11" x14ac:dyDescent="0.25">
      <c r="A67" s="33"/>
      <c r="B67" s="28"/>
      <c r="C67" s="22"/>
      <c r="D67" s="34"/>
      <c r="E67" s="34"/>
      <c r="F67" s="34"/>
      <c r="G67" s="35"/>
      <c r="H67" s="25"/>
      <c r="I67" s="23"/>
      <c r="J67" s="26"/>
    </row>
    <row r="68" spans="1:11" s="19" customFormat="1" x14ac:dyDescent="0.25">
      <c r="A68" s="27" t="s">
        <v>55</v>
      </c>
      <c r="B68" s="28"/>
      <c r="C68" s="22"/>
      <c r="D68" s="29"/>
      <c r="E68" s="29"/>
      <c r="F68" s="29"/>
      <c r="G68" s="30"/>
      <c r="H68" s="31"/>
      <c r="I68" s="29"/>
      <c r="J68" s="32"/>
      <c r="K68" s="3"/>
    </row>
    <row r="69" spans="1:11" x14ac:dyDescent="0.25">
      <c r="A69" s="20" t="s">
        <v>56</v>
      </c>
      <c r="B69" s="21">
        <v>20340</v>
      </c>
      <c r="C69" s="22">
        <f t="shared" si="13"/>
        <v>65717</v>
      </c>
      <c r="D69" s="23">
        <v>5640</v>
      </c>
      <c r="E69" s="23">
        <v>0</v>
      </c>
      <c r="F69" s="23">
        <v>44715</v>
      </c>
      <c r="G69" s="24">
        <v>15362</v>
      </c>
      <c r="H69" s="25">
        <v>14975</v>
      </c>
      <c r="I69" s="23">
        <v>48285</v>
      </c>
      <c r="J69" s="26">
        <v>16102</v>
      </c>
    </row>
    <row r="70" spans="1:11" s="19" customFormat="1" x14ac:dyDescent="0.25">
      <c r="A70" s="27" t="s">
        <v>57</v>
      </c>
      <c r="B70" s="28">
        <f>SUM(B69)</f>
        <v>20340</v>
      </c>
      <c r="C70" s="22">
        <f t="shared" si="13"/>
        <v>65717</v>
      </c>
      <c r="D70" s="29">
        <f t="shared" ref="D70:J70" si="15">SUM(D69)</f>
        <v>5640</v>
      </c>
      <c r="E70" s="29">
        <f>SUM(E69)</f>
        <v>0</v>
      </c>
      <c r="F70" s="29">
        <f t="shared" si="15"/>
        <v>44715</v>
      </c>
      <c r="G70" s="30">
        <f t="shared" si="15"/>
        <v>15362</v>
      </c>
      <c r="H70" s="31">
        <f t="shared" si="15"/>
        <v>14975</v>
      </c>
      <c r="I70" s="29">
        <f t="shared" si="15"/>
        <v>48285</v>
      </c>
      <c r="J70" s="32">
        <f t="shared" si="15"/>
        <v>16102</v>
      </c>
      <c r="K70" s="3"/>
    </row>
    <row r="71" spans="1:11" x14ac:dyDescent="0.25">
      <c r="A71" s="33"/>
      <c r="B71" s="28"/>
      <c r="C71" s="22"/>
      <c r="D71" s="34"/>
      <c r="E71" s="34"/>
      <c r="F71" s="34"/>
      <c r="G71" s="35"/>
      <c r="H71" s="25"/>
      <c r="I71" s="23"/>
      <c r="J71" s="26"/>
    </row>
    <row r="72" spans="1:11" x14ac:dyDescent="0.25">
      <c r="A72" s="55" t="s">
        <v>58</v>
      </c>
      <c r="B72" s="56">
        <f>B70+B66+B62+B54+B49+B44+B34+B29+B22+B10</f>
        <v>883471</v>
      </c>
      <c r="C72" s="22">
        <f t="shared" ref="C72:J72" si="16">SUM(C70,C66,C62,C54,C49,C44,C34,C29,C22,C10)</f>
        <v>729393</v>
      </c>
      <c r="D72" s="34">
        <f t="shared" si="16"/>
        <v>477138</v>
      </c>
      <c r="E72" s="34">
        <f t="shared" si="16"/>
        <v>10404</v>
      </c>
      <c r="F72" s="34">
        <f t="shared" si="16"/>
        <v>175712</v>
      </c>
      <c r="G72" s="35">
        <f t="shared" si="16"/>
        <v>66139</v>
      </c>
      <c r="H72" s="57">
        <f t="shared" si="16"/>
        <v>740011</v>
      </c>
      <c r="I72" s="34">
        <f t="shared" si="16"/>
        <v>812432</v>
      </c>
      <c r="J72" s="58">
        <f t="shared" si="16"/>
        <v>745852</v>
      </c>
    </row>
    <row r="73" spans="1:11" x14ac:dyDescent="0.25">
      <c r="A73" s="59"/>
      <c r="B73" s="60"/>
      <c r="C73" s="61"/>
      <c r="D73" s="62"/>
      <c r="E73" s="62"/>
      <c r="F73" s="62"/>
      <c r="G73" s="63"/>
      <c r="H73" s="64"/>
      <c r="I73" s="62"/>
      <c r="J73" s="65"/>
    </row>
    <row r="74" spans="1:11" x14ac:dyDescent="0.25">
      <c r="A74" s="66" t="s">
        <v>59</v>
      </c>
      <c r="B74" s="60"/>
      <c r="C74" s="61"/>
      <c r="D74" s="62"/>
      <c r="E74" s="62"/>
      <c r="F74" s="62"/>
      <c r="G74" s="63"/>
      <c r="H74" s="64"/>
      <c r="I74" s="62"/>
      <c r="J74" s="65"/>
    </row>
    <row r="75" spans="1:11" x14ac:dyDescent="0.25">
      <c r="A75" s="20" t="s">
        <v>60</v>
      </c>
      <c r="B75" s="21">
        <v>272753</v>
      </c>
      <c r="C75" s="61">
        <f>SUM(D75:G75)</f>
        <v>56607</v>
      </c>
      <c r="D75" s="34">
        <v>992</v>
      </c>
      <c r="E75" s="34">
        <v>825</v>
      </c>
      <c r="F75" s="34">
        <v>40290</v>
      </c>
      <c r="G75" s="35">
        <v>14500</v>
      </c>
      <c r="H75" s="25">
        <v>8707</v>
      </c>
      <c r="I75" s="23">
        <v>1496</v>
      </c>
      <c r="J75" s="26">
        <v>1506</v>
      </c>
    </row>
    <row r="76" spans="1:11" x14ac:dyDescent="0.25">
      <c r="A76" s="20" t="s">
        <v>61</v>
      </c>
      <c r="B76" s="21">
        <v>187637</v>
      </c>
      <c r="C76" s="61">
        <f t="shared" ref="C76:C84" si="17">SUM(D76:G76)</f>
        <v>238915</v>
      </c>
      <c r="D76" s="34">
        <v>170637</v>
      </c>
      <c r="E76" s="34">
        <v>9579</v>
      </c>
      <c r="F76" s="34">
        <v>10505</v>
      </c>
      <c r="G76" s="35">
        <v>48194</v>
      </c>
      <c r="H76" s="25">
        <v>265879</v>
      </c>
      <c r="I76" s="23">
        <v>272809</v>
      </c>
      <c r="J76" s="26">
        <v>259595</v>
      </c>
    </row>
    <row r="77" spans="1:11" x14ac:dyDescent="0.25">
      <c r="A77" s="20" t="s">
        <v>62</v>
      </c>
      <c r="B77" s="21">
        <v>136495</v>
      </c>
      <c r="C77" s="61">
        <f t="shared" si="17"/>
        <v>123968</v>
      </c>
      <c r="D77" s="34">
        <v>120474</v>
      </c>
      <c r="E77" s="34">
        <v>0</v>
      </c>
      <c r="F77" s="34">
        <v>1309</v>
      </c>
      <c r="G77" s="35">
        <v>2185</v>
      </c>
      <c r="H77" s="25">
        <v>158326</v>
      </c>
      <c r="I77" s="23">
        <v>169421</v>
      </c>
      <c r="J77" s="26">
        <v>174359</v>
      </c>
    </row>
    <row r="78" spans="1:11" x14ac:dyDescent="0.25">
      <c r="A78" s="20" t="s">
        <v>63</v>
      </c>
      <c r="B78" s="21">
        <v>14000</v>
      </c>
      <c r="C78" s="61">
        <f t="shared" si="17"/>
        <v>40000</v>
      </c>
      <c r="D78" s="34">
        <v>40000</v>
      </c>
      <c r="E78" s="34">
        <v>0</v>
      </c>
      <c r="F78" s="34">
        <v>0</v>
      </c>
      <c r="G78" s="35">
        <v>0</v>
      </c>
      <c r="H78" s="25">
        <v>45000</v>
      </c>
      <c r="I78" s="23">
        <v>45000</v>
      </c>
      <c r="J78" s="26">
        <v>50000</v>
      </c>
    </row>
    <row r="79" spans="1:11" x14ac:dyDescent="0.25">
      <c r="A79" s="20" t="s">
        <v>64</v>
      </c>
      <c r="B79" s="21">
        <v>69003</v>
      </c>
      <c r="C79" s="61">
        <f t="shared" si="17"/>
        <v>46959</v>
      </c>
      <c r="D79" s="34">
        <v>2106</v>
      </c>
      <c r="E79" s="34">
        <v>0</v>
      </c>
      <c r="F79" s="34">
        <v>44793</v>
      </c>
      <c r="G79" s="35">
        <v>60</v>
      </c>
      <c r="H79" s="25">
        <v>105004</v>
      </c>
      <c r="I79" s="23">
        <v>88319</v>
      </c>
      <c r="J79" s="26">
        <v>50251</v>
      </c>
    </row>
    <row r="80" spans="1:11" x14ac:dyDescent="0.25">
      <c r="A80" s="59" t="s">
        <v>65</v>
      </c>
      <c r="B80" s="60"/>
      <c r="C80" s="61"/>
      <c r="D80" s="34"/>
      <c r="E80" s="34"/>
      <c r="F80" s="34"/>
      <c r="G80" s="35"/>
      <c r="H80" s="25"/>
      <c r="I80" s="23"/>
      <c r="J80" s="26"/>
    </row>
    <row r="81" spans="1:10" x14ac:dyDescent="0.25">
      <c r="A81" s="20" t="s">
        <v>66</v>
      </c>
      <c r="B81" s="21">
        <v>138410</v>
      </c>
      <c r="C81" s="61">
        <f>SUM(D81:G81)</f>
        <v>139178</v>
      </c>
      <c r="D81" s="34">
        <v>74663</v>
      </c>
      <c r="E81" s="34">
        <v>0</v>
      </c>
      <c r="F81" s="34">
        <v>63315</v>
      </c>
      <c r="G81" s="35">
        <v>1200</v>
      </c>
      <c r="H81" s="25">
        <v>81638</v>
      </c>
      <c r="I81" s="23">
        <v>157428</v>
      </c>
      <c r="J81" s="26">
        <v>103432</v>
      </c>
    </row>
    <row r="82" spans="1:10" x14ac:dyDescent="0.25">
      <c r="A82" s="20" t="s">
        <v>67</v>
      </c>
      <c r="B82" s="21">
        <v>54120</v>
      </c>
      <c r="C82" s="61">
        <f>SUM(D82:G82)</f>
        <v>71366</v>
      </c>
      <c r="D82" s="34">
        <v>68266</v>
      </c>
      <c r="E82" s="34">
        <v>0</v>
      </c>
      <c r="F82" s="34">
        <v>3100</v>
      </c>
      <c r="G82" s="35">
        <v>0</v>
      </c>
      <c r="H82" s="25">
        <v>59250</v>
      </c>
      <c r="I82" s="23">
        <v>58288</v>
      </c>
      <c r="J82" s="26">
        <v>75166</v>
      </c>
    </row>
    <row r="83" spans="1:10" x14ac:dyDescent="0.25">
      <c r="A83" s="20" t="s">
        <v>63</v>
      </c>
      <c r="B83" s="21">
        <v>0</v>
      </c>
      <c r="C83" s="61">
        <f>SUM(D83:G83)</f>
        <v>0</v>
      </c>
      <c r="D83" s="34">
        <v>0</v>
      </c>
      <c r="E83" s="34">
        <v>0</v>
      </c>
      <c r="F83" s="34">
        <v>0</v>
      </c>
      <c r="G83" s="35">
        <v>0</v>
      </c>
      <c r="H83" s="25">
        <v>0</v>
      </c>
      <c r="I83" s="23">
        <v>0</v>
      </c>
      <c r="J83" s="26">
        <v>0</v>
      </c>
    </row>
    <row r="84" spans="1:10" x14ac:dyDescent="0.25">
      <c r="A84" s="20" t="s">
        <v>64</v>
      </c>
      <c r="B84" s="21">
        <v>11053</v>
      </c>
      <c r="C84" s="61">
        <f t="shared" si="17"/>
        <v>12400</v>
      </c>
      <c r="D84" s="34">
        <v>0</v>
      </c>
      <c r="E84" s="34">
        <v>0</v>
      </c>
      <c r="F84" s="34">
        <v>12400</v>
      </c>
      <c r="G84" s="35">
        <v>0</v>
      </c>
      <c r="H84" s="25">
        <v>16207</v>
      </c>
      <c r="I84" s="23">
        <v>19671</v>
      </c>
      <c r="J84" s="26">
        <v>31543</v>
      </c>
    </row>
    <row r="85" spans="1:10" ht="24.75" customHeight="1" x14ac:dyDescent="0.25">
      <c r="A85" s="67" t="s">
        <v>58</v>
      </c>
      <c r="B85" s="38">
        <f>SUM(B75:B84)</f>
        <v>883471</v>
      </c>
      <c r="C85" s="39">
        <f t="shared" ref="C85:J85" si="18">SUM(C75:C84)</f>
        <v>729393</v>
      </c>
      <c r="D85" s="40">
        <f t="shared" si="18"/>
        <v>477138</v>
      </c>
      <c r="E85" s="40">
        <f>SUM(E75:E84)</f>
        <v>10404</v>
      </c>
      <c r="F85" s="40">
        <f t="shared" si="18"/>
        <v>175712</v>
      </c>
      <c r="G85" s="41">
        <f>SUM(G75:G84)</f>
        <v>66139</v>
      </c>
      <c r="H85" s="68">
        <f t="shared" si="18"/>
        <v>740011</v>
      </c>
      <c r="I85" s="40">
        <f t="shared" si="18"/>
        <v>812432</v>
      </c>
      <c r="J85" s="69">
        <f t="shared" si="18"/>
        <v>745852</v>
      </c>
    </row>
    <row r="86" spans="1:10" x14ac:dyDescent="0.25">
      <c r="A86" s="2" t="s">
        <v>68</v>
      </c>
    </row>
    <row r="89" spans="1:10" x14ac:dyDescent="0.25">
      <c r="B89" s="4">
        <f>B72-B85</f>
        <v>0</v>
      </c>
      <c r="C89" s="4">
        <f>C72-C85</f>
        <v>0</v>
      </c>
      <c r="D89" s="4">
        <f>D72-D85</f>
        <v>0</v>
      </c>
      <c r="E89" s="4">
        <f>E72-E85</f>
        <v>0</v>
      </c>
      <c r="F89" s="4">
        <f t="shared" ref="F89:J89" si="19">F72-F85</f>
        <v>0</v>
      </c>
      <c r="G89" s="4">
        <f>G72-G85</f>
        <v>0</v>
      </c>
      <c r="H89" s="4">
        <f t="shared" si="19"/>
        <v>0</v>
      </c>
      <c r="I89" s="4">
        <f t="shared" si="19"/>
        <v>0</v>
      </c>
      <c r="J89" s="4">
        <f t="shared" si="19"/>
        <v>0</v>
      </c>
    </row>
  </sheetData>
  <mergeCells count="4">
    <mergeCell ref="N4:S4"/>
    <mergeCell ref="B5:B6"/>
    <mergeCell ref="C5:G5"/>
    <mergeCell ref="H5:J5"/>
  </mergeCells>
  <printOptions horizontalCentered="1"/>
  <pageMargins left="0.17" right="0.17" top="0.39" bottom="0.28000000000000003" header="0.31496062992126" footer="0.31496062992126"/>
  <pageSetup scale="90" orientation="landscape" r:id="rId1"/>
  <rowBreaks count="2" manualBreakCount="2">
    <brk id="34" max="9" man="1"/>
    <brk id="6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zoomScale="85" zoomScaleNormal="100" zoomScaleSheetLayoutView="85" workbookViewId="0">
      <pane xSplit="1" ySplit="7" topLeftCell="B20" activePane="bottomRight" state="frozen"/>
      <selection activeCell="E61" sqref="E61"/>
      <selection pane="topRight" activeCell="E61" sqref="E61"/>
      <selection pane="bottomLeft" activeCell="E61" sqref="E61"/>
      <selection pane="bottomRight" activeCell="O37" sqref="O37"/>
    </sheetView>
  </sheetViews>
  <sheetFormatPr defaultColWidth="8" defaultRowHeight="12.75" x14ac:dyDescent="0.2"/>
  <cols>
    <col min="1" max="1" width="25.140625" style="293" customWidth="1"/>
    <col min="2" max="2" width="12.28515625" style="269" customWidth="1"/>
    <col min="3" max="3" width="14.140625" style="269" customWidth="1"/>
    <col min="4" max="6" width="13.140625" style="269" customWidth="1"/>
    <col min="7" max="9" width="14.140625" style="269" customWidth="1"/>
    <col min="10" max="10" width="13.42578125" style="269" customWidth="1"/>
    <col min="11" max="11" width="13.140625" style="269" customWidth="1"/>
    <col min="12" max="12" width="10.140625" style="70" bestFit="1" customWidth="1"/>
    <col min="13" max="13" width="9" style="269" bestFit="1" customWidth="1"/>
    <col min="14" max="15" width="8" style="269"/>
    <col min="16" max="16" width="9" style="269" bestFit="1" customWidth="1"/>
    <col min="17" max="16384" width="8" style="269"/>
  </cols>
  <sheetData>
    <row r="1" spans="1:13" ht="22.5" customHeight="1" x14ac:dyDescent="0.2">
      <c r="A1" s="293" t="s">
        <v>69</v>
      </c>
    </row>
    <row r="2" spans="1:13" x14ac:dyDescent="0.2">
      <c r="A2" s="294" t="s">
        <v>70</v>
      </c>
      <c r="B2" s="270"/>
      <c r="C2" s="270"/>
      <c r="D2" s="270"/>
      <c r="E2" s="270"/>
      <c r="F2" s="270"/>
      <c r="G2" s="270"/>
      <c r="H2" s="270"/>
      <c r="I2" s="270"/>
      <c r="J2" s="271"/>
      <c r="K2" s="272"/>
      <c r="L2" s="273"/>
    </row>
    <row r="3" spans="1:13" x14ac:dyDescent="0.2">
      <c r="A3" s="294" t="s">
        <v>71</v>
      </c>
      <c r="B3" s="270"/>
      <c r="C3" s="270"/>
      <c r="D3" s="270"/>
      <c r="E3" s="270"/>
      <c r="F3" s="270"/>
      <c r="G3" s="270"/>
      <c r="H3" s="270"/>
      <c r="I3" s="270"/>
      <c r="J3" s="270"/>
      <c r="K3" s="270"/>
      <c r="L3" s="273"/>
    </row>
    <row r="4" spans="1:13" x14ac:dyDescent="0.2">
      <c r="A4" s="294" t="s">
        <v>2</v>
      </c>
      <c r="B4" s="270"/>
      <c r="C4" s="270"/>
      <c r="D4" s="270"/>
      <c r="E4" s="270"/>
      <c r="F4" s="270"/>
      <c r="G4" s="270"/>
      <c r="H4" s="270"/>
      <c r="I4" s="270"/>
      <c r="J4" s="404"/>
      <c r="K4" s="404"/>
      <c r="L4" s="273"/>
    </row>
    <row r="5" spans="1:13" ht="3.75" customHeight="1" thickBot="1" x14ac:dyDescent="0.25">
      <c r="A5" s="295"/>
      <c r="B5" s="270"/>
      <c r="C5" s="270"/>
      <c r="D5" s="270"/>
      <c r="E5" s="270"/>
      <c r="F5" s="270"/>
      <c r="G5" s="270"/>
      <c r="H5" s="270"/>
      <c r="I5" s="270"/>
      <c r="J5" s="270"/>
      <c r="K5" s="270"/>
      <c r="L5" s="273"/>
    </row>
    <row r="6" spans="1:13" s="70" customFormat="1" ht="17.25" customHeight="1" x14ac:dyDescent="0.2">
      <c r="A6" s="333"/>
      <c r="B6" s="405" t="s">
        <v>72</v>
      </c>
      <c r="C6" s="406"/>
      <c r="D6" s="406"/>
      <c r="E6" s="407"/>
      <c r="F6" s="334"/>
      <c r="G6" s="334"/>
      <c r="H6" s="334"/>
      <c r="I6" s="406" t="s">
        <v>73</v>
      </c>
      <c r="J6" s="406"/>
      <c r="K6" s="408"/>
      <c r="L6" s="274"/>
    </row>
    <row r="7" spans="1:13" s="70" customFormat="1" ht="67.5" customHeight="1" thickBot="1" x14ac:dyDescent="0.25">
      <c r="A7" s="335"/>
      <c r="B7" s="275" t="s">
        <v>801</v>
      </c>
      <c r="C7" s="275" t="s">
        <v>800</v>
      </c>
      <c r="D7" s="276" t="s">
        <v>802</v>
      </c>
      <c r="E7" s="277" t="s">
        <v>1213</v>
      </c>
      <c r="F7" s="296" t="s">
        <v>1214</v>
      </c>
      <c r="G7" s="296" t="s">
        <v>74</v>
      </c>
      <c r="H7" s="296" t="s">
        <v>75</v>
      </c>
      <c r="I7" s="278" t="s">
        <v>76</v>
      </c>
      <c r="J7" s="275" t="s">
        <v>803</v>
      </c>
      <c r="K7" s="336" t="s">
        <v>804</v>
      </c>
      <c r="L7" s="274"/>
    </row>
    <row r="8" spans="1:13" ht="15" customHeight="1" x14ac:dyDescent="0.2">
      <c r="A8" s="337" t="s">
        <v>1212</v>
      </c>
      <c r="B8" s="338"/>
      <c r="C8" s="339"/>
      <c r="D8" s="270"/>
      <c r="E8" s="339"/>
      <c r="F8" s="338"/>
      <c r="G8" s="339"/>
      <c r="H8" s="270"/>
      <c r="I8" s="340"/>
      <c r="J8" s="340"/>
      <c r="K8" s="341"/>
      <c r="L8" s="274"/>
    </row>
    <row r="9" spans="1:13" x14ac:dyDescent="0.2">
      <c r="A9" s="318" t="s">
        <v>77</v>
      </c>
      <c r="B9" s="280">
        <v>1641.771</v>
      </c>
      <c r="C9" s="279">
        <v>131099.609</v>
      </c>
      <c r="D9" s="279">
        <v>-112137.13</v>
      </c>
      <c r="E9" s="279">
        <f>SUM(B9:D9)</f>
        <v>20604.25</v>
      </c>
      <c r="F9" s="280">
        <v>0</v>
      </c>
      <c r="G9" s="279">
        <v>-4400</v>
      </c>
      <c r="H9" s="281">
        <f>SUM(E9:G9)</f>
        <v>16204.25</v>
      </c>
      <c r="I9" s="282">
        <v>125646</v>
      </c>
      <c r="J9" s="282">
        <v>-129361</v>
      </c>
      <c r="K9" s="319">
        <f>SUM(H9:J9)+1</f>
        <v>12490.25</v>
      </c>
      <c r="L9" s="274"/>
      <c r="M9" s="270">
        <v>-0.29102999999304302</v>
      </c>
    </row>
    <row r="10" spans="1:13" x14ac:dyDescent="0.2">
      <c r="A10" s="318" t="s">
        <v>78</v>
      </c>
      <c r="B10" s="280">
        <v>13577</v>
      </c>
      <c r="C10" s="279">
        <v>188</v>
      </c>
      <c r="D10" s="279">
        <v>-1352</v>
      </c>
      <c r="E10" s="279">
        <f>SUM(B10:D10)-1</f>
        <v>12412</v>
      </c>
      <c r="F10" s="280">
        <v>0</v>
      </c>
      <c r="G10" s="279">
        <v>0</v>
      </c>
      <c r="H10" s="281">
        <f t="shared" ref="H10:H17" si="0">SUM(E10:G10)</f>
        <v>12412</v>
      </c>
      <c r="I10" s="282">
        <v>0</v>
      </c>
      <c r="J10" s="282">
        <v>-3420</v>
      </c>
      <c r="K10" s="319">
        <f>SUM(H10:J10)</f>
        <v>8992</v>
      </c>
      <c r="L10" s="274"/>
    </row>
    <row r="11" spans="1:13" x14ac:dyDescent="0.2">
      <c r="A11" s="318" t="s">
        <v>79</v>
      </c>
      <c r="B11" s="280">
        <v>946</v>
      </c>
      <c r="C11" s="279">
        <v>1806.6510000000001</v>
      </c>
      <c r="D11" s="279">
        <v>-278</v>
      </c>
      <c r="E11" s="279">
        <f>SUM(B11:D11)</f>
        <v>2474.6509999999998</v>
      </c>
      <c r="F11" s="280">
        <v>395</v>
      </c>
      <c r="G11" s="279">
        <v>0</v>
      </c>
      <c r="H11" s="281">
        <f t="shared" si="0"/>
        <v>2869.6509999999998</v>
      </c>
      <c r="I11" s="282">
        <v>1500</v>
      </c>
      <c r="J11" s="282">
        <v>-1337</v>
      </c>
      <c r="K11" s="319">
        <f t="shared" ref="K11:K49" si="1">SUM(H11:J11)</f>
        <v>3032.6509999999998</v>
      </c>
      <c r="L11" s="274"/>
    </row>
    <row r="12" spans="1:13" x14ac:dyDescent="0.2">
      <c r="A12" s="318" t="s">
        <v>80</v>
      </c>
      <c r="B12" s="280">
        <v>21512</v>
      </c>
      <c r="C12" s="279">
        <v>19347.353999999999</v>
      </c>
      <c r="D12" s="279">
        <v>-27659.754000000001</v>
      </c>
      <c r="E12" s="279">
        <f>SUM(B12:D12)</f>
        <v>13199.599999999999</v>
      </c>
      <c r="F12" s="280">
        <v>0</v>
      </c>
      <c r="G12" s="279">
        <v>0</v>
      </c>
      <c r="H12" s="281">
        <f t="shared" si="0"/>
        <v>13199.599999999999</v>
      </c>
      <c r="I12" s="282">
        <v>19380</v>
      </c>
      <c r="J12" s="282">
        <v>-24575</v>
      </c>
      <c r="K12" s="319">
        <f t="shared" si="1"/>
        <v>8004.5999999999985</v>
      </c>
      <c r="L12" s="274"/>
    </row>
    <row r="13" spans="1:13" x14ac:dyDescent="0.2">
      <c r="A13" s="318" t="s">
        <v>81</v>
      </c>
      <c r="B13" s="280">
        <v>49554</v>
      </c>
      <c r="C13" s="279">
        <v>67263.600000000006</v>
      </c>
      <c r="D13" s="279">
        <v>-54316.203999999998</v>
      </c>
      <c r="E13" s="279">
        <f>SUM(B13:D13)</f>
        <v>62501.396000000008</v>
      </c>
      <c r="F13" s="280">
        <v>-4295</v>
      </c>
      <c r="G13" s="279">
        <v>0</v>
      </c>
      <c r="H13" s="281">
        <f t="shared" si="0"/>
        <v>58206.396000000008</v>
      </c>
      <c r="I13" s="282">
        <v>70073</v>
      </c>
      <c r="J13" s="282">
        <v>-103757</v>
      </c>
      <c r="K13" s="319">
        <f t="shared" si="1"/>
        <v>24522.396000000008</v>
      </c>
      <c r="L13" s="274"/>
    </row>
    <row r="14" spans="1:13" x14ac:dyDescent="0.2">
      <c r="A14" s="318" t="s">
        <v>82</v>
      </c>
      <c r="B14" s="280">
        <v>5425</v>
      </c>
      <c r="C14" s="279">
        <f>1856+92.7+30</f>
        <v>1978.7</v>
      </c>
      <c r="D14" s="279">
        <v>0</v>
      </c>
      <c r="E14" s="279">
        <f t="shared" ref="E14:E17" si="2">SUM(B14:D14)</f>
        <v>7403.7</v>
      </c>
      <c r="F14" s="280">
        <v>0</v>
      </c>
      <c r="G14" s="279">
        <v>0</v>
      </c>
      <c r="H14" s="281">
        <f t="shared" si="0"/>
        <v>7403.7</v>
      </c>
      <c r="I14" s="282">
        <v>1901</v>
      </c>
      <c r="J14" s="282">
        <v>-4508</v>
      </c>
      <c r="K14" s="319">
        <f t="shared" si="1"/>
        <v>4796.7000000000007</v>
      </c>
      <c r="L14" s="274"/>
    </row>
    <row r="15" spans="1:13" x14ac:dyDescent="0.2">
      <c r="A15" s="318" t="s">
        <v>53</v>
      </c>
      <c r="B15" s="280">
        <v>3620.9380000000001</v>
      </c>
      <c r="C15" s="279">
        <v>2410.1999999999998</v>
      </c>
      <c r="D15" s="279">
        <v>-1583.049</v>
      </c>
      <c r="E15" s="279">
        <f>SUM(B15:D15)</f>
        <v>4448.0889999999999</v>
      </c>
      <c r="F15" s="280">
        <v>62</v>
      </c>
      <c r="G15" s="279">
        <v>0</v>
      </c>
      <c r="H15" s="281">
        <f t="shared" si="0"/>
        <v>4510.0889999999999</v>
      </c>
      <c r="I15" s="282">
        <v>3060</v>
      </c>
      <c r="J15" s="282">
        <v>-3754</v>
      </c>
      <c r="K15" s="319">
        <f t="shared" si="1"/>
        <v>3816.0889999999999</v>
      </c>
      <c r="L15" s="274"/>
    </row>
    <row r="16" spans="1:13" x14ac:dyDescent="0.2">
      <c r="A16" s="318" t="s">
        <v>83</v>
      </c>
      <c r="B16" s="280">
        <v>1553</v>
      </c>
      <c r="C16" s="279">
        <v>222.8</v>
      </c>
      <c r="D16" s="279">
        <v>-1647.5730000000001</v>
      </c>
      <c r="E16" s="279">
        <f t="shared" si="2"/>
        <v>128.22699999999986</v>
      </c>
      <c r="F16" s="280">
        <v>0</v>
      </c>
      <c r="G16" s="279">
        <v>0</v>
      </c>
      <c r="H16" s="281">
        <f t="shared" si="0"/>
        <v>128.22699999999986</v>
      </c>
      <c r="I16" s="282">
        <v>0</v>
      </c>
      <c r="J16" s="282">
        <v>0</v>
      </c>
      <c r="K16" s="319">
        <f>SUM(H16:J16)</f>
        <v>128.22699999999986</v>
      </c>
      <c r="L16" s="274"/>
    </row>
    <row r="17" spans="1:12" x14ac:dyDescent="0.2">
      <c r="A17" s="318" t="s">
        <v>84</v>
      </c>
      <c r="B17" s="280">
        <v>4685</v>
      </c>
      <c r="C17" s="279">
        <v>0</v>
      </c>
      <c r="D17" s="279">
        <v>-1800</v>
      </c>
      <c r="E17" s="279">
        <f t="shared" si="2"/>
        <v>2885</v>
      </c>
      <c r="F17" s="280">
        <v>11484</v>
      </c>
      <c r="G17" s="279">
        <v>0</v>
      </c>
      <c r="H17" s="281">
        <f t="shared" si="0"/>
        <v>14369</v>
      </c>
      <c r="I17" s="282">
        <v>0</v>
      </c>
      <c r="J17" s="282">
        <v>0</v>
      </c>
      <c r="K17" s="319">
        <f>SUM(H17:J17)</f>
        <v>14369</v>
      </c>
      <c r="L17" s="274"/>
    </row>
    <row r="18" spans="1:12" ht="12.75" customHeight="1" x14ac:dyDescent="0.2">
      <c r="A18" s="320" t="s">
        <v>85</v>
      </c>
      <c r="B18" s="284">
        <f t="shared" ref="B18:J18" si="3">SUM(B9:B17)</f>
        <v>102514.709</v>
      </c>
      <c r="C18" s="283">
        <f t="shared" si="3"/>
        <v>224316.91400000002</v>
      </c>
      <c r="D18" s="283">
        <f t="shared" si="3"/>
        <v>-200773.71000000002</v>
      </c>
      <c r="E18" s="283">
        <f t="shared" si="3"/>
        <v>126056.91299999999</v>
      </c>
      <c r="F18" s="284">
        <f t="shared" si="3"/>
        <v>7646</v>
      </c>
      <c r="G18" s="284">
        <f t="shared" si="3"/>
        <v>-4400</v>
      </c>
      <c r="H18" s="284">
        <f t="shared" si="3"/>
        <v>129302.91299999999</v>
      </c>
      <c r="I18" s="285">
        <f t="shared" si="3"/>
        <v>221560</v>
      </c>
      <c r="J18" s="285">
        <f t="shared" si="3"/>
        <v>-270712</v>
      </c>
      <c r="K18" s="321">
        <f>SUM(K9:K17)-1</f>
        <v>80150.913000000015</v>
      </c>
      <c r="L18" s="274"/>
    </row>
    <row r="19" spans="1:12" ht="13.5" thickBot="1" x14ac:dyDescent="0.25">
      <c r="A19" s="322" t="s">
        <v>86</v>
      </c>
      <c r="B19" s="280"/>
      <c r="C19" s="279"/>
      <c r="D19" s="281"/>
      <c r="E19" s="279"/>
      <c r="F19" s="280"/>
      <c r="G19" s="279"/>
      <c r="H19" s="281"/>
      <c r="I19" s="282"/>
      <c r="J19" s="282"/>
      <c r="K19" s="319"/>
      <c r="L19" s="274"/>
    </row>
    <row r="20" spans="1:12" x14ac:dyDescent="0.2">
      <c r="A20" s="324" t="s">
        <v>32</v>
      </c>
      <c r="B20" s="315">
        <v>-2194.7179999999998</v>
      </c>
      <c r="C20" s="316">
        <f>4227.854+2</f>
        <v>4229.8540000000003</v>
      </c>
      <c r="D20" s="316">
        <v>-1682.5630000000001</v>
      </c>
      <c r="E20" s="316">
        <f>SUM(B20:D20)+1</f>
        <v>353.57300000000032</v>
      </c>
      <c r="F20" s="315">
        <v>395</v>
      </c>
      <c r="G20" s="316">
        <v>0</v>
      </c>
      <c r="H20" s="317">
        <f>SUM(E20:G20)</f>
        <v>748.57300000000032</v>
      </c>
      <c r="I20" s="282">
        <v>4228</v>
      </c>
      <c r="J20" s="282">
        <v>-10729</v>
      </c>
      <c r="K20" s="319">
        <f>SUM(H20:J20)</f>
        <v>-5752.4269999999997</v>
      </c>
      <c r="L20" s="274"/>
    </row>
    <row r="21" spans="1:12" x14ac:dyDescent="0.2">
      <c r="A21" s="318" t="s">
        <v>87</v>
      </c>
      <c r="B21" s="280">
        <v>26475.807000000001</v>
      </c>
      <c r="C21" s="279">
        <v>66507.107000000004</v>
      </c>
      <c r="D21" s="279">
        <v>-52690.516000000003</v>
      </c>
      <c r="E21" s="279">
        <f>SUM(B21:D21)+1</f>
        <v>40293.398000000001</v>
      </c>
      <c r="F21" s="280">
        <v>2650</v>
      </c>
      <c r="G21" s="279">
        <v>0</v>
      </c>
      <c r="H21" s="281">
        <f>SUM(E21:G21)</f>
        <v>42943.398000000001</v>
      </c>
      <c r="I21" s="282">
        <v>68569</v>
      </c>
      <c r="J21" s="282">
        <v>-52286</v>
      </c>
      <c r="K21" s="319">
        <f>SUM(H21:J21)</f>
        <v>59226.398000000001</v>
      </c>
      <c r="L21" s="274"/>
    </row>
    <row r="22" spans="1:12" x14ac:dyDescent="0.2">
      <c r="A22" s="318" t="s">
        <v>88</v>
      </c>
      <c r="B22" s="280">
        <v>9852.6119999999992</v>
      </c>
      <c r="C22" s="279">
        <f>73065.548+226.3</f>
        <v>73291.847999999998</v>
      </c>
      <c r="D22" s="279">
        <v>-63121.182000000001</v>
      </c>
      <c r="E22" s="279">
        <f>SUM(B22:D22)</f>
        <v>20023.277999999991</v>
      </c>
      <c r="F22" s="280">
        <v>2490</v>
      </c>
      <c r="G22" s="279">
        <v>0</v>
      </c>
      <c r="H22" s="281">
        <f>SUM(E22:G22)</f>
        <v>22513.277999999991</v>
      </c>
      <c r="I22" s="282">
        <v>72222</v>
      </c>
      <c r="J22" s="282">
        <v>-72093</v>
      </c>
      <c r="K22" s="319">
        <f>SUM(H22:J22)</f>
        <v>22642.277999999991</v>
      </c>
      <c r="L22" s="274"/>
    </row>
    <row r="23" spans="1:12" x14ac:dyDescent="0.2">
      <c r="A23" s="318" t="s">
        <v>89</v>
      </c>
      <c r="B23" s="280">
        <v>5961.2929999999997</v>
      </c>
      <c r="C23" s="279">
        <f>1205.067+99.2</f>
        <v>1304.2670000000001</v>
      </c>
      <c r="D23" s="279">
        <v>0</v>
      </c>
      <c r="E23" s="279">
        <f>SUM(B23:D23)</f>
        <v>7265.5599999999995</v>
      </c>
      <c r="F23" s="280">
        <v>0</v>
      </c>
      <c r="G23" s="279">
        <v>0</v>
      </c>
      <c r="H23" s="281">
        <f>SUM(E23:G23)</f>
        <v>7265.5599999999995</v>
      </c>
      <c r="I23" s="282">
        <v>0</v>
      </c>
      <c r="J23" s="282">
        <v>0</v>
      </c>
      <c r="K23" s="319">
        <f>SUM(H23:J23)</f>
        <v>7265.5599999999995</v>
      </c>
      <c r="L23" s="274"/>
    </row>
    <row r="24" spans="1:12" x14ac:dyDescent="0.2">
      <c r="A24" s="318" t="s">
        <v>90</v>
      </c>
      <c r="B24" s="280">
        <v>2455.971</v>
      </c>
      <c r="C24" s="279">
        <f>516.457+41.1</f>
        <v>557.55700000000002</v>
      </c>
      <c r="D24" s="279"/>
      <c r="E24" s="279">
        <f>SUM(B24:D24)</f>
        <v>3013.5280000000002</v>
      </c>
      <c r="F24" s="280">
        <v>0</v>
      </c>
      <c r="G24" s="279">
        <v>0</v>
      </c>
      <c r="H24" s="281">
        <f>SUM(E24:G24)</f>
        <v>3013.5280000000002</v>
      </c>
      <c r="I24" s="282">
        <v>0</v>
      </c>
      <c r="J24" s="282">
        <v>0</v>
      </c>
      <c r="K24" s="319">
        <f>SUM(H24:J24)</f>
        <v>3013.5280000000002</v>
      </c>
      <c r="L24" s="274"/>
    </row>
    <row r="25" spans="1:12" ht="15" customHeight="1" x14ac:dyDescent="0.2">
      <c r="A25" s="320" t="s">
        <v>91</v>
      </c>
      <c r="B25" s="284">
        <f>SUM(B20:B24)</f>
        <v>42550.964999999997</v>
      </c>
      <c r="C25" s="283">
        <f t="shared" ref="C25:J25" si="4">SUM(C20:C24)</f>
        <v>145890.633</v>
      </c>
      <c r="D25" s="283">
        <f t="shared" si="4"/>
        <v>-117494.261</v>
      </c>
      <c r="E25" s="283">
        <f>SUM(E20:E24)-1</f>
        <v>70948.337</v>
      </c>
      <c r="F25" s="284">
        <f>SUM(F20:F24)</f>
        <v>5535</v>
      </c>
      <c r="G25" s="284">
        <f t="shared" si="4"/>
        <v>0</v>
      </c>
      <c r="H25" s="284">
        <f>SUM(H20:H24)-1</f>
        <v>76483.337</v>
      </c>
      <c r="I25" s="285">
        <f>SUM(I20:I24)</f>
        <v>145019</v>
      </c>
      <c r="J25" s="285">
        <f t="shared" si="4"/>
        <v>-135108</v>
      </c>
      <c r="K25" s="321">
        <f>SUM(K20:K24)-1</f>
        <v>86394.337</v>
      </c>
      <c r="L25" s="274"/>
    </row>
    <row r="26" spans="1:12" x14ac:dyDescent="0.2">
      <c r="A26" s="322" t="s">
        <v>92</v>
      </c>
      <c r="B26" s="280"/>
      <c r="C26" s="279"/>
      <c r="D26" s="281"/>
      <c r="E26" s="279"/>
      <c r="F26" s="280"/>
      <c r="G26" s="279"/>
      <c r="H26" s="281"/>
      <c r="I26" s="282"/>
      <c r="J26" s="282"/>
      <c r="K26" s="323"/>
      <c r="L26" s="274"/>
    </row>
    <row r="27" spans="1:12" x14ac:dyDescent="0.2">
      <c r="A27" s="318" t="s">
        <v>93</v>
      </c>
      <c r="B27" s="280">
        <f>14522+12406</f>
        <v>26928</v>
      </c>
      <c r="C27" s="279">
        <v>36760.230000000003</v>
      </c>
      <c r="D27" s="279">
        <v>-24450.847000000002</v>
      </c>
      <c r="E27" s="279">
        <f>SUM(B27:D27)</f>
        <v>39237.383000000002</v>
      </c>
      <c r="F27" s="280">
        <v>0</v>
      </c>
      <c r="G27" s="279">
        <v>-12482</v>
      </c>
      <c r="H27" s="281">
        <f>SUM(E27:G27)</f>
        <v>26755.383000000002</v>
      </c>
      <c r="I27" s="282">
        <v>36527</v>
      </c>
      <c r="J27" s="282">
        <v>-38250</v>
      </c>
      <c r="K27" s="319">
        <f>SUM(H27:J27)</f>
        <v>25032.383000000002</v>
      </c>
      <c r="L27" s="274"/>
    </row>
    <row r="28" spans="1:12" x14ac:dyDescent="0.2">
      <c r="A28" s="318" t="s">
        <v>94</v>
      </c>
      <c r="B28" s="280">
        <v>6707.5209999999997</v>
      </c>
      <c r="C28" s="279">
        <v>54830.947999999997</v>
      </c>
      <c r="D28" s="279">
        <v>-36216.993999999999</v>
      </c>
      <c r="E28" s="279">
        <f>SUM(B28:D28)</f>
        <v>25321.474999999999</v>
      </c>
      <c r="F28" s="280">
        <v>0</v>
      </c>
      <c r="G28" s="279">
        <v>-46897</v>
      </c>
      <c r="H28" s="281">
        <f>SUM(E28:G28)</f>
        <v>-21575.525000000001</v>
      </c>
      <c r="I28" s="282">
        <v>56274</v>
      </c>
      <c r="J28" s="282">
        <f>-11959-30000</f>
        <v>-41959</v>
      </c>
      <c r="K28" s="319">
        <f>SUM(H28:J28)</f>
        <v>-7260.5250000000015</v>
      </c>
      <c r="L28" s="274"/>
    </row>
    <row r="29" spans="1:12" ht="14.25" customHeight="1" x14ac:dyDescent="0.2">
      <c r="A29" s="320" t="s">
        <v>95</v>
      </c>
      <c r="B29" s="284">
        <f>SUM(B27:B28)</f>
        <v>33635.521000000001</v>
      </c>
      <c r="C29" s="283">
        <f t="shared" ref="C29:J29" si="5">SUM(C27:C28)</f>
        <v>91591.178</v>
      </c>
      <c r="D29" s="283">
        <f t="shared" si="5"/>
        <v>-60667.841</v>
      </c>
      <c r="E29" s="283">
        <f>SUM(E27:E28)-1</f>
        <v>64557.858</v>
      </c>
      <c r="F29" s="284">
        <f>SUM(F27:F28)</f>
        <v>0</v>
      </c>
      <c r="G29" s="284">
        <f t="shared" si="5"/>
        <v>-59379</v>
      </c>
      <c r="H29" s="284">
        <f>SUM(H27:H28)</f>
        <v>5179.8580000000002</v>
      </c>
      <c r="I29" s="285">
        <f t="shared" si="5"/>
        <v>92801</v>
      </c>
      <c r="J29" s="285">
        <f t="shared" si="5"/>
        <v>-80209</v>
      </c>
      <c r="K29" s="321">
        <f>SUM(H29:J29)-1</f>
        <v>17770.858000000007</v>
      </c>
      <c r="L29" s="274"/>
    </row>
    <row r="30" spans="1:12" ht="18.75" customHeight="1" x14ac:dyDescent="0.2">
      <c r="A30" s="322" t="s">
        <v>1211</v>
      </c>
      <c r="B30" s="288"/>
      <c r="C30" s="286"/>
      <c r="D30" s="287"/>
      <c r="E30" s="286"/>
      <c r="F30" s="288"/>
      <c r="G30" s="286"/>
      <c r="H30" s="287"/>
      <c r="I30" s="289"/>
      <c r="J30" s="289"/>
      <c r="K30" s="323"/>
      <c r="L30" s="274"/>
    </row>
    <row r="31" spans="1:12" x14ac:dyDescent="0.2">
      <c r="A31" s="318" t="s">
        <v>96</v>
      </c>
      <c r="B31" s="280">
        <v>3141.9430000000002</v>
      </c>
      <c r="C31" s="279">
        <f>10948.2+37.9</f>
        <v>10986.1</v>
      </c>
      <c r="D31" s="279">
        <f>-11687-500</f>
        <v>-12187</v>
      </c>
      <c r="E31" s="279">
        <f>SUM(B31:D31)</f>
        <v>1941.0430000000015</v>
      </c>
      <c r="F31" s="280">
        <v>0</v>
      </c>
      <c r="G31" s="279">
        <v>0</v>
      </c>
      <c r="H31" s="281">
        <f>SUM(E31:G31)</f>
        <v>1941.0430000000015</v>
      </c>
      <c r="I31" s="282">
        <v>10887</v>
      </c>
      <c r="J31" s="282">
        <f>-150-12259</f>
        <v>-12409</v>
      </c>
      <c r="K31" s="319">
        <f t="shared" si="1"/>
        <v>419.04300000000148</v>
      </c>
      <c r="L31" s="274"/>
    </row>
    <row r="32" spans="1:12" x14ac:dyDescent="0.2">
      <c r="A32" s="318" t="s">
        <v>97</v>
      </c>
      <c r="B32" s="280">
        <v>11.769</v>
      </c>
      <c r="C32" s="279">
        <v>3023</v>
      </c>
      <c r="D32" s="279">
        <f>-2400-579.967</f>
        <v>-2979.9670000000001</v>
      </c>
      <c r="E32" s="279">
        <f>SUM(B32:D32)</f>
        <v>54.80199999999968</v>
      </c>
      <c r="F32" s="280">
        <v>0</v>
      </c>
      <c r="G32" s="279">
        <v>0</v>
      </c>
      <c r="H32" s="281">
        <f>SUM(E32:G32)</f>
        <v>54.80199999999968</v>
      </c>
      <c r="I32" s="282">
        <v>3123</v>
      </c>
      <c r="J32" s="282">
        <f>-2980</f>
        <v>-2980</v>
      </c>
      <c r="K32" s="319">
        <f>SUM(H32:J32)</f>
        <v>197.80199999999968</v>
      </c>
      <c r="L32" s="274"/>
    </row>
    <row r="33" spans="1:12" x14ac:dyDescent="0.2">
      <c r="A33" s="318" t="s">
        <v>98</v>
      </c>
      <c r="B33" s="280">
        <v>6422.5119999999997</v>
      </c>
      <c r="C33" s="279">
        <f>5002.2+116.6</f>
        <v>5118.8</v>
      </c>
      <c r="D33" s="279">
        <f>-5387</f>
        <v>-5387</v>
      </c>
      <c r="E33" s="279">
        <f>SUM(B33:D33)</f>
        <v>6154.3119999999999</v>
      </c>
      <c r="F33" s="280">
        <v>0</v>
      </c>
      <c r="G33" s="279">
        <v>0</v>
      </c>
      <c r="H33" s="281">
        <f>SUM(E33:G33)</f>
        <v>6154.3119999999999</v>
      </c>
      <c r="I33" s="282">
        <v>1102</v>
      </c>
      <c r="J33" s="282">
        <v>-5477</v>
      </c>
      <c r="K33" s="319">
        <f t="shared" si="1"/>
        <v>1779.3119999999999</v>
      </c>
      <c r="L33" s="274"/>
    </row>
    <row r="34" spans="1:12" ht="15.75" customHeight="1" x14ac:dyDescent="0.2">
      <c r="A34" s="320"/>
      <c r="B34" s="284">
        <f>SUM(B31:B33)</f>
        <v>9576.2240000000002</v>
      </c>
      <c r="C34" s="283">
        <f>SUM(C31:C33)</f>
        <v>19127.900000000001</v>
      </c>
      <c r="D34" s="290">
        <f>SUM(D31:D33)</f>
        <v>-20553.967000000001</v>
      </c>
      <c r="E34" s="283">
        <f>SUM(E31:E33)+1</f>
        <v>8151.1570000000011</v>
      </c>
      <c r="F34" s="284">
        <f>SUM(F31:F33)</f>
        <v>0</v>
      </c>
      <c r="G34" s="284">
        <f>SUM(G31:G33)</f>
        <v>0</v>
      </c>
      <c r="H34" s="290">
        <f>SUM(H31:H33)+1</f>
        <v>8151.1570000000011</v>
      </c>
      <c r="I34" s="285">
        <f>SUM(I31:I33)</f>
        <v>15112</v>
      </c>
      <c r="J34" s="285">
        <f>SUM(J31:J33)</f>
        <v>-20866</v>
      </c>
      <c r="K34" s="321">
        <f>SUM(H34:J34)</f>
        <v>2397.1569999999992</v>
      </c>
      <c r="L34" s="274"/>
    </row>
    <row r="35" spans="1:12" x14ac:dyDescent="0.2">
      <c r="A35" s="322" t="s">
        <v>99</v>
      </c>
      <c r="B35" s="280"/>
      <c r="C35" s="279"/>
      <c r="D35" s="281"/>
      <c r="E35" s="279"/>
      <c r="F35" s="280"/>
      <c r="G35" s="279"/>
      <c r="H35" s="281"/>
      <c r="I35" s="282"/>
      <c r="J35" s="282"/>
      <c r="K35" s="323"/>
      <c r="L35" s="274"/>
    </row>
    <row r="36" spans="1:12" x14ac:dyDescent="0.2">
      <c r="A36" s="318" t="s">
        <v>100</v>
      </c>
      <c r="B36" s="280">
        <v>4100.393</v>
      </c>
      <c r="C36" s="279">
        <v>60.86</v>
      </c>
      <c r="D36" s="279">
        <v>-132.13399999999999</v>
      </c>
      <c r="E36" s="279">
        <f>SUM(B36:D36)</f>
        <v>4029.1189999999997</v>
      </c>
      <c r="F36" s="280">
        <v>0</v>
      </c>
      <c r="G36" s="279">
        <v>0</v>
      </c>
      <c r="H36" s="281">
        <f t="shared" ref="H36:H49" si="6">SUM(E36:G36)</f>
        <v>4029.1189999999997</v>
      </c>
      <c r="I36" s="282">
        <v>0</v>
      </c>
      <c r="J36" s="282">
        <v>-40</v>
      </c>
      <c r="K36" s="319">
        <f>SUM(H36:J36)</f>
        <v>3989.1189999999997</v>
      </c>
      <c r="L36" s="274"/>
    </row>
    <row r="37" spans="1:12" x14ac:dyDescent="0.2">
      <c r="A37" s="318" t="s">
        <v>101</v>
      </c>
      <c r="B37" s="280">
        <f>7753.966+19730.971</f>
        <v>27484.937000000002</v>
      </c>
      <c r="C37" s="279">
        <f>2744.415+4614.312</f>
        <v>7358.7269999999999</v>
      </c>
      <c r="D37" s="279">
        <f>-502.22-1794.374</f>
        <v>-2296.5940000000001</v>
      </c>
      <c r="E37" s="279">
        <f t="shared" ref="E37:E48" si="7">SUM(B37:D37)</f>
        <v>32547.070000000003</v>
      </c>
      <c r="F37" s="280">
        <v>0</v>
      </c>
      <c r="G37" s="279">
        <v>-13003</v>
      </c>
      <c r="H37" s="281">
        <f>SUM(E37:G37)</f>
        <v>19544.070000000003</v>
      </c>
      <c r="I37" s="282">
        <v>6000</v>
      </c>
      <c r="J37" s="282">
        <v>-1104</v>
      </c>
      <c r="K37" s="319">
        <f>SUM(H37:J37)</f>
        <v>24440.070000000003</v>
      </c>
      <c r="L37" s="274"/>
    </row>
    <row r="38" spans="1:12" x14ac:dyDescent="0.2">
      <c r="A38" s="318" t="s">
        <v>102</v>
      </c>
      <c r="B38" s="280">
        <v>4257</v>
      </c>
      <c r="C38" s="279">
        <v>64.3</v>
      </c>
      <c r="D38" s="279">
        <v>0</v>
      </c>
      <c r="E38" s="279">
        <f t="shared" si="7"/>
        <v>4321.3</v>
      </c>
      <c r="F38" s="280">
        <v>0</v>
      </c>
      <c r="G38" s="279">
        <v>0</v>
      </c>
      <c r="H38" s="281">
        <f t="shared" si="6"/>
        <v>4321.3</v>
      </c>
      <c r="I38" s="282">
        <v>0</v>
      </c>
      <c r="J38" s="282">
        <v>0</v>
      </c>
      <c r="K38" s="319">
        <f>SUM(H38:J38)</f>
        <v>4321.3</v>
      </c>
      <c r="L38" s="274"/>
    </row>
    <row r="39" spans="1:12" x14ac:dyDescent="0.2">
      <c r="A39" s="318" t="s">
        <v>103</v>
      </c>
      <c r="B39" s="280">
        <v>19284.900000000001</v>
      </c>
      <c r="C39" s="279">
        <f>3912.095+313</f>
        <v>4225.0949999999993</v>
      </c>
      <c r="D39" s="279">
        <v>-205.96100000000001</v>
      </c>
      <c r="E39" s="279">
        <f>SUM(B39:D39)+1</f>
        <v>23305.034000000003</v>
      </c>
      <c r="F39" s="280">
        <v>0</v>
      </c>
      <c r="G39" s="279">
        <v>0</v>
      </c>
      <c r="H39" s="281">
        <f t="shared" si="6"/>
        <v>23305.034000000003</v>
      </c>
      <c r="I39" s="282">
        <f>988+1757</f>
        <v>2745</v>
      </c>
      <c r="J39" s="282">
        <v>-2436</v>
      </c>
      <c r="K39" s="319">
        <f t="shared" si="1"/>
        <v>23614.034000000003</v>
      </c>
      <c r="L39" s="274"/>
    </row>
    <row r="40" spans="1:12" x14ac:dyDescent="0.2">
      <c r="A40" s="318" t="s">
        <v>104</v>
      </c>
      <c r="B40" s="280">
        <v>2631</v>
      </c>
      <c r="C40" s="279">
        <f>46.6+900.071</f>
        <v>946.67100000000005</v>
      </c>
      <c r="D40" s="279">
        <v>0</v>
      </c>
      <c r="E40" s="279">
        <f t="shared" si="7"/>
        <v>3577.6710000000003</v>
      </c>
      <c r="F40" s="280">
        <v>0</v>
      </c>
      <c r="G40" s="279">
        <v>0</v>
      </c>
      <c r="H40" s="281">
        <f t="shared" si="6"/>
        <v>3577.6710000000003</v>
      </c>
      <c r="I40" s="282">
        <v>0</v>
      </c>
      <c r="J40" s="282">
        <v>0</v>
      </c>
      <c r="K40" s="319">
        <f t="shared" si="1"/>
        <v>3577.6710000000003</v>
      </c>
      <c r="L40" s="274"/>
    </row>
    <row r="41" spans="1:12" x14ac:dyDescent="0.2">
      <c r="A41" s="318" t="s">
        <v>105</v>
      </c>
      <c r="B41" s="280">
        <v>90.891000000000005</v>
      </c>
      <c r="C41" s="279">
        <v>106.407</v>
      </c>
      <c r="D41" s="279">
        <v>-60</v>
      </c>
      <c r="E41" s="279">
        <f t="shared" si="7"/>
        <v>137.298</v>
      </c>
      <c r="F41" s="280">
        <v>0</v>
      </c>
      <c r="G41" s="279">
        <v>0</v>
      </c>
      <c r="H41" s="281">
        <f t="shared" si="6"/>
        <v>137.298</v>
      </c>
      <c r="I41" s="282">
        <v>100</v>
      </c>
      <c r="J41" s="282">
        <v>-60</v>
      </c>
      <c r="K41" s="319">
        <f t="shared" si="1"/>
        <v>177.298</v>
      </c>
      <c r="L41" s="274"/>
    </row>
    <row r="42" spans="1:12" x14ac:dyDescent="0.2">
      <c r="A42" s="318" t="s">
        <v>106</v>
      </c>
      <c r="B42" s="280">
        <v>4759.9170000000004</v>
      </c>
      <c r="C42" s="279">
        <f>14.748+25.498</f>
        <v>40.246000000000002</v>
      </c>
      <c r="D42" s="279">
        <v>-97</v>
      </c>
      <c r="E42" s="279">
        <f t="shared" si="7"/>
        <v>4703.1630000000005</v>
      </c>
      <c r="F42" s="280">
        <v>0</v>
      </c>
      <c r="G42" s="279">
        <v>0</v>
      </c>
      <c r="H42" s="281">
        <f>SUM(E42:G42)</f>
        <v>4703.1630000000005</v>
      </c>
      <c r="I42" s="282">
        <v>214</v>
      </c>
      <c r="J42" s="282">
        <v>-114</v>
      </c>
      <c r="K42" s="319">
        <f>SUM(H42:J42)</f>
        <v>4803.1630000000005</v>
      </c>
      <c r="L42" s="274"/>
    </row>
    <row r="43" spans="1:12" ht="12.75" customHeight="1" x14ac:dyDescent="0.2">
      <c r="A43" s="318" t="s">
        <v>107</v>
      </c>
      <c r="B43" s="280">
        <f>1860</f>
        <v>1860</v>
      </c>
      <c r="C43" s="279">
        <v>324</v>
      </c>
      <c r="D43" s="279">
        <v>0</v>
      </c>
      <c r="E43" s="279">
        <f t="shared" si="7"/>
        <v>2184</v>
      </c>
      <c r="F43" s="280">
        <v>0</v>
      </c>
      <c r="G43" s="279">
        <v>0</v>
      </c>
      <c r="H43" s="281">
        <f t="shared" si="6"/>
        <v>2184</v>
      </c>
      <c r="I43" s="282">
        <v>243</v>
      </c>
      <c r="J43" s="282">
        <v>0</v>
      </c>
      <c r="K43" s="319">
        <f t="shared" si="1"/>
        <v>2427</v>
      </c>
      <c r="L43" s="274"/>
    </row>
    <row r="44" spans="1:12" x14ac:dyDescent="0.2">
      <c r="A44" s="318" t="s">
        <v>108</v>
      </c>
      <c r="B44" s="280">
        <v>1529.597</v>
      </c>
      <c r="C44" s="279">
        <v>22.8</v>
      </c>
      <c r="D44" s="279">
        <v>0</v>
      </c>
      <c r="E44" s="279">
        <f t="shared" si="7"/>
        <v>1552.3969999999999</v>
      </c>
      <c r="F44" s="280">
        <v>0</v>
      </c>
      <c r="G44" s="279">
        <v>0</v>
      </c>
      <c r="H44" s="281">
        <f t="shared" si="6"/>
        <v>1552.3969999999999</v>
      </c>
      <c r="I44" s="282">
        <v>0</v>
      </c>
      <c r="J44" s="282">
        <v>0</v>
      </c>
      <c r="K44" s="319">
        <f t="shared" si="1"/>
        <v>1552.3969999999999</v>
      </c>
      <c r="L44" s="274"/>
    </row>
    <row r="45" spans="1:12" x14ac:dyDescent="0.2">
      <c r="A45" s="318" t="s">
        <v>109</v>
      </c>
      <c r="B45" s="280">
        <v>1836.9380000000001</v>
      </c>
      <c r="C45" s="279">
        <v>2206</v>
      </c>
      <c r="D45" s="279">
        <v>-722.89300000000003</v>
      </c>
      <c r="E45" s="279">
        <f t="shared" si="7"/>
        <v>3320.0450000000001</v>
      </c>
      <c r="F45" s="280">
        <v>0</v>
      </c>
      <c r="G45" s="279">
        <v>0</v>
      </c>
      <c r="H45" s="281">
        <f t="shared" si="6"/>
        <v>3320.0450000000001</v>
      </c>
      <c r="I45" s="282">
        <v>2206</v>
      </c>
      <c r="J45" s="282">
        <v>-6028</v>
      </c>
      <c r="K45" s="319">
        <f t="shared" si="1"/>
        <v>-501.95499999999993</v>
      </c>
      <c r="L45" s="274"/>
    </row>
    <row r="46" spans="1:12" x14ac:dyDescent="0.2">
      <c r="A46" s="318" t="s">
        <v>110</v>
      </c>
      <c r="B46" s="280">
        <v>200</v>
      </c>
      <c r="C46" s="279">
        <f>145+3.6</f>
        <v>148.6</v>
      </c>
      <c r="D46" s="279">
        <v>0</v>
      </c>
      <c r="E46" s="279">
        <f t="shared" si="7"/>
        <v>348.6</v>
      </c>
      <c r="F46" s="280">
        <v>0</v>
      </c>
      <c r="G46" s="279">
        <v>0</v>
      </c>
      <c r="H46" s="281">
        <f t="shared" si="6"/>
        <v>348.6</v>
      </c>
      <c r="I46" s="282">
        <v>200</v>
      </c>
      <c r="J46" s="282">
        <v>0</v>
      </c>
      <c r="K46" s="319">
        <f t="shared" si="1"/>
        <v>548.6</v>
      </c>
      <c r="L46" s="274"/>
    </row>
    <row r="47" spans="1:12" x14ac:dyDescent="0.2">
      <c r="A47" s="318" t="s">
        <v>111</v>
      </c>
      <c r="B47" s="280">
        <f>5788+3770</f>
        <v>9558</v>
      </c>
      <c r="C47" s="279">
        <v>0</v>
      </c>
      <c r="D47" s="279">
        <v>-305</v>
      </c>
      <c r="E47" s="279">
        <f t="shared" si="7"/>
        <v>9253</v>
      </c>
      <c r="F47" s="280">
        <v>0</v>
      </c>
      <c r="G47" s="279">
        <v>-3644</v>
      </c>
      <c r="H47" s="281">
        <f t="shared" si="6"/>
        <v>5609</v>
      </c>
      <c r="I47" s="282">
        <v>0</v>
      </c>
      <c r="J47" s="282">
        <v>0</v>
      </c>
      <c r="K47" s="319">
        <f t="shared" si="1"/>
        <v>5609</v>
      </c>
      <c r="L47" s="274"/>
    </row>
    <row r="48" spans="1:12" ht="12.75" customHeight="1" x14ac:dyDescent="0.2">
      <c r="A48" s="318" t="s">
        <v>112</v>
      </c>
      <c r="B48" s="280">
        <v>28797.028999999999</v>
      </c>
      <c r="C48" s="279">
        <v>0</v>
      </c>
      <c r="D48" s="279">
        <v>-7694.3689999999997</v>
      </c>
      <c r="E48" s="279">
        <f t="shared" si="7"/>
        <v>21102.66</v>
      </c>
      <c r="F48" s="280">
        <v>0</v>
      </c>
      <c r="G48" s="279">
        <v>0</v>
      </c>
      <c r="H48" s="281">
        <f t="shared" si="6"/>
        <v>21102.66</v>
      </c>
      <c r="I48" s="282">
        <v>0</v>
      </c>
      <c r="J48" s="282">
        <v>-5603</v>
      </c>
      <c r="K48" s="319">
        <f t="shared" si="1"/>
        <v>15499.66</v>
      </c>
      <c r="L48" s="274"/>
    </row>
    <row r="49" spans="1:16" ht="15.75" customHeight="1" thickBot="1" x14ac:dyDescent="0.25">
      <c r="A49" s="318" t="s">
        <v>113</v>
      </c>
      <c r="B49" s="280">
        <v>8168.73</v>
      </c>
      <c r="C49" s="279">
        <v>14.835000000000001</v>
      </c>
      <c r="D49" s="279">
        <v>0</v>
      </c>
      <c r="E49" s="279">
        <f>SUM(B49:D49)</f>
        <v>8183.5649999999996</v>
      </c>
      <c r="F49" s="280">
        <v>0</v>
      </c>
      <c r="G49" s="279">
        <v>0</v>
      </c>
      <c r="H49" s="281">
        <f t="shared" si="6"/>
        <v>8183.5649999999996</v>
      </c>
      <c r="I49" s="282">
        <v>0</v>
      </c>
      <c r="J49" s="282">
        <v>0</v>
      </c>
      <c r="K49" s="319">
        <f t="shared" si="1"/>
        <v>8183.5649999999996</v>
      </c>
      <c r="L49" s="274"/>
    </row>
    <row r="50" spans="1:16" ht="17.25" customHeight="1" thickBot="1" x14ac:dyDescent="0.25">
      <c r="A50" s="328" t="s">
        <v>114</v>
      </c>
      <c r="B50" s="329">
        <f>SUM(B36:B49)</f>
        <v>114559.33199999999</v>
      </c>
      <c r="C50" s="329">
        <f>SUM(C36:C49)</f>
        <v>15518.540999999997</v>
      </c>
      <c r="D50" s="329">
        <f>SUM(D36:D49)</f>
        <v>-11513.951000000001</v>
      </c>
      <c r="E50" s="329">
        <f>SUM(E36:E49)-1</f>
        <v>118563.92200000002</v>
      </c>
      <c r="F50" s="330">
        <f>SUM(F36:F49)</f>
        <v>0</v>
      </c>
      <c r="G50" s="330">
        <f>SUM(G36:G49)</f>
        <v>-16647</v>
      </c>
      <c r="H50" s="330">
        <f>SUM(H36:H49)-2</f>
        <v>101915.92200000002</v>
      </c>
      <c r="I50" s="331">
        <f>SUM(I36:I49)</f>
        <v>11708</v>
      </c>
      <c r="J50" s="331">
        <f>SUM(J36:J49)</f>
        <v>-15385</v>
      </c>
      <c r="K50" s="332">
        <f>SUM(K36:K49)</f>
        <v>98240.922000000006</v>
      </c>
      <c r="L50" s="274"/>
    </row>
    <row r="51" spans="1:16" s="292" customFormat="1" ht="18" customHeight="1" thickBot="1" x14ac:dyDescent="0.25">
      <c r="A51" s="325" t="s">
        <v>115</v>
      </c>
      <c r="B51" s="326">
        <f t="shared" ref="B51:G51" si="8">SUM(B50,B25,B29,B34,B18)</f>
        <v>302836.75099999999</v>
      </c>
      <c r="C51" s="326">
        <f t="shared" si="8"/>
        <v>496445.16600000008</v>
      </c>
      <c r="D51" s="326">
        <f t="shared" si="8"/>
        <v>-411003.73000000004</v>
      </c>
      <c r="E51" s="326">
        <f t="shared" si="8"/>
        <v>388278.18700000003</v>
      </c>
      <c r="F51" s="326">
        <f t="shared" si="8"/>
        <v>13181</v>
      </c>
      <c r="G51" s="326">
        <f t="shared" si="8"/>
        <v>-80426</v>
      </c>
      <c r="H51" s="326">
        <f>SUM(H50,H25,H29,H34,H18)-1</f>
        <v>321032.18700000003</v>
      </c>
      <c r="I51" s="326">
        <f>SUM(I50,I25,I29,I34,I18)</f>
        <v>486200</v>
      </c>
      <c r="J51" s="326">
        <f>SUM(J50,J25,J29,J34,J18)</f>
        <v>-522280</v>
      </c>
      <c r="K51" s="327">
        <f>SUM(K50,K25,K29,K34,K18)</f>
        <v>284954.18700000003</v>
      </c>
      <c r="L51" s="291"/>
    </row>
    <row r="52" spans="1:16" ht="61.5" customHeight="1" x14ac:dyDescent="0.2">
      <c r="A52" s="409" t="s">
        <v>1210</v>
      </c>
      <c r="B52" s="409"/>
      <c r="C52" s="409"/>
      <c r="D52" s="409"/>
      <c r="E52" s="409"/>
      <c r="F52" s="409"/>
      <c r="G52" s="409"/>
      <c r="H52" s="409"/>
      <c r="I52" s="409"/>
      <c r="J52" s="409"/>
      <c r="K52" s="409"/>
      <c r="M52" s="269">
        <f>K51+56000</f>
        <v>340954.18700000003</v>
      </c>
    </row>
    <row r="54" spans="1:16" x14ac:dyDescent="0.2">
      <c r="M54" s="269">
        <v>346080.18700000003</v>
      </c>
    </row>
    <row r="56" spans="1:16" x14ac:dyDescent="0.2">
      <c r="M56" s="269">
        <f>M54-M52</f>
        <v>5126</v>
      </c>
    </row>
    <row r="57" spans="1:16" ht="13.5" thickBot="1" x14ac:dyDescent="0.25">
      <c r="P57" s="342"/>
    </row>
  </sheetData>
  <mergeCells count="4">
    <mergeCell ref="J4:K4"/>
    <mergeCell ref="B6:E6"/>
    <mergeCell ref="I6:K6"/>
    <mergeCell ref="A52:K52"/>
  </mergeCells>
  <printOptions horizontalCentered="1"/>
  <pageMargins left="0.25" right="0.25" top="0.75" bottom="0.75" header="0.3" footer="0.3"/>
  <pageSetup scale="85"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workbookViewId="0">
      <selection activeCell="J22" sqref="J22"/>
    </sheetView>
  </sheetViews>
  <sheetFormatPr defaultColWidth="9.140625" defaultRowHeight="12.75" x14ac:dyDescent="0.2"/>
  <cols>
    <col min="1" max="1" width="22" style="297" customWidth="1"/>
    <col min="2" max="2" width="13.85546875" style="297" customWidth="1"/>
    <col min="3" max="3" width="14.42578125" style="297" customWidth="1"/>
    <col min="4" max="4" width="15.5703125" style="297" customWidth="1"/>
    <col min="5" max="6" width="13.7109375" style="297" customWidth="1"/>
    <col min="7" max="7" width="12.5703125" style="297" customWidth="1"/>
    <col min="8" max="8" width="11.85546875" style="297" customWidth="1"/>
    <col min="9" max="9" width="11.28515625" style="297" customWidth="1"/>
    <col min="10" max="10" width="14.7109375" style="297" customWidth="1"/>
    <col min="11" max="16384" width="9.140625" style="297"/>
  </cols>
  <sheetData>
    <row r="1" spans="1:10" ht="3" customHeight="1" x14ac:dyDescent="0.2">
      <c r="A1" s="70" t="s">
        <v>805</v>
      </c>
    </row>
    <row r="2" spans="1:10" ht="19.5" customHeight="1" x14ac:dyDescent="0.2">
      <c r="A2" s="298" t="s">
        <v>116</v>
      </c>
      <c r="B2" s="299"/>
      <c r="C2" s="299"/>
      <c r="D2" s="300"/>
      <c r="E2" s="300"/>
      <c r="F2" s="300"/>
      <c r="G2" s="300"/>
      <c r="H2" s="300"/>
      <c r="I2" s="300"/>
      <c r="J2" s="300"/>
    </row>
    <row r="3" spans="1:10" ht="16.5" customHeight="1" x14ac:dyDescent="0.2">
      <c r="A3" s="301" t="s">
        <v>73</v>
      </c>
      <c r="B3" s="299"/>
      <c r="C3" s="299"/>
      <c r="D3" s="300"/>
      <c r="E3" s="300"/>
      <c r="F3" s="300"/>
      <c r="G3" s="300"/>
      <c r="H3" s="300"/>
      <c r="I3" s="300"/>
      <c r="J3" s="300"/>
    </row>
    <row r="4" spans="1:10" ht="17.25" customHeight="1" thickBot="1" x14ac:dyDescent="0.25">
      <c r="A4" s="301" t="s">
        <v>2</v>
      </c>
      <c r="B4" s="299"/>
      <c r="C4" s="299"/>
      <c r="D4" s="300"/>
      <c r="E4" s="300"/>
      <c r="F4" s="300"/>
      <c r="G4" s="300"/>
      <c r="H4" s="300"/>
      <c r="I4" s="300"/>
      <c r="J4" s="300"/>
    </row>
    <row r="5" spans="1:10" ht="17.25" customHeight="1" thickBot="1" x14ac:dyDescent="0.25">
      <c r="A5" s="418" t="s">
        <v>117</v>
      </c>
      <c r="B5" s="418" t="s">
        <v>1215</v>
      </c>
      <c r="C5" s="418" t="s">
        <v>118</v>
      </c>
      <c r="D5" s="420" t="s">
        <v>119</v>
      </c>
      <c r="E5" s="418" t="s">
        <v>64</v>
      </c>
      <c r="F5" s="418" t="s">
        <v>120</v>
      </c>
      <c r="G5" s="410" t="s">
        <v>121</v>
      </c>
      <c r="H5" s="410"/>
      <c r="I5" s="411"/>
      <c r="J5" s="412" t="s">
        <v>122</v>
      </c>
    </row>
    <row r="6" spans="1:10" ht="74.25" customHeight="1" x14ac:dyDescent="0.2">
      <c r="A6" s="419"/>
      <c r="B6" s="419"/>
      <c r="C6" s="419"/>
      <c r="D6" s="421"/>
      <c r="E6" s="419"/>
      <c r="F6" s="419"/>
      <c r="G6" s="302" t="s">
        <v>123</v>
      </c>
      <c r="H6" s="303" t="s">
        <v>124</v>
      </c>
      <c r="I6" s="304" t="s">
        <v>125</v>
      </c>
      <c r="J6" s="412"/>
    </row>
    <row r="7" spans="1:10" ht="15" x14ac:dyDescent="0.2">
      <c r="A7" s="305" t="s">
        <v>126</v>
      </c>
      <c r="B7" s="395">
        <v>1561</v>
      </c>
      <c r="C7" s="395">
        <v>0.219</v>
      </c>
      <c r="D7" s="307">
        <f t="shared" ref="D7:D20" si="0">B7+C7</f>
        <v>1561.2190000000001</v>
      </c>
      <c r="E7" s="306">
        <v>825</v>
      </c>
      <c r="F7" s="395">
        <v>0</v>
      </c>
      <c r="G7" s="308">
        <v>0</v>
      </c>
      <c r="H7" s="308">
        <v>0</v>
      </c>
      <c r="I7" s="308">
        <v>0</v>
      </c>
      <c r="J7" s="307">
        <f t="shared" ref="J7:J20" si="1">SUBTOTAL(9,D7:I7)</f>
        <v>2386.2190000000001</v>
      </c>
    </row>
    <row r="8" spans="1:10" ht="15" x14ac:dyDescent="0.2">
      <c r="A8" s="305" t="s">
        <v>127</v>
      </c>
      <c r="B8" s="395">
        <v>4099</v>
      </c>
      <c r="C8" s="395">
        <v>-3849</v>
      </c>
      <c r="D8" s="307">
        <f t="shared" si="0"/>
        <v>250</v>
      </c>
      <c r="E8" s="306">
        <v>0</v>
      </c>
      <c r="F8" s="395">
        <v>0</v>
      </c>
      <c r="G8" s="308">
        <v>0</v>
      </c>
      <c r="H8" s="308">
        <v>0</v>
      </c>
      <c r="I8" s="308">
        <v>0</v>
      </c>
      <c r="J8" s="307">
        <f t="shared" si="1"/>
        <v>250</v>
      </c>
    </row>
    <row r="9" spans="1:10" ht="25.5" x14ac:dyDescent="0.2">
      <c r="A9" s="305" t="s">
        <v>128</v>
      </c>
      <c r="B9" s="395">
        <v>1907</v>
      </c>
      <c r="C9" s="395">
        <f>-371-212</f>
        <v>-583</v>
      </c>
      <c r="D9" s="307">
        <f t="shared" si="0"/>
        <v>1324</v>
      </c>
      <c r="E9" s="306">
        <v>465</v>
      </c>
      <c r="F9" s="395">
        <v>0</v>
      </c>
      <c r="G9" s="308">
        <v>0</v>
      </c>
      <c r="H9" s="308">
        <v>0</v>
      </c>
      <c r="I9" s="308">
        <v>0</v>
      </c>
      <c r="J9" s="307">
        <f t="shared" si="1"/>
        <v>1789</v>
      </c>
    </row>
    <row r="10" spans="1:10" ht="15" x14ac:dyDescent="0.2">
      <c r="A10" s="305" t="s">
        <v>129</v>
      </c>
      <c r="B10" s="395">
        <v>18211</v>
      </c>
      <c r="C10" s="395">
        <f>-1748-416</f>
        <v>-2164</v>
      </c>
      <c r="D10" s="307">
        <f t="shared" si="0"/>
        <v>16047</v>
      </c>
      <c r="E10" s="306">
        <v>2372</v>
      </c>
      <c r="F10" s="395">
        <v>0</v>
      </c>
      <c r="G10" s="308">
        <v>0</v>
      </c>
      <c r="H10" s="308">
        <v>0</v>
      </c>
      <c r="I10" s="308">
        <v>0</v>
      </c>
      <c r="J10" s="307">
        <f t="shared" si="1"/>
        <v>18419</v>
      </c>
    </row>
    <row r="11" spans="1:10" ht="15" x14ac:dyDescent="0.2">
      <c r="A11" s="305" t="s">
        <v>130</v>
      </c>
      <c r="B11" s="395">
        <v>22283</v>
      </c>
      <c r="C11" s="395">
        <v>-7664</v>
      </c>
      <c r="D11" s="307">
        <f t="shared" si="0"/>
        <v>14619</v>
      </c>
      <c r="E11" s="306">
        <v>870</v>
      </c>
      <c r="F11" s="395">
        <v>0</v>
      </c>
      <c r="G11" s="308">
        <v>0</v>
      </c>
      <c r="H11" s="308">
        <v>-2042</v>
      </c>
      <c r="I11" s="308">
        <v>0</v>
      </c>
      <c r="J11" s="307">
        <f t="shared" si="1"/>
        <v>13447</v>
      </c>
    </row>
    <row r="12" spans="1:10" ht="15" x14ac:dyDescent="0.2">
      <c r="A12" s="305" t="s">
        <v>131</v>
      </c>
      <c r="B12" s="396">
        <v>10286</v>
      </c>
      <c r="C12" s="396">
        <v>-4703</v>
      </c>
      <c r="D12" s="307">
        <f t="shared" si="0"/>
        <v>5583</v>
      </c>
      <c r="E12" s="306">
        <v>4197</v>
      </c>
      <c r="F12" s="396">
        <f>-168.318-1654.411</f>
        <v>-1822.729</v>
      </c>
      <c r="G12" s="308">
        <v>0</v>
      </c>
      <c r="H12" s="308">
        <v>-210</v>
      </c>
      <c r="I12" s="308">
        <v>0</v>
      </c>
      <c r="J12" s="307">
        <f t="shared" si="1"/>
        <v>7747.2709999999997</v>
      </c>
    </row>
    <row r="13" spans="1:10" ht="15" x14ac:dyDescent="0.2">
      <c r="A13" s="305" t="s">
        <v>132</v>
      </c>
      <c r="B13" s="396">
        <v>25373</v>
      </c>
      <c r="C13" s="396">
        <f>-58249+5052+15614.7+8229</f>
        <v>-29353.300000000003</v>
      </c>
      <c r="D13" s="307">
        <f t="shared" si="0"/>
        <v>-3980.3000000000029</v>
      </c>
      <c r="E13" s="306">
        <v>45648</v>
      </c>
      <c r="F13" s="396">
        <v>-12948</v>
      </c>
      <c r="G13" s="308">
        <v>0</v>
      </c>
      <c r="H13" s="308">
        <v>-24893</v>
      </c>
      <c r="I13" s="308">
        <v>0</v>
      </c>
      <c r="J13" s="307">
        <f t="shared" si="1"/>
        <v>3826.6999999999971</v>
      </c>
    </row>
    <row r="14" spans="1:10" ht="15" x14ac:dyDescent="0.2">
      <c r="A14" s="305" t="s">
        <v>133</v>
      </c>
      <c r="B14" s="396">
        <v>61636</v>
      </c>
      <c r="C14" s="396">
        <f>-7397-220</f>
        <v>-7617</v>
      </c>
      <c r="D14" s="307">
        <f t="shared" si="0"/>
        <v>54019</v>
      </c>
      <c r="E14" s="306">
        <v>12040</v>
      </c>
      <c r="F14" s="396">
        <f>-1606.249-709</f>
        <v>-2315.2489999999998</v>
      </c>
      <c r="G14" s="308">
        <v>0</v>
      </c>
      <c r="H14" s="308">
        <v>-3589</v>
      </c>
      <c r="I14" s="308">
        <v>0</v>
      </c>
      <c r="J14" s="307">
        <f t="shared" si="1"/>
        <v>60154.751000000004</v>
      </c>
    </row>
    <row r="15" spans="1:10" ht="25.5" x14ac:dyDescent="0.2">
      <c r="A15" s="305" t="s">
        <v>134</v>
      </c>
      <c r="B15" s="396">
        <v>127065</v>
      </c>
      <c r="C15" s="396">
        <f>-174605</f>
        <v>-174605</v>
      </c>
      <c r="D15" s="307">
        <f t="shared" si="0"/>
        <v>-47540</v>
      </c>
      <c r="E15" s="306">
        <v>46460</v>
      </c>
      <c r="F15" s="396">
        <f>-6151-560</f>
        <v>-6711</v>
      </c>
      <c r="G15" s="308">
        <f>-204-542</f>
        <v>-746</v>
      </c>
      <c r="H15" s="308">
        <v>-25424</v>
      </c>
      <c r="I15" s="308">
        <v>-60</v>
      </c>
      <c r="J15" s="307">
        <f t="shared" si="1"/>
        <v>-34021</v>
      </c>
    </row>
    <row r="16" spans="1:10" ht="25.5" x14ac:dyDescent="0.2">
      <c r="A16" s="305" t="s">
        <v>135</v>
      </c>
      <c r="B16" s="396">
        <v>41314</v>
      </c>
      <c r="C16" s="395">
        <f>-46099-2086</f>
        <v>-48185</v>
      </c>
      <c r="D16" s="307">
        <f t="shared" si="0"/>
        <v>-6871</v>
      </c>
      <c r="E16" s="306">
        <v>18465</v>
      </c>
      <c r="F16" s="396">
        <v>-4474.4780000000001</v>
      </c>
      <c r="G16" s="308">
        <v>-950</v>
      </c>
      <c r="H16" s="308">
        <v>-1839</v>
      </c>
      <c r="I16" s="308">
        <v>0</v>
      </c>
      <c r="J16" s="307">
        <f t="shared" si="1"/>
        <v>4330.5219999999999</v>
      </c>
    </row>
    <row r="17" spans="1:10" ht="42.75" customHeight="1" x14ac:dyDescent="0.2">
      <c r="A17" s="305" t="s">
        <v>136</v>
      </c>
      <c r="B17" s="395">
        <v>-1525</v>
      </c>
      <c r="C17" s="395">
        <v>-1262</v>
      </c>
      <c r="D17" s="307">
        <f t="shared" si="0"/>
        <v>-2787</v>
      </c>
      <c r="E17" s="306">
        <v>219</v>
      </c>
      <c r="F17" s="396"/>
      <c r="G17" s="308">
        <v>-500</v>
      </c>
      <c r="H17" s="308">
        <v>0</v>
      </c>
      <c r="I17" s="308">
        <v>0</v>
      </c>
      <c r="J17" s="307">
        <f t="shared" si="1"/>
        <v>-3068</v>
      </c>
    </row>
    <row r="18" spans="1:10" ht="46.5" customHeight="1" x14ac:dyDescent="0.2">
      <c r="A18" s="305" t="s">
        <v>137</v>
      </c>
      <c r="B18" s="395">
        <v>8633</v>
      </c>
      <c r="C18" s="395">
        <v>-115876</v>
      </c>
      <c r="D18" s="307">
        <f t="shared" si="0"/>
        <v>-107243</v>
      </c>
      <c r="E18" s="306">
        <v>0</v>
      </c>
      <c r="F18" s="396"/>
      <c r="G18" s="308">
        <v>0</v>
      </c>
      <c r="H18" s="308">
        <v>0</v>
      </c>
      <c r="I18" s="308">
        <v>0</v>
      </c>
      <c r="J18" s="307">
        <f t="shared" si="1"/>
        <v>-107243</v>
      </c>
    </row>
    <row r="19" spans="1:10" ht="15" x14ac:dyDescent="0.2">
      <c r="A19" s="305" t="s">
        <v>138</v>
      </c>
      <c r="B19" s="395">
        <v>4247</v>
      </c>
      <c r="C19" s="395">
        <v>-1939</v>
      </c>
      <c r="D19" s="307">
        <f t="shared" si="0"/>
        <v>2308</v>
      </c>
      <c r="E19" s="306">
        <v>891</v>
      </c>
      <c r="F19" s="396"/>
      <c r="G19" s="308">
        <v>0</v>
      </c>
      <c r="H19" s="308">
        <f>-800+500</f>
        <v>-300</v>
      </c>
      <c r="I19" s="308">
        <v>0</v>
      </c>
      <c r="J19" s="307">
        <f t="shared" si="1"/>
        <v>2899</v>
      </c>
    </row>
    <row r="20" spans="1:10" ht="15" x14ac:dyDescent="0.2">
      <c r="A20" s="305" t="s">
        <v>139</v>
      </c>
      <c r="B20" s="395">
        <v>10958</v>
      </c>
      <c r="C20" s="395">
        <f>-38009-974</f>
        <v>-38983</v>
      </c>
      <c r="D20" s="307">
        <f t="shared" si="0"/>
        <v>-28025</v>
      </c>
      <c r="E20" s="306">
        <v>9198</v>
      </c>
      <c r="F20" s="396">
        <v>-2197.2040000000002</v>
      </c>
      <c r="G20" s="308">
        <f>-835+324</f>
        <v>-511</v>
      </c>
      <c r="H20" s="308">
        <v>-1706</v>
      </c>
      <c r="I20" s="308">
        <v>0</v>
      </c>
      <c r="J20" s="307">
        <f t="shared" si="1"/>
        <v>-23241.204000000002</v>
      </c>
    </row>
    <row r="21" spans="1:10" x14ac:dyDescent="0.2">
      <c r="A21" s="309" t="s">
        <v>140</v>
      </c>
      <c r="B21" s="310">
        <f>SUM(B7:B20)</f>
        <v>336048</v>
      </c>
      <c r="C21" s="310">
        <f t="shared" ref="C21:D21" si="2">SUM(C7:C20)</f>
        <v>-436783.08100000001</v>
      </c>
      <c r="D21" s="311">
        <f t="shared" si="2"/>
        <v>-100735.08100000001</v>
      </c>
      <c r="E21" s="310">
        <f>SUM(E7:E20)</f>
        <v>141650</v>
      </c>
      <c r="F21" s="310">
        <f>SUM(F7:F20)-1</f>
        <v>-30469.66</v>
      </c>
      <c r="G21" s="310">
        <f>SUM(G7:G20)</f>
        <v>-2707</v>
      </c>
      <c r="H21" s="310">
        <f>SUM(H7:H20)</f>
        <v>-60003</v>
      </c>
      <c r="I21" s="310">
        <f>SUM(I7:I20)</f>
        <v>-60</v>
      </c>
      <c r="J21" s="311">
        <f>SUM(J7:J20)-1</f>
        <v>-52324.741000000009</v>
      </c>
    </row>
    <row r="22" spans="1:10" ht="13.5" thickBot="1" x14ac:dyDescent="0.25">
      <c r="A22" s="312"/>
      <c r="B22" s="313"/>
      <c r="C22" s="313"/>
      <c r="D22" s="313"/>
      <c r="E22" s="313"/>
      <c r="F22" s="313"/>
      <c r="G22" s="413" t="s">
        <v>141</v>
      </c>
      <c r="H22" s="414"/>
      <c r="I22" s="314">
        <f>G21+H21+I21</f>
        <v>-62770</v>
      </c>
      <c r="J22" s="313"/>
    </row>
    <row r="23" spans="1:10" x14ac:dyDescent="0.2">
      <c r="A23" s="415" t="s">
        <v>142</v>
      </c>
      <c r="B23" s="416"/>
      <c r="C23" s="416"/>
      <c r="D23" s="415"/>
      <c r="E23" s="415"/>
      <c r="F23" s="415"/>
      <c r="G23" s="415"/>
      <c r="H23" s="415"/>
      <c r="I23" s="415"/>
      <c r="J23" s="415"/>
    </row>
    <row r="24" spans="1:10" x14ac:dyDescent="0.2">
      <c r="A24" s="417" t="s">
        <v>143</v>
      </c>
      <c r="B24" s="417"/>
      <c r="C24" s="417"/>
      <c r="D24" s="417"/>
      <c r="E24" s="417"/>
      <c r="F24" s="417"/>
      <c r="G24" s="417"/>
      <c r="H24" s="417"/>
      <c r="I24" s="417"/>
      <c r="J24" s="417"/>
    </row>
    <row r="25" spans="1:10" x14ac:dyDescent="0.2">
      <c r="A25" s="417"/>
      <c r="B25" s="417"/>
      <c r="C25" s="417"/>
      <c r="D25" s="417"/>
      <c r="E25" s="417"/>
      <c r="F25" s="417"/>
      <c r="G25" s="417"/>
      <c r="H25" s="417"/>
      <c r="I25" s="417"/>
      <c r="J25" s="417"/>
    </row>
  </sheetData>
  <mergeCells count="11">
    <mergeCell ref="G5:I5"/>
    <mergeCell ref="J5:J6"/>
    <mergeCell ref="G22:H22"/>
    <mergeCell ref="A23:J23"/>
    <mergeCell ref="A24:J25"/>
    <mergeCell ref="A5:A6"/>
    <mergeCell ref="B5:B6"/>
    <mergeCell ref="C5:C6"/>
    <mergeCell ref="D5:D6"/>
    <mergeCell ref="E5:E6"/>
    <mergeCell ref="F5:F6"/>
  </mergeCells>
  <pageMargins left="0.25" right="0.25" top="0.75" bottom="0.75" header="0.3" footer="0.3"/>
  <pageSetup scale="95"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0"/>
  <sheetViews>
    <sheetView tabSelected="1" view="pageBreakPreview" zoomScale="84" zoomScaleNormal="100" zoomScaleSheetLayoutView="84" workbookViewId="0">
      <pane xSplit="1" ySplit="6" topLeftCell="B61" activePane="bottomRight" state="frozen"/>
      <selection pane="topRight" activeCell="B1" sqref="B1"/>
      <selection pane="bottomLeft" activeCell="A6" sqref="A6"/>
      <selection pane="bottomRight" activeCell="L78" sqref="L78"/>
    </sheetView>
  </sheetViews>
  <sheetFormatPr defaultColWidth="10.28515625" defaultRowHeight="15" x14ac:dyDescent="0.2"/>
  <cols>
    <col min="1" max="1" width="62.42578125" style="71" customWidth="1"/>
    <col min="2" max="5" width="18" style="71" customWidth="1"/>
    <col min="6" max="16384" width="10.28515625" style="72"/>
  </cols>
  <sheetData>
    <row r="1" spans="1:5" ht="2.25" customHeight="1" x14ac:dyDescent="0.2">
      <c r="A1" s="71" t="s">
        <v>144</v>
      </c>
    </row>
    <row r="2" spans="1:5" ht="15.75" x14ac:dyDescent="0.25">
      <c r="A2" s="73" t="s">
        <v>1</v>
      </c>
    </row>
    <row r="3" spans="1:5" ht="15.75" x14ac:dyDescent="0.25">
      <c r="A3" s="73" t="s">
        <v>1201</v>
      </c>
    </row>
    <row r="4" spans="1:5" ht="16.5" thickBot="1" x14ac:dyDescent="0.3">
      <c r="A4" s="73" t="s">
        <v>2</v>
      </c>
      <c r="D4" s="73"/>
      <c r="E4" s="73"/>
    </row>
    <row r="5" spans="1:5" ht="4.5" hidden="1" customHeight="1" thickBot="1" x14ac:dyDescent="0.25"/>
    <row r="6" spans="1:5" ht="33.75" customHeight="1" thickBot="1" x14ac:dyDescent="0.25">
      <c r="A6" s="74"/>
      <c r="B6" s="75">
        <v>2018</v>
      </c>
      <c r="C6" s="75">
        <v>2019</v>
      </c>
      <c r="D6" s="75">
        <v>2020</v>
      </c>
      <c r="E6" s="76">
        <v>2021</v>
      </c>
    </row>
    <row r="7" spans="1:5" ht="15.75" x14ac:dyDescent="0.25">
      <c r="A7" s="77" t="s">
        <v>145</v>
      </c>
      <c r="B7" s="78"/>
      <c r="C7" s="79"/>
      <c r="D7" s="80"/>
      <c r="E7" s="81"/>
    </row>
    <row r="8" spans="1:5" ht="6.75" customHeight="1" x14ac:dyDescent="0.25">
      <c r="A8" s="82"/>
      <c r="B8" s="83"/>
      <c r="C8" s="84"/>
      <c r="D8" s="85"/>
      <c r="E8" s="86"/>
    </row>
    <row r="9" spans="1:5" ht="15.75" x14ac:dyDescent="0.25">
      <c r="A9" s="82" t="s">
        <v>146</v>
      </c>
      <c r="B9" s="87">
        <f>B27+B44+B61+B78</f>
        <v>2032895</v>
      </c>
      <c r="C9" s="88">
        <f t="shared" ref="C9:E9" si="0">C27+C44+C61+C78</f>
        <v>2212022</v>
      </c>
      <c r="D9" s="89">
        <f t="shared" si="0"/>
        <v>2389473</v>
      </c>
      <c r="E9" s="90">
        <f t="shared" si="0"/>
        <v>2415163</v>
      </c>
    </row>
    <row r="10" spans="1:5" x14ac:dyDescent="0.2">
      <c r="A10" s="91" t="s">
        <v>1216</v>
      </c>
      <c r="B10" s="87">
        <f t="shared" ref="B10:E11" si="1">B28+B45+B62+B79</f>
        <v>300000</v>
      </c>
      <c r="C10" s="88">
        <f t="shared" si="1"/>
        <v>306000</v>
      </c>
      <c r="D10" s="89">
        <f t="shared" si="1"/>
        <v>150000</v>
      </c>
      <c r="E10" s="90">
        <f t="shared" si="1"/>
        <v>175000</v>
      </c>
    </row>
    <row r="11" spans="1:5" x14ac:dyDescent="0.2">
      <c r="A11" s="91" t="s">
        <v>148</v>
      </c>
      <c r="B11" s="87">
        <f t="shared" si="1"/>
        <v>-120873</v>
      </c>
      <c r="C11" s="88">
        <f t="shared" si="1"/>
        <v>-128549</v>
      </c>
      <c r="D11" s="89">
        <f t="shared" si="1"/>
        <v>-124310</v>
      </c>
      <c r="E11" s="90">
        <f t="shared" si="1"/>
        <v>-128738</v>
      </c>
    </row>
    <row r="12" spans="1:5" ht="15.75" x14ac:dyDescent="0.25">
      <c r="A12" s="82" t="s">
        <v>149</v>
      </c>
      <c r="B12" s="92">
        <f t="shared" ref="B12:E12" si="2">SUM(B9:B11)</f>
        <v>2212022</v>
      </c>
      <c r="C12" s="93">
        <f t="shared" si="2"/>
        <v>2389473</v>
      </c>
      <c r="D12" s="94">
        <f t="shared" si="2"/>
        <v>2415163</v>
      </c>
      <c r="E12" s="95">
        <f t="shared" si="2"/>
        <v>2461425</v>
      </c>
    </row>
    <row r="13" spans="1:5" ht="15.75" x14ac:dyDescent="0.25">
      <c r="A13" s="82"/>
      <c r="B13" s="96"/>
      <c r="C13" s="97"/>
      <c r="D13" s="98"/>
      <c r="E13" s="99"/>
    </row>
    <row r="14" spans="1:5" ht="15.75" x14ac:dyDescent="0.25">
      <c r="A14" s="82" t="s">
        <v>150</v>
      </c>
      <c r="B14" s="87">
        <f>B32+B49+B66+B83</f>
        <v>957997.9</v>
      </c>
      <c r="C14" s="88">
        <f t="shared" ref="C14:E14" si="3">C32+C49+C66+C83</f>
        <v>880941.9</v>
      </c>
      <c r="D14" s="88">
        <f t="shared" si="3"/>
        <v>732036.9</v>
      </c>
      <c r="E14" s="100">
        <f t="shared" si="3"/>
        <v>817423.9</v>
      </c>
    </row>
    <row r="15" spans="1:5" x14ac:dyDescent="0.2">
      <c r="A15" s="91" t="s">
        <v>151</v>
      </c>
      <c r="B15" s="87">
        <f t="shared" ref="B15:E16" si="4">B33+B50+B67+B84</f>
        <v>222944</v>
      </c>
      <c r="C15" s="88">
        <f t="shared" si="4"/>
        <v>157095</v>
      </c>
      <c r="D15" s="88">
        <f t="shared" si="4"/>
        <v>235387</v>
      </c>
      <c r="E15" s="100">
        <f t="shared" si="4"/>
        <v>210141</v>
      </c>
    </row>
    <row r="16" spans="1:5" x14ac:dyDescent="0.2">
      <c r="A16" s="91" t="s">
        <v>152</v>
      </c>
      <c r="B16" s="87">
        <f t="shared" si="4"/>
        <v>-300000</v>
      </c>
      <c r="C16" s="88">
        <f t="shared" si="4"/>
        <v>-306000</v>
      </c>
      <c r="D16" s="88">
        <f t="shared" si="4"/>
        <v>-150000</v>
      </c>
      <c r="E16" s="100">
        <f t="shared" si="4"/>
        <v>-175000</v>
      </c>
    </row>
    <row r="17" spans="1:10" ht="15.75" x14ac:dyDescent="0.25">
      <c r="A17" s="82" t="s">
        <v>153</v>
      </c>
      <c r="B17" s="92">
        <f t="shared" ref="B17:E17" si="5">SUM(B14:B16)</f>
        <v>880941.89999999991</v>
      </c>
      <c r="C17" s="93">
        <f t="shared" si="5"/>
        <v>732036.9</v>
      </c>
      <c r="D17" s="94">
        <f t="shared" si="5"/>
        <v>817423.9</v>
      </c>
      <c r="E17" s="95">
        <f t="shared" si="5"/>
        <v>852564.9</v>
      </c>
    </row>
    <row r="18" spans="1:10" ht="15.75" x14ac:dyDescent="0.25">
      <c r="A18" s="82"/>
      <c r="B18" s="87"/>
      <c r="C18" s="88"/>
      <c r="D18" s="89"/>
      <c r="E18" s="90"/>
    </row>
    <row r="19" spans="1:10" ht="16.5" thickBot="1" x14ac:dyDescent="0.3">
      <c r="A19" s="82" t="s">
        <v>154</v>
      </c>
      <c r="B19" s="101">
        <f t="shared" ref="B19:E19" si="6">B12+B17</f>
        <v>3092963.9</v>
      </c>
      <c r="C19" s="102">
        <f t="shared" si="6"/>
        <v>3121509.9</v>
      </c>
      <c r="D19" s="103">
        <f t="shared" si="6"/>
        <v>3232586.9</v>
      </c>
      <c r="E19" s="104">
        <f t="shared" si="6"/>
        <v>3313989.9</v>
      </c>
    </row>
    <row r="20" spans="1:10" ht="16.5" thickTop="1" x14ac:dyDescent="0.25">
      <c r="A20" s="91"/>
      <c r="B20" s="96"/>
      <c r="C20" s="97"/>
      <c r="D20" s="98"/>
      <c r="E20" s="99"/>
    </row>
    <row r="21" spans="1:10" ht="15.75" x14ac:dyDescent="0.25">
      <c r="A21" s="82" t="s">
        <v>155</v>
      </c>
      <c r="B21" s="96"/>
      <c r="C21" s="97"/>
      <c r="D21" s="98"/>
      <c r="E21" s="99"/>
      <c r="G21" s="259"/>
      <c r="H21" s="259"/>
      <c r="I21" s="259"/>
      <c r="J21" s="259"/>
    </row>
    <row r="22" spans="1:10" x14ac:dyDescent="0.2">
      <c r="A22" s="91" t="s">
        <v>156</v>
      </c>
      <c r="B22" s="87">
        <f>B40+B57+B74+B91</f>
        <v>116940</v>
      </c>
      <c r="C22" s="88">
        <f t="shared" ref="C22:E23" si="7">C40+C57+C74+C91</f>
        <v>124764.00000000001</v>
      </c>
      <c r="D22" s="89">
        <f t="shared" si="7"/>
        <v>120737</v>
      </c>
      <c r="E22" s="90">
        <f t="shared" si="7"/>
        <v>126882.81</v>
      </c>
    </row>
    <row r="23" spans="1:10" x14ac:dyDescent="0.2">
      <c r="A23" s="91" t="s">
        <v>157</v>
      </c>
      <c r="B23" s="87">
        <f>B41+B58+B75+B92</f>
        <v>94052.000000000015</v>
      </c>
      <c r="C23" s="88">
        <f t="shared" si="7"/>
        <v>97407.01999999999</v>
      </c>
      <c r="D23" s="89">
        <f t="shared" si="7"/>
        <v>101590</v>
      </c>
      <c r="E23" s="90">
        <f t="shared" si="7"/>
        <v>105063.23</v>
      </c>
    </row>
    <row r="24" spans="1:10" ht="15.75" x14ac:dyDescent="0.25">
      <c r="A24" s="91"/>
      <c r="B24" s="92">
        <f t="shared" ref="B24:E24" si="8">SUM(B22:B23)</f>
        <v>210992</v>
      </c>
      <c r="C24" s="93">
        <f t="shared" si="8"/>
        <v>222171.02000000002</v>
      </c>
      <c r="D24" s="94">
        <f t="shared" si="8"/>
        <v>222327</v>
      </c>
      <c r="E24" s="95">
        <f t="shared" si="8"/>
        <v>231946.03999999998</v>
      </c>
    </row>
    <row r="25" spans="1:10" ht="3" customHeight="1" thickBot="1" x14ac:dyDescent="0.25">
      <c r="A25" s="105"/>
      <c r="B25" s="106"/>
      <c r="C25" s="107"/>
      <c r="D25" s="108"/>
      <c r="E25" s="109"/>
    </row>
    <row r="26" spans="1:10" ht="15.75" x14ac:dyDescent="0.25">
      <c r="A26" s="82" t="s">
        <v>158</v>
      </c>
      <c r="B26" s="110"/>
      <c r="C26" s="111"/>
      <c r="D26" s="112"/>
      <c r="E26" s="113"/>
      <c r="G26" s="259"/>
      <c r="H26" s="259"/>
      <c r="I26" s="259"/>
      <c r="J26" s="259"/>
    </row>
    <row r="27" spans="1:10" ht="15.75" x14ac:dyDescent="0.25">
      <c r="A27" s="82" t="s">
        <v>146</v>
      </c>
      <c r="B27" s="87">
        <f>'Debt Models (Tax, Rate Police)'!B26+'Debt Models (Tax, Rate Police)'!B60+'Debt Models (Tax, Rate Police)'!B196</f>
        <v>953061</v>
      </c>
      <c r="C27" s="88">
        <f>'Debt Models (Tax, Rate Police)'!C26+'Debt Models (Tax, Rate Police)'!C60+'Debt Models (Tax, Rate Police)'!C196</f>
        <v>881931</v>
      </c>
      <c r="D27" s="88">
        <f>'Debt Models (Tax, Rate Police)'!D26+'Debt Models (Tax, Rate Police)'!D60+'Debt Models (Tax, Rate Police)'!D196</f>
        <v>1036206</v>
      </c>
      <c r="E27" s="100">
        <f>'Debt Models (Tax, Rate Police)'!E26+'Debt Models (Tax, Rate Police)'!E60+'Debt Models (Tax, Rate Police)'!E196</f>
        <v>1023996</v>
      </c>
    </row>
    <row r="28" spans="1:10" x14ac:dyDescent="0.2">
      <c r="A28" s="91" t="s">
        <v>147</v>
      </c>
      <c r="B28" s="87">
        <f>'Debt Models (Tax, Rate Police)'!B27+'Debt Models (Tax, Rate Police)'!B61+'Debt Models (Tax, Rate Police)'!B197</f>
        <v>0</v>
      </c>
      <c r="C28" s="88">
        <f>'Debt Models (Tax, Rate Police)'!C27+'Debt Models (Tax, Rate Police)'!C61+'Debt Models (Tax, Rate Police)'!C197</f>
        <v>227000</v>
      </c>
      <c r="D28" s="88">
        <f>'Debt Models (Tax, Rate Police)'!D27+'Debt Models (Tax, Rate Police)'!D61+'Debt Models (Tax, Rate Police)'!D197</f>
        <v>59000</v>
      </c>
      <c r="E28" s="100">
        <f>'Debt Models (Tax, Rate Police)'!E27+'Debt Models (Tax, Rate Police)'!E61+'Debt Models (Tax, Rate Police)'!E197</f>
        <v>105000</v>
      </c>
    </row>
    <row r="29" spans="1:10" x14ac:dyDescent="0.2">
      <c r="A29" s="91" t="s">
        <v>148</v>
      </c>
      <c r="B29" s="87">
        <f>'Debt Models (Tax, Rate Police)'!B28+'Debt Models (Tax, Rate Police)'!B62+'Debt Models (Tax, Rate Police)'!B198</f>
        <v>-71130</v>
      </c>
      <c r="C29" s="88">
        <f>'Debt Models (Tax, Rate Police)'!C28+'Debt Models (Tax, Rate Police)'!C62+'Debt Models (Tax, Rate Police)'!C198</f>
        <v>-72725</v>
      </c>
      <c r="D29" s="88">
        <f>'Debt Models (Tax, Rate Police)'!D28+'Debt Models (Tax, Rate Police)'!D62+'Debt Models (Tax, Rate Police)'!D198</f>
        <v>-71210</v>
      </c>
      <c r="E29" s="100">
        <f>'Debt Models (Tax, Rate Police)'!E28+'Debt Models (Tax, Rate Police)'!E62+'Debt Models (Tax, Rate Police)'!E198</f>
        <v>-70741</v>
      </c>
    </row>
    <row r="30" spans="1:10" ht="15.75" x14ac:dyDescent="0.25">
      <c r="A30" s="82" t="s">
        <v>149</v>
      </c>
      <c r="B30" s="92">
        <f t="shared" ref="B30:E30" si="9">SUM(B27:B29)</f>
        <v>881931</v>
      </c>
      <c r="C30" s="93">
        <f t="shared" si="9"/>
        <v>1036206</v>
      </c>
      <c r="D30" s="94">
        <f t="shared" si="9"/>
        <v>1023996</v>
      </c>
      <c r="E30" s="95">
        <f t="shared" si="9"/>
        <v>1058255</v>
      </c>
    </row>
    <row r="31" spans="1:10" x14ac:dyDescent="0.2">
      <c r="A31" s="91" t="s">
        <v>159</v>
      </c>
      <c r="B31" s="114"/>
      <c r="C31" s="115"/>
      <c r="D31" s="116"/>
      <c r="E31" s="117"/>
    </row>
    <row r="32" spans="1:10" ht="15.75" x14ac:dyDescent="0.25">
      <c r="A32" s="82" t="s">
        <v>150</v>
      </c>
      <c r="B32" s="87">
        <f>'Debt Models (Tax, Rate Police)'!B31+'Debt Models (Tax, Rate Police)'!B65+'Debt Models (Tax, Rate Police)'!B201</f>
        <v>456420.9</v>
      </c>
      <c r="C32" s="88">
        <f>'Debt Models (Tax, Rate Police)'!C31+'Debt Models (Tax, Rate Police)'!C65+'Debt Models (Tax, Rate Police)'!C201</f>
        <v>595598.9</v>
      </c>
      <c r="D32" s="88">
        <f>'Debt Models (Tax, Rate Police)'!D31+'Debt Models (Tax, Rate Police)'!D65+'Debt Models (Tax, Rate Police)'!D201</f>
        <v>450236.9</v>
      </c>
      <c r="E32" s="100">
        <f>'Debt Models (Tax, Rate Police)'!E31+'Debt Models (Tax, Rate Police)'!E65+'Debt Models (Tax, Rate Police)'!E201</f>
        <v>548664.9</v>
      </c>
    </row>
    <row r="33" spans="1:5" x14ac:dyDescent="0.2">
      <c r="A33" s="91" t="s">
        <v>151</v>
      </c>
      <c r="B33" s="87">
        <f>'Debt Models (Tax, Rate Police)'!B32+'Debt Models (Tax, Rate Police)'!B66+'Debt Models (Tax, Rate Police)'!B202</f>
        <v>139178</v>
      </c>
      <c r="C33" s="88">
        <f>'Debt Models (Tax, Rate Police)'!C32+'Debt Models (Tax, Rate Police)'!C66+'Debt Models (Tax, Rate Police)'!C202</f>
        <v>81638</v>
      </c>
      <c r="D33" s="88">
        <f>'Debt Models (Tax, Rate Police)'!D32+'Debt Models (Tax, Rate Police)'!D66+'Debt Models (Tax, Rate Police)'!D202</f>
        <v>157428</v>
      </c>
      <c r="E33" s="100">
        <f>'Debt Models (Tax, Rate Police)'!E32+'Debt Models (Tax, Rate Police)'!E66+'Debt Models (Tax, Rate Police)'!E202</f>
        <v>103432</v>
      </c>
    </row>
    <row r="34" spans="1:5" x14ac:dyDescent="0.2">
      <c r="A34" s="91" t="s">
        <v>152</v>
      </c>
      <c r="B34" s="87">
        <f>'Debt Models (Tax, Rate Police)'!B33+'Debt Models (Tax, Rate Police)'!B67+'Debt Models (Tax, Rate Police)'!B203</f>
        <v>0</v>
      </c>
      <c r="C34" s="88">
        <f>'Debt Models (Tax, Rate Police)'!C33+'Debt Models (Tax, Rate Police)'!C67+'Debt Models (Tax, Rate Police)'!C203</f>
        <v>-227000</v>
      </c>
      <c r="D34" s="88">
        <f>'Debt Models (Tax, Rate Police)'!D33+'Debt Models (Tax, Rate Police)'!D67+'Debt Models (Tax, Rate Police)'!D203</f>
        <v>-59000</v>
      </c>
      <c r="E34" s="100">
        <f>'Debt Models (Tax, Rate Police)'!E33+'Debt Models (Tax, Rate Police)'!E67+'Debt Models (Tax, Rate Police)'!E203</f>
        <v>-105000</v>
      </c>
    </row>
    <row r="35" spans="1:5" ht="15.75" x14ac:dyDescent="0.25">
      <c r="A35" s="82" t="s">
        <v>153</v>
      </c>
      <c r="B35" s="92">
        <f t="shared" ref="B35:E35" si="10">SUM(B32:B34)</f>
        <v>595598.9</v>
      </c>
      <c r="C35" s="93">
        <f t="shared" si="10"/>
        <v>450236.9</v>
      </c>
      <c r="D35" s="94">
        <f t="shared" si="10"/>
        <v>548664.9</v>
      </c>
      <c r="E35" s="95">
        <f t="shared" si="10"/>
        <v>547096.9</v>
      </c>
    </row>
    <row r="36" spans="1:5" x14ac:dyDescent="0.2">
      <c r="A36" s="91" t="s">
        <v>159</v>
      </c>
      <c r="B36" s="114"/>
      <c r="C36" s="115"/>
      <c r="D36" s="116"/>
      <c r="E36" s="117"/>
    </row>
    <row r="37" spans="1:5" ht="16.5" thickBot="1" x14ac:dyDescent="0.3">
      <c r="A37" s="82" t="s">
        <v>154</v>
      </c>
      <c r="B37" s="101">
        <f t="shared" ref="B37:E37" si="11">B30+B35</f>
        <v>1477529.9</v>
      </c>
      <c r="C37" s="102">
        <f t="shared" si="11"/>
        <v>1486442.9</v>
      </c>
      <c r="D37" s="103">
        <f t="shared" si="11"/>
        <v>1572660.9</v>
      </c>
      <c r="E37" s="104">
        <f t="shared" si="11"/>
        <v>1605351.9</v>
      </c>
    </row>
    <row r="38" spans="1:5" ht="16.5" thickTop="1" x14ac:dyDescent="0.25">
      <c r="A38" s="82"/>
      <c r="B38" s="118"/>
      <c r="C38" s="119"/>
      <c r="D38" s="120"/>
      <c r="E38" s="121"/>
    </row>
    <row r="39" spans="1:5" ht="15.75" x14ac:dyDescent="0.25">
      <c r="A39" s="82" t="s">
        <v>155</v>
      </c>
      <c r="B39" s="96"/>
      <c r="C39" s="97"/>
      <c r="D39" s="98"/>
      <c r="E39" s="99"/>
    </row>
    <row r="40" spans="1:5" x14ac:dyDescent="0.2">
      <c r="A40" s="91" t="s">
        <v>156</v>
      </c>
      <c r="B40" s="87">
        <f>'Debt Models (Tax, Rate Police)'!B39+'Debt Models (Tax, Rate Police)'!B73+'Debt Models (Tax, Rate Police)'!B209</f>
        <v>68393</v>
      </c>
      <c r="C40" s="88">
        <f>'Debt Models (Tax, Rate Police)'!C39+'Debt Models (Tax, Rate Police)'!C73+'Debt Models (Tax, Rate Police)'!C209</f>
        <v>69288.260000000009</v>
      </c>
      <c r="D40" s="88">
        <f>'Debt Models (Tax, Rate Police)'!D39+'Debt Models (Tax, Rate Police)'!D73+'Debt Models (Tax, Rate Police)'!D209</f>
        <v>68126.69</v>
      </c>
      <c r="E40" s="100">
        <f>'Debt Models (Tax, Rate Police)'!E39+'Debt Models (Tax, Rate Police)'!E73+'Debt Models (Tax, Rate Police)'!E209</f>
        <v>69522</v>
      </c>
    </row>
    <row r="41" spans="1:5" x14ac:dyDescent="0.2">
      <c r="A41" s="91" t="s">
        <v>157</v>
      </c>
      <c r="B41" s="87">
        <f>'Debt Models (Tax, Rate Police)'!B40+'Debt Models (Tax, Rate Police)'!B74+'Debt Models (Tax, Rate Police)'!B210</f>
        <v>41413.980000000003</v>
      </c>
      <c r="C41" s="88">
        <f>'Debt Models (Tax, Rate Police)'!C40+'Debt Models (Tax, Rate Police)'!C74+'Debt Models (Tax, Rate Police)'!C210</f>
        <v>38129.67</v>
      </c>
      <c r="D41" s="88">
        <f>'Debt Models (Tax, Rate Police)'!D40+'Debt Models (Tax, Rate Police)'!D74+'Debt Models (Tax, Rate Police)'!D210</f>
        <v>40890.28</v>
      </c>
      <c r="E41" s="100">
        <f>'Debt Models (Tax, Rate Police)'!E40+'Debt Models (Tax, Rate Police)'!E74+'Debt Models (Tax, Rate Police)'!E210</f>
        <v>41676</v>
      </c>
    </row>
    <row r="42" spans="1:5" s="127" customFormat="1" ht="15.75" x14ac:dyDescent="0.25">
      <c r="A42" s="122"/>
      <c r="B42" s="123">
        <f t="shared" ref="B42:E42" si="12">SUM(B40:B41)</f>
        <v>109806.98000000001</v>
      </c>
      <c r="C42" s="124">
        <f t="shared" si="12"/>
        <v>107417.93000000001</v>
      </c>
      <c r="D42" s="125">
        <f t="shared" si="12"/>
        <v>109016.97</v>
      </c>
      <c r="E42" s="126">
        <f t="shared" si="12"/>
        <v>111198</v>
      </c>
    </row>
    <row r="43" spans="1:5" ht="15.75" x14ac:dyDescent="0.25">
      <c r="A43" s="82" t="s">
        <v>86</v>
      </c>
      <c r="B43" s="110"/>
      <c r="C43" s="111"/>
      <c r="D43" s="112"/>
      <c r="E43" s="113"/>
    </row>
    <row r="44" spans="1:5" ht="15.75" x14ac:dyDescent="0.25">
      <c r="A44" s="82" t="s">
        <v>146</v>
      </c>
      <c r="B44" s="87">
        <f>'Debt Models (Tax, Rate Police)'!B128+'Debt Models (Tax, Rate Police)'!B162</f>
        <v>672821</v>
      </c>
      <c r="C44" s="88">
        <f>'Debt Models (Tax, Rate Police)'!C128+'Debt Models (Tax, Rate Police)'!C162</f>
        <v>648500</v>
      </c>
      <c r="D44" s="88">
        <f>'Debt Models (Tax, Rate Police)'!D128+'Debt Models (Tax, Rate Police)'!D162</f>
        <v>664031</v>
      </c>
      <c r="E44" s="100">
        <f>'Debt Models (Tax, Rate Police)'!E128+'Debt Models (Tax, Rate Police)'!E162</f>
        <v>679546</v>
      </c>
    </row>
    <row r="45" spans="1:5" x14ac:dyDescent="0.2">
      <c r="A45" s="91" t="s">
        <v>147</v>
      </c>
      <c r="B45" s="87">
        <f>'Debt Models (Tax, Rate Police)'!B129+'Debt Models (Tax, Rate Police)'!B163</f>
        <v>0</v>
      </c>
      <c r="C45" s="88">
        <f>'Debt Models (Tax, Rate Police)'!C129+'Debt Models (Tax, Rate Police)'!C163</f>
        <v>40000</v>
      </c>
      <c r="D45" s="88">
        <f>'Debt Models (Tax, Rate Police)'!D129+'Debt Models (Tax, Rate Police)'!D163</f>
        <v>40000</v>
      </c>
      <c r="E45" s="100">
        <f>'Debt Models (Tax, Rate Police)'!E129+'Debt Models (Tax, Rate Police)'!E163</f>
        <v>55000</v>
      </c>
    </row>
    <row r="46" spans="1:5" x14ac:dyDescent="0.2">
      <c r="A46" s="91" t="s">
        <v>148</v>
      </c>
      <c r="B46" s="87">
        <f>'Debt Models (Tax, Rate Police)'!B130+'Debt Models (Tax, Rate Police)'!B164</f>
        <v>-24321</v>
      </c>
      <c r="C46" s="88">
        <f>'Debt Models (Tax, Rate Police)'!C130+'Debt Models (Tax, Rate Police)'!C164</f>
        <v>-24469</v>
      </c>
      <c r="D46" s="88">
        <f>'Debt Models (Tax, Rate Police)'!D130+'Debt Models (Tax, Rate Police)'!D164</f>
        <v>-24485</v>
      </c>
      <c r="E46" s="100">
        <f>'Debt Models (Tax, Rate Police)'!E130+'Debt Models (Tax, Rate Police)'!E164</f>
        <v>-30625</v>
      </c>
    </row>
    <row r="47" spans="1:5" ht="15.75" x14ac:dyDescent="0.25">
      <c r="A47" s="82" t="s">
        <v>149</v>
      </c>
      <c r="B47" s="92">
        <f t="shared" ref="B47:E47" si="13">SUM(B44:B46)</f>
        <v>648500</v>
      </c>
      <c r="C47" s="93">
        <f t="shared" si="13"/>
        <v>664031</v>
      </c>
      <c r="D47" s="94">
        <f t="shared" si="13"/>
        <v>679546</v>
      </c>
      <c r="E47" s="95">
        <f t="shared" si="13"/>
        <v>703921</v>
      </c>
    </row>
    <row r="48" spans="1:5" ht="15.75" x14ac:dyDescent="0.25">
      <c r="A48" s="91" t="s">
        <v>159</v>
      </c>
      <c r="B48" s="96"/>
      <c r="C48" s="97"/>
      <c r="D48" s="98"/>
      <c r="E48" s="99"/>
    </row>
    <row r="49" spans="1:5" ht="15.75" x14ac:dyDescent="0.25">
      <c r="A49" s="82" t="s">
        <v>150</v>
      </c>
      <c r="B49" s="87">
        <f>'Debt Models (Tax, Rate Police)'!B133+'Debt Models (Tax, Rate Police)'!B167</f>
        <v>91935</v>
      </c>
      <c r="C49" s="88">
        <f>'Debt Models (Tax, Rate Police)'!C133+'Debt Models (Tax, Rate Police)'!C167</f>
        <v>163301</v>
      </c>
      <c r="D49" s="88">
        <f>'Debt Models (Tax, Rate Police)'!D133+'Debt Models (Tax, Rate Police)'!D167</f>
        <v>182551</v>
      </c>
      <c r="E49" s="100">
        <f>'Debt Models (Tax, Rate Police)'!E133+'Debt Models (Tax, Rate Police)'!E167</f>
        <v>200839</v>
      </c>
    </row>
    <row r="50" spans="1:5" x14ac:dyDescent="0.2">
      <c r="A50" s="91" t="s">
        <v>151</v>
      </c>
      <c r="B50" s="87">
        <f>'Debt Models (Tax, Rate Police)'!B134+'Debt Models (Tax, Rate Police)'!B168</f>
        <v>71366</v>
      </c>
      <c r="C50" s="88">
        <f>'Debt Models (Tax, Rate Police)'!C134+'Debt Models (Tax, Rate Police)'!C168</f>
        <v>59250</v>
      </c>
      <c r="D50" s="88">
        <f>'Debt Models (Tax, Rate Police)'!D134+'Debt Models (Tax, Rate Police)'!D168</f>
        <v>58288</v>
      </c>
      <c r="E50" s="100">
        <f>'Debt Models (Tax, Rate Police)'!E134+'Debt Models (Tax, Rate Police)'!E168</f>
        <v>75166</v>
      </c>
    </row>
    <row r="51" spans="1:5" x14ac:dyDescent="0.2">
      <c r="A51" s="91" t="s">
        <v>152</v>
      </c>
      <c r="B51" s="87">
        <f>'Debt Models (Tax, Rate Police)'!B135+'Debt Models (Tax, Rate Police)'!B169</f>
        <v>0</v>
      </c>
      <c r="C51" s="88">
        <f>'Debt Models (Tax, Rate Police)'!C135+'Debt Models (Tax, Rate Police)'!C169</f>
        <v>-40000</v>
      </c>
      <c r="D51" s="88">
        <f>'Debt Models (Tax, Rate Police)'!D135+'Debt Models (Tax, Rate Police)'!D169</f>
        <v>-40000</v>
      </c>
      <c r="E51" s="100">
        <f>'Debt Models (Tax, Rate Police)'!E135+'Debt Models (Tax, Rate Police)'!E169</f>
        <v>-55000</v>
      </c>
    </row>
    <row r="52" spans="1:5" ht="15.75" x14ac:dyDescent="0.25">
      <c r="A52" s="82" t="s">
        <v>153</v>
      </c>
      <c r="B52" s="92">
        <f t="shared" ref="B52:E52" si="14">SUM(B49:B51)</f>
        <v>163301</v>
      </c>
      <c r="C52" s="93">
        <f t="shared" si="14"/>
        <v>182551</v>
      </c>
      <c r="D52" s="94">
        <f t="shared" si="14"/>
        <v>200839</v>
      </c>
      <c r="E52" s="95">
        <f t="shared" si="14"/>
        <v>221005</v>
      </c>
    </row>
    <row r="53" spans="1:5" x14ac:dyDescent="0.2">
      <c r="A53" s="91" t="s">
        <v>159</v>
      </c>
      <c r="B53" s="114"/>
      <c r="C53" s="115"/>
      <c r="D53" s="116"/>
      <c r="E53" s="117"/>
    </row>
    <row r="54" spans="1:5" ht="16.5" thickBot="1" x14ac:dyDescent="0.3">
      <c r="A54" s="82" t="s">
        <v>154</v>
      </c>
      <c r="B54" s="101">
        <f t="shared" ref="B54:E54" si="15">B47+B52</f>
        <v>811801</v>
      </c>
      <c r="C54" s="102">
        <f t="shared" si="15"/>
        <v>846582</v>
      </c>
      <c r="D54" s="103">
        <f t="shared" si="15"/>
        <v>880385</v>
      </c>
      <c r="E54" s="104">
        <f t="shared" si="15"/>
        <v>924926</v>
      </c>
    </row>
    <row r="55" spans="1:5" ht="15.75" thickTop="1" x14ac:dyDescent="0.2">
      <c r="A55" s="91"/>
      <c r="B55" s="114"/>
      <c r="C55" s="115"/>
      <c r="D55" s="116"/>
      <c r="E55" s="117"/>
    </row>
    <row r="56" spans="1:5" ht="15.75" x14ac:dyDescent="0.25">
      <c r="A56" s="82" t="s">
        <v>155</v>
      </c>
      <c r="B56" s="114"/>
      <c r="C56" s="115"/>
      <c r="D56" s="116"/>
      <c r="E56" s="117"/>
    </row>
    <row r="57" spans="1:5" x14ac:dyDescent="0.2">
      <c r="A57" s="91" t="s">
        <v>156</v>
      </c>
      <c r="B57" s="87">
        <f>'Debt Models (Tax, Rate Police)'!B141+'Debt Models (Tax, Rate Police)'!B175</f>
        <v>23613</v>
      </c>
      <c r="C57" s="88">
        <f>'Debt Models (Tax, Rate Police)'!C141+'Debt Models (Tax, Rate Police)'!C175</f>
        <v>24027</v>
      </c>
      <c r="D57" s="88">
        <f>'Debt Models (Tax, Rate Police)'!D141+'Debt Models (Tax, Rate Police)'!D175</f>
        <v>23955</v>
      </c>
      <c r="E57" s="100">
        <f>'Debt Models (Tax, Rate Police)'!E141+'Debt Models (Tax, Rate Police)'!E175</f>
        <v>30003</v>
      </c>
    </row>
    <row r="58" spans="1:5" x14ac:dyDescent="0.2">
      <c r="A58" s="91" t="s">
        <v>157</v>
      </c>
      <c r="B58" s="87">
        <f>'Debt Models (Tax, Rate Police)'!B142+'Debt Models (Tax, Rate Police)'!B176</f>
        <v>25307</v>
      </c>
      <c r="C58" s="88">
        <f>'Debt Models (Tax, Rate Police)'!C142+'Debt Models (Tax, Rate Police)'!C176</f>
        <v>24853</v>
      </c>
      <c r="D58" s="88">
        <f>'Debt Models (Tax, Rate Police)'!D142+'Debt Models (Tax, Rate Police)'!D176</f>
        <v>25770</v>
      </c>
      <c r="E58" s="100">
        <f>'Debt Models (Tax, Rate Police)'!E142+'Debt Models (Tax, Rate Police)'!E176</f>
        <v>27289</v>
      </c>
    </row>
    <row r="59" spans="1:5" s="127" customFormat="1" ht="15.75" x14ac:dyDescent="0.25">
      <c r="A59" s="122"/>
      <c r="B59" s="123">
        <f t="shared" ref="B59:E59" si="16">SUM(B57:B58)</f>
        <v>48920</v>
      </c>
      <c r="C59" s="124">
        <f t="shared" si="16"/>
        <v>48880</v>
      </c>
      <c r="D59" s="125">
        <f t="shared" si="16"/>
        <v>49725</v>
      </c>
      <c r="E59" s="126">
        <f t="shared" si="16"/>
        <v>57292</v>
      </c>
    </row>
    <row r="60" spans="1:5" ht="15.75" x14ac:dyDescent="0.25">
      <c r="A60" s="82" t="s">
        <v>160</v>
      </c>
      <c r="B60" s="110"/>
      <c r="C60" s="111"/>
      <c r="D60" s="112"/>
      <c r="E60" s="113"/>
    </row>
    <row r="61" spans="1:5" ht="15.75" x14ac:dyDescent="0.25">
      <c r="A61" s="82" t="s">
        <v>146</v>
      </c>
      <c r="B61" s="87">
        <f>'Debt Models (Tax, Rate Police)'!B43+'Debt Models (Tax, Rate Police)'!B77+'Debt Models (Tax, Rate Police)'!B145+'Debt Models (Tax, Rate Police)'!B179+'Debt Models (Tax, Rate Police)'!B213</f>
        <v>327548</v>
      </c>
      <c r="C61" s="88">
        <f>'Debt Models (Tax, Rate Police)'!C43+'Debt Models (Tax, Rate Police)'!C77+'Debt Models (Tax, Rate Police)'!C145+'Debt Models (Tax, Rate Police)'!C179+'Debt Models (Tax, Rate Police)'!C213</f>
        <v>443640</v>
      </c>
      <c r="D61" s="88">
        <f>'Debt Models (Tax, Rate Police)'!D43+'Debt Models (Tax, Rate Police)'!D77+'Debt Models (Tax, Rate Police)'!D145+'Debt Models (Tax, Rate Police)'!D179+'Debt Models (Tax, Rate Police)'!D213</f>
        <v>428305</v>
      </c>
      <c r="E61" s="100">
        <f>'Debt Models (Tax, Rate Police)'!E43+'Debt Models (Tax, Rate Police)'!E77+'Debt Models (Tax, Rate Police)'!E145+'Debt Models (Tax, Rate Police)'!E179+'Debt Models (Tax, Rate Police)'!E213</f>
        <v>464170</v>
      </c>
    </row>
    <row r="62" spans="1:5" x14ac:dyDescent="0.2">
      <c r="A62" s="91" t="s">
        <v>147</v>
      </c>
      <c r="B62" s="87">
        <f>'Debt Models (Tax, Rate Police)'!B44+'Debt Models (Tax, Rate Police)'!B78+'Debt Models (Tax, Rate Police)'!B146+'Debt Models (Tax, Rate Police)'!B180+'Debt Models (Tax, Rate Police)'!B214</f>
        <v>129000</v>
      </c>
      <c r="C62" s="88">
        <f>'Debt Models (Tax, Rate Police)'!C44+'Debt Models (Tax, Rate Police)'!C78+'Debt Models (Tax, Rate Police)'!C146+'Debt Models (Tax, Rate Police)'!C180+'Debt Models (Tax, Rate Police)'!C214</f>
        <v>0</v>
      </c>
      <c r="D62" s="88">
        <f>'Debt Models (Tax, Rate Police)'!D44+'Debt Models (Tax, Rate Police)'!D78+'Debt Models (Tax, Rate Police)'!D146+'Debt Models (Tax, Rate Police)'!D180+'Debt Models (Tax, Rate Police)'!D214</f>
        <v>51000</v>
      </c>
      <c r="E62" s="100">
        <f>'Debt Models (Tax, Rate Police)'!E44+'Debt Models (Tax, Rate Police)'!E78+'Debt Models (Tax, Rate Police)'!E146+'Debt Models (Tax, Rate Police)'!E180+'Debt Models (Tax, Rate Police)'!E214</f>
        <v>15000</v>
      </c>
    </row>
    <row r="63" spans="1:5" x14ac:dyDescent="0.2">
      <c r="A63" s="91" t="s">
        <v>148</v>
      </c>
      <c r="B63" s="87">
        <f>'Debt Models (Tax, Rate Police)'!B45+'Debt Models (Tax, Rate Police)'!B79+'Debt Models (Tax, Rate Police)'!B147+'Debt Models (Tax, Rate Police)'!B181+'Debt Models (Tax, Rate Police)'!B215</f>
        <v>-12908</v>
      </c>
      <c r="C63" s="88">
        <f>'Debt Models (Tax, Rate Police)'!C45+'Debt Models (Tax, Rate Police)'!C79+'Debt Models (Tax, Rate Police)'!C147+'Debt Models (Tax, Rate Police)'!C181+'Debt Models (Tax, Rate Police)'!C215</f>
        <v>-15335</v>
      </c>
      <c r="D63" s="88">
        <f>'Debt Models (Tax, Rate Police)'!D45+'Debt Models (Tax, Rate Police)'!D79+'Debt Models (Tax, Rate Police)'!D147+'Debt Models (Tax, Rate Police)'!D181+'Debt Models (Tax, Rate Police)'!D215</f>
        <v>-15135</v>
      </c>
      <c r="E63" s="100">
        <f>'Debt Models (Tax, Rate Police)'!E45+'Debt Models (Tax, Rate Police)'!E79+'Debt Models (Tax, Rate Police)'!E147+'Debt Models (Tax, Rate Police)'!E181+'Debt Models (Tax, Rate Police)'!E215</f>
        <v>-14222</v>
      </c>
    </row>
    <row r="64" spans="1:5" ht="15.75" x14ac:dyDescent="0.25">
      <c r="A64" s="82" t="s">
        <v>149</v>
      </c>
      <c r="B64" s="92">
        <f t="shared" ref="B64:E64" si="17">SUM(B61:B63)</f>
        <v>443640</v>
      </c>
      <c r="C64" s="93">
        <f t="shared" si="17"/>
        <v>428305</v>
      </c>
      <c r="D64" s="94">
        <f t="shared" si="17"/>
        <v>464170</v>
      </c>
      <c r="E64" s="95">
        <f t="shared" si="17"/>
        <v>464948</v>
      </c>
    </row>
    <row r="65" spans="1:5" ht="15.75" x14ac:dyDescent="0.25">
      <c r="A65" s="91" t="s">
        <v>159</v>
      </c>
      <c r="B65" s="96"/>
      <c r="C65" s="97"/>
      <c r="D65" s="98"/>
      <c r="E65" s="99"/>
    </row>
    <row r="66" spans="1:5" ht="15.75" x14ac:dyDescent="0.25">
      <c r="A66" s="82" t="s">
        <v>150</v>
      </c>
      <c r="B66" s="87">
        <f>'Debt Models (Tax, Rate Police)'!B48+'Debt Models (Tax, Rate Police)'!B82+'Debt Models (Tax, Rate Police)'!B150+'Debt Models (Tax, Rate Police)'!B184+'Debt Models (Tax, Rate Police)'!B218</f>
        <v>192725</v>
      </c>
      <c r="C66" s="88">
        <f>'Debt Models (Tax, Rate Police)'!C48+'Debt Models (Tax, Rate Police)'!C82+'Debt Models (Tax, Rate Police)'!C150+'Debt Models (Tax, Rate Police)'!C184+'Debt Models (Tax, Rate Police)'!C218</f>
        <v>76125</v>
      </c>
      <c r="D66" s="88">
        <f>'Debt Models (Tax, Rate Police)'!D48+'Debt Models (Tax, Rate Police)'!D82+'Debt Models (Tax, Rate Police)'!D150+'Debt Models (Tax, Rate Police)'!D184+'Debt Models (Tax, Rate Police)'!D218</f>
        <v>92332</v>
      </c>
      <c r="E66" s="100">
        <f>'Debt Models (Tax, Rate Police)'!E48+'Debt Models (Tax, Rate Police)'!E82+'Debt Models (Tax, Rate Police)'!E150+'Debt Models (Tax, Rate Police)'!E184+'Debt Models (Tax, Rate Police)'!E218</f>
        <v>61003</v>
      </c>
    </row>
    <row r="67" spans="1:5" x14ac:dyDescent="0.2">
      <c r="A67" s="91" t="s">
        <v>151</v>
      </c>
      <c r="B67" s="87">
        <f>'Debt Models (Tax, Rate Police)'!B49+'Debt Models (Tax, Rate Police)'!B83+'Debt Models (Tax, Rate Police)'!B151+'Debt Models (Tax, Rate Police)'!B185+'Debt Models (Tax, Rate Police)'!B219</f>
        <v>12400</v>
      </c>
      <c r="C67" s="88">
        <f>'Debt Models (Tax, Rate Police)'!C49+'Debt Models (Tax, Rate Police)'!C83+'Debt Models (Tax, Rate Police)'!C151+'Debt Models (Tax, Rate Police)'!C185+'Debt Models (Tax, Rate Police)'!C219</f>
        <v>16207</v>
      </c>
      <c r="D67" s="88">
        <f>'Debt Models (Tax, Rate Police)'!D49+'Debt Models (Tax, Rate Police)'!D83+'Debt Models (Tax, Rate Police)'!D151+'Debt Models (Tax, Rate Police)'!D185+'Debt Models (Tax, Rate Police)'!D219</f>
        <v>19671</v>
      </c>
      <c r="E67" s="100">
        <f>'Debt Models (Tax, Rate Police)'!E49+'Debt Models (Tax, Rate Police)'!E83+'Debt Models (Tax, Rate Police)'!E151+'Debt Models (Tax, Rate Police)'!E185+'Debt Models (Tax, Rate Police)'!E219</f>
        <v>31543</v>
      </c>
    </row>
    <row r="68" spans="1:5" x14ac:dyDescent="0.2">
      <c r="A68" s="91" t="s">
        <v>152</v>
      </c>
      <c r="B68" s="87">
        <f>'Debt Models (Tax, Rate Police)'!B50+'Debt Models (Tax, Rate Police)'!B84+'Debt Models (Tax, Rate Police)'!B152+'Debt Models (Tax, Rate Police)'!B186+'Debt Models (Tax, Rate Police)'!B220</f>
        <v>-129000</v>
      </c>
      <c r="C68" s="88">
        <f>'Debt Models (Tax, Rate Police)'!C50+'Debt Models (Tax, Rate Police)'!C84+'Debt Models (Tax, Rate Police)'!C152+'Debt Models (Tax, Rate Police)'!C186+'Debt Models (Tax, Rate Police)'!C220</f>
        <v>0</v>
      </c>
      <c r="D68" s="88">
        <f>'Debt Models (Tax, Rate Police)'!D50+'Debt Models (Tax, Rate Police)'!D84+'Debt Models (Tax, Rate Police)'!D152+'Debt Models (Tax, Rate Police)'!D186+'Debt Models (Tax, Rate Police)'!D220</f>
        <v>-51000</v>
      </c>
      <c r="E68" s="100">
        <f>'Debt Models (Tax, Rate Police)'!E50+'Debt Models (Tax, Rate Police)'!E84+'Debt Models (Tax, Rate Police)'!E152+'Debt Models (Tax, Rate Police)'!E186+'Debt Models (Tax, Rate Police)'!E220</f>
        <v>-15000</v>
      </c>
    </row>
    <row r="69" spans="1:5" ht="15.75" x14ac:dyDescent="0.25">
      <c r="A69" s="82" t="s">
        <v>153</v>
      </c>
      <c r="B69" s="92">
        <f t="shared" ref="B69:E69" si="18">SUM(B66:B68)</f>
        <v>76125</v>
      </c>
      <c r="C69" s="93">
        <f t="shared" si="18"/>
        <v>92332</v>
      </c>
      <c r="D69" s="94">
        <f t="shared" si="18"/>
        <v>61003</v>
      </c>
      <c r="E69" s="95">
        <f t="shared" si="18"/>
        <v>77546</v>
      </c>
    </row>
    <row r="70" spans="1:5" x14ac:dyDescent="0.2">
      <c r="A70" s="91" t="s">
        <v>159</v>
      </c>
      <c r="B70" s="114"/>
      <c r="C70" s="115"/>
      <c r="D70" s="116"/>
      <c r="E70" s="117"/>
    </row>
    <row r="71" spans="1:5" ht="16.5" thickBot="1" x14ac:dyDescent="0.3">
      <c r="A71" s="82" t="s">
        <v>154</v>
      </c>
      <c r="B71" s="101">
        <f t="shared" ref="B71:E71" si="19">B64+B69</f>
        <v>519765</v>
      </c>
      <c r="C71" s="102">
        <f t="shared" si="19"/>
        <v>520637</v>
      </c>
      <c r="D71" s="103">
        <f t="shared" si="19"/>
        <v>525173</v>
      </c>
      <c r="E71" s="104">
        <f t="shared" si="19"/>
        <v>542494</v>
      </c>
    </row>
    <row r="72" spans="1:5" ht="16.5" thickTop="1" x14ac:dyDescent="0.25">
      <c r="A72" s="91"/>
      <c r="B72" s="96"/>
      <c r="C72" s="97"/>
      <c r="D72" s="98"/>
      <c r="E72" s="99"/>
    </row>
    <row r="73" spans="1:5" ht="15.75" x14ac:dyDescent="0.25">
      <c r="A73" s="82" t="s">
        <v>155</v>
      </c>
      <c r="B73" s="96"/>
      <c r="C73" s="97"/>
      <c r="D73" s="98"/>
      <c r="E73" s="99"/>
    </row>
    <row r="74" spans="1:5" x14ac:dyDescent="0.2">
      <c r="A74" s="91" t="s">
        <v>156</v>
      </c>
      <c r="B74" s="87">
        <f>'Debt Models (Tax, Rate Police)'!B56+'Debt Models (Tax, Rate Police)'!B90+'Debt Models (Tax, Rate Police)'!B158+'Debt Models (Tax, Rate Police)'!B192+'Debt Models (Tax, Rate Police)'!B226</f>
        <v>12422</v>
      </c>
      <c r="C74" s="88">
        <f>'Debt Models (Tax, Rate Police)'!C56+'Debt Models (Tax, Rate Police)'!C90+'Debt Models (Tax, Rate Police)'!C158+'Debt Models (Tax, Rate Police)'!C192+'Debt Models (Tax, Rate Police)'!C226</f>
        <v>15433.74</v>
      </c>
      <c r="D74" s="88">
        <f>'Debt Models (Tax, Rate Police)'!D56+'Debt Models (Tax, Rate Police)'!D90+'Debt Models (Tax, Rate Police)'!D158+'Debt Models (Tax, Rate Police)'!D192+'Debt Models (Tax, Rate Police)'!D226</f>
        <v>15181.31</v>
      </c>
      <c r="E74" s="100">
        <f>'Debt Models (Tax, Rate Police)'!E56+'Debt Models (Tax, Rate Police)'!E90+'Debt Models (Tax, Rate Police)'!E158+'Debt Models (Tax, Rate Police)'!E192+'Debt Models (Tax, Rate Police)'!E226</f>
        <v>14215.81</v>
      </c>
    </row>
    <row r="75" spans="1:5" x14ac:dyDescent="0.2">
      <c r="A75" s="91" t="s">
        <v>157</v>
      </c>
      <c r="B75" s="87">
        <f>'Debt Models (Tax, Rate Police)'!B57+'Debt Models (Tax, Rate Police)'!B91+'Debt Models (Tax, Rate Police)'!B159+'Debt Models (Tax, Rate Police)'!B193+'Debt Models (Tax, Rate Police)'!B227</f>
        <v>17565.02</v>
      </c>
      <c r="C75" s="88">
        <f>'Debt Models (Tax, Rate Police)'!C57+'Debt Models (Tax, Rate Police)'!C91+'Debt Models (Tax, Rate Police)'!C159+'Debt Models (Tax, Rate Police)'!C193+'Debt Models (Tax, Rate Police)'!C227</f>
        <v>20688.349999999999</v>
      </c>
      <c r="D75" s="88">
        <f>'Debt Models (Tax, Rate Police)'!D57+'Debt Models (Tax, Rate Police)'!D91+'Debt Models (Tax, Rate Police)'!D159+'Debt Models (Tax, Rate Police)'!D193+'Debt Models (Tax, Rate Police)'!D227</f>
        <v>20145.72</v>
      </c>
      <c r="E75" s="100">
        <f>'Debt Models (Tax, Rate Police)'!E57+'Debt Models (Tax, Rate Police)'!E91+'Debt Models (Tax, Rate Police)'!E159+'Debt Models (Tax, Rate Police)'!E193+'Debt Models (Tax, Rate Police)'!E227</f>
        <v>22129.23</v>
      </c>
    </row>
    <row r="76" spans="1:5" s="127" customFormat="1" ht="15.75" x14ac:dyDescent="0.25">
      <c r="A76" s="122"/>
      <c r="B76" s="123">
        <f t="shared" ref="B76:E76" si="20">SUM(B74:B75)</f>
        <v>29987.02</v>
      </c>
      <c r="C76" s="124">
        <f t="shared" si="20"/>
        <v>36122.089999999997</v>
      </c>
      <c r="D76" s="125">
        <f t="shared" si="20"/>
        <v>35327.03</v>
      </c>
      <c r="E76" s="126">
        <f t="shared" si="20"/>
        <v>36345.040000000001</v>
      </c>
    </row>
    <row r="77" spans="1:5" ht="15.75" x14ac:dyDescent="0.25">
      <c r="A77" s="82" t="s">
        <v>161</v>
      </c>
      <c r="B77" s="110"/>
      <c r="C77" s="111"/>
      <c r="D77" s="112"/>
      <c r="E77" s="113"/>
    </row>
    <row r="78" spans="1:5" ht="15.75" x14ac:dyDescent="0.25">
      <c r="A78" s="82" t="s">
        <v>146</v>
      </c>
      <c r="B78" s="87">
        <f>'Debt Models (Tax, Rate Police)'!B111+'Debt Models (Tax, Rate Police)'!B94</f>
        <v>79465</v>
      </c>
      <c r="C78" s="88">
        <f>'Debt Models (Tax, Rate Police)'!C111+'Debt Models (Tax, Rate Police)'!C94</f>
        <v>237951</v>
      </c>
      <c r="D78" s="88">
        <f>'Debt Models (Tax, Rate Police)'!D111+'Debt Models (Tax, Rate Police)'!D94</f>
        <v>260931</v>
      </c>
      <c r="E78" s="100">
        <f>'Debt Models (Tax, Rate Police)'!E111+'Debt Models (Tax, Rate Police)'!E94</f>
        <v>247451</v>
      </c>
    </row>
    <row r="79" spans="1:5" x14ac:dyDescent="0.2">
      <c r="A79" s="91" t="s">
        <v>147</v>
      </c>
      <c r="B79" s="87">
        <f>'Debt Models (Tax, Rate Police)'!B112+'Debt Models (Tax, Rate Police)'!B95</f>
        <v>171000</v>
      </c>
      <c r="C79" s="88">
        <f>'Debt Models (Tax, Rate Police)'!C112+'Debt Models (Tax, Rate Police)'!C95</f>
        <v>39000</v>
      </c>
      <c r="D79" s="88">
        <f>'Debt Models (Tax, Rate Police)'!D112+'Debt Models (Tax, Rate Police)'!D95</f>
        <v>0</v>
      </c>
      <c r="E79" s="100">
        <f>'Debt Models (Tax, Rate Police)'!E112+'Debt Models (Tax, Rate Police)'!E95</f>
        <v>0</v>
      </c>
    </row>
    <row r="80" spans="1:5" x14ac:dyDescent="0.2">
      <c r="A80" s="91" t="s">
        <v>148</v>
      </c>
      <c r="B80" s="87">
        <f>'Debt Models (Tax, Rate Police)'!B113+'Debt Models (Tax, Rate Police)'!B96</f>
        <v>-12514</v>
      </c>
      <c r="C80" s="88">
        <f>'Debt Models (Tax, Rate Police)'!C113+'Debt Models (Tax, Rate Police)'!C96</f>
        <v>-16020</v>
      </c>
      <c r="D80" s="88">
        <f>'Debt Models (Tax, Rate Police)'!D113+'Debt Models (Tax, Rate Police)'!D96</f>
        <v>-13480</v>
      </c>
      <c r="E80" s="100">
        <f>'Debt Models (Tax, Rate Police)'!E113+'Debt Models (Tax, Rate Police)'!E96</f>
        <v>-13150</v>
      </c>
    </row>
    <row r="81" spans="1:5" ht="15.75" x14ac:dyDescent="0.25">
      <c r="A81" s="82" t="s">
        <v>149</v>
      </c>
      <c r="B81" s="92">
        <f t="shared" ref="B81:E81" si="21">SUM(B78:B80)</f>
        <v>237951</v>
      </c>
      <c r="C81" s="93">
        <f t="shared" si="21"/>
        <v>260931</v>
      </c>
      <c r="D81" s="94">
        <f t="shared" si="21"/>
        <v>247451</v>
      </c>
      <c r="E81" s="95">
        <f t="shared" si="21"/>
        <v>234301</v>
      </c>
    </row>
    <row r="82" spans="1:5" ht="15.75" x14ac:dyDescent="0.25">
      <c r="A82" s="91" t="s">
        <v>159</v>
      </c>
      <c r="B82" s="96"/>
      <c r="C82" s="97"/>
      <c r="D82" s="98"/>
      <c r="E82" s="99"/>
    </row>
    <row r="83" spans="1:5" ht="15.75" x14ac:dyDescent="0.25">
      <c r="A83" s="82" t="s">
        <v>150</v>
      </c>
      <c r="B83" s="87">
        <f>'Debt Models (Tax, Rate Police)'!B116+'Debt Models (Tax, Rate Police)'!B99</f>
        <v>216917</v>
      </c>
      <c r="C83" s="88">
        <f>'Debt Models (Tax, Rate Police)'!C116+'Debt Models (Tax, Rate Police)'!C99</f>
        <v>45917</v>
      </c>
      <c r="D83" s="88">
        <f>'Debt Models (Tax, Rate Police)'!D116+'Debt Models (Tax, Rate Police)'!D99</f>
        <v>6917</v>
      </c>
      <c r="E83" s="100">
        <f>'Debt Models (Tax, Rate Police)'!E116+'Debt Models (Tax, Rate Police)'!E99</f>
        <v>6917</v>
      </c>
    </row>
    <row r="84" spans="1:5" x14ac:dyDescent="0.2">
      <c r="A84" s="91" t="s">
        <v>151</v>
      </c>
      <c r="B84" s="87">
        <f>'Debt Models (Tax, Rate Police)'!B117+'Debt Models (Tax, Rate Police)'!B100</f>
        <v>0</v>
      </c>
      <c r="C84" s="88">
        <f>'Debt Models (Tax, Rate Police)'!C117+'Debt Models (Tax, Rate Police)'!C100</f>
        <v>0</v>
      </c>
      <c r="D84" s="88">
        <f>'Debt Models (Tax, Rate Police)'!D117+'Debt Models (Tax, Rate Police)'!D100</f>
        <v>0</v>
      </c>
      <c r="E84" s="100">
        <f>'Debt Models (Tax, Rate Police)'!E117+'Debt Models (Tax, Rate Police)'!E100</f>
        <v>0</v>
      </c>
    </row>
    <row r="85" spans="1:5" x14ac:dyDescent="0.2">
      <c r="A85" s="91" t="s">
        <v>152</v>
      </c>
      <c r="B85" s="87">
        <f>'Debt Models (Tax, Rate Police)'!B118+'Debt Models (Tax, Rate Police)'!B101</f>
        <v>-171000</v>
      </c>
      <c r="C85" s="88">
        <f>'Debt Models (Tax, Rate Police)'!C118+'Debt Models (Tax, Rate Police)'!C101</f>
        <v>-39000</v>
      </c>
      <c r="D85" s="88">
        <f>'Debt Models (Tax, Rate Police)'!D118+'Debt Models (Tax, Rate Police)'!D101</f>
        <v>0</v>
      </c>
      <c r="E85" s="100">
        <f>'Debt Models (Tax, Rate Police)'!E118+'Debt Models (Tax, Rate Police)'!E101</f>
        <v>0</v>
      </c>
    </row>
    <row r="86" spans="1:5" ht="15.75" x14ac:dyDescent="0.25">
      <c r="A86" s="82" t="s">
        <v>153</v>
      </c>
      <c r="B86" s="92">
        <f t="shared" ref="B86:E86" si="22">SUM(B83:B85)</f>
        <v>45917</v>
      </c>
      <c r="C86" s="93">
        <f t="shared" si="22"/>
        <v>6917</v>
      </c>
      <c r="D86" s="94">
        <f t="shared" si="22"/>
        <v>6917</v>
      </c>
      <c r="E86" s="95">
        <f t="shared" si="22"/>
        <v>6917</v>
      </c>
    </row>
    <row r="87" spans="1:5" x14ac:dyDescent="0.2">
      <c r="A87" s="91" t="s">
        <v>159</v>
      </c>
      <c r="B87" s="114"/>
      <c r="C87" s="115"/>
      <c r="D87" s="116"/>
      <c r="E87" s="117"/>
    </row>
    <row r="88" spans="1:5" ht="16.5" thickBot="1" x14ac:dyDescent="0.3">
      <c r="A88" s="82" t="s">
        <v>154</v>
      </c>
      <c r="B88" s="101">
        <f t="shared" ref="B88:E88" si="23">B81+B86</f>
        <v>283868</v>
      </c>
      <c r="C88" s="102">
        <f t="shared" si="23"/>
        <v>267848</v>
      </c>
      <c r="D88" s="103">
        <f t="shared" si="23"/>
        <v>254368</v>
      </c>
      <c r="E88" s="104">
        <f t="shared" si="23"/>
        <v>241218</v>
      </c>
    </row>
    <row r="89" spans="1:5" ht="16.5" thickTop="1" x14ac:dyDescent="0.25">
      <c r="A89" s="91"/>
      <c r="B89" s="96"/>
      <c r="C89" s="97"/>
      <c r="D89" s="98"/>
      <c r="E89" s="99"/>
    </row>
    <row r="90" spans="1:5" ht="15.75" x14ac:dyDescent="0.25">
      <c r="A90" s="82" t="s">
        <v>155</v>
      </c>
      <c r="B90" s="96"/>
      <c r="C90" s="97"/>
      <c r="D90" s="98"/>
      <c r="E90" s="99"/>
    </row>
    <row r="91" spans="1:5" x14ac:dyDescent="0.2">
      <c r="A91" s="91" t="s">
        <v>156</v>
      </c>
      <c r="B91" s="87">
        <f>'Debt Models (Tax, Rate Police)'!B124+'Debt Models (Tax, Rate Police)'!B107</f>
        <v>12512</v>
      </c>
      <c r="C91" s="88">
        <f>'Debt Models (Tax, Rate Police)'!C124+'Debt Models (Tax, Rate Police)'!C107</f>
        <v>16015</v>
      </c>
      <c r="D91" s="88">
        <f>'Debt Models (Tax, Rate Police)'!D124+'Debt Models (Tax, Rate Police)'!D107</f>
        <v>13474</v>
      </c>
      <c r="E91" s="100">
        <f>'Debt Models (Tax, Rate Police)'!E124+'Debt Models (Tax, Rate Police)'!E107</f>
        <v>13142</v>
      </c>
    </row>
    <row r="92" spans="1:5" x14ac:dyDescent="0.2">
      <c r="A92" s="91" t="s">
        <v>157</v>
      </c>
      <c r="B92" s="87">
        <f>'Debt Models (Tax, Rate Police)'!B125+'Debt Models (Tax, Rate Police)'!B108</f>
        <v>9766</v>
      </c>
      <c r="C92" s="88">
        <f>'Debt Models (Tax, Rate Police)'!C125+'Debt Models (Tax, Rate Police)'!C108</f>
        <v>13736</v>
      </c>
      <c r="D92" s="88">
        <f>'Debt Models (Tax, Rate Police)'!D125+'Debt Models (Tax, Rate Police)'!D108</f>
        <v>14784</v>
      </c>
      <c r="E92" s="100">
        <f>'Debt Models (Tax, Rate Police)'!E125+'Debt Models (Tax, Rate Police)'!E108</f>
        <v>13969</v>
      </c>
    </row>
    <row r="93" spans="1:5" s="127" customFormat="1" ht="16.5" thickBot="1" x14ac:dyDescent="0.3">
      <c r="A93" s="105"/>
      <c r="B93" s="128">
        <f t="shared" ref="B93:E93" si="24">SUM(B91:B92)</f>
        <v>22278</v>
      </c>
      <c r="C93" s="129">
        <f t="shared" si="24"/>
        <v>29751</v>
      </c>
      <c r="D93" s="130">
        <f t="shared" si="24"/>
        <v>28258</v>
      </c>
      <c r="E93" s="131">
        <f t="shared" si="24"/>
        <v>27111</v>
      </c>
    </row>
    <row r="94" spans="1:5" x14ac:dyDescent="0.2">
      <c r="A94" s="71" t="s">
        <v>1218</v>
      </c>
      <c r="B94" s="116"/>
      <c r="C94" s="116"/>
      <c r="D94" s="116"/>
      <c r="E94" s="116"/>
    </row>
    <row r="95" spans="1:5" x14ac:dyDescent="0.2">
      <c r="B95" s="116"/>
      <c r="C95" s="116"/>
      <c r="D95" s="116"/>
      <c r="E95" s="116"/>
    </row>
    <row r="96" spans="1:5" x14ac:dyDescent="0.2">
      <c r="B96" s="116"/>
      <c r="C96" s="116"/>
      <c r="D96" s="116"/>
      <c r="E96" s="116"/>
    </row>
    <row r="97" spans="2:5" x14ac:dyDescent="0.2">
      <c r="B97" s="116"/>
      <c r="C97" s="116"/>
      <c r="D97" s="116"/>
      <c r="E97" s="116"/>
    </row>
    <row r="98" spans="2:5" x14ac:dyDescent="0.2">
      <c r="B98" s="116"/>
      <c r="C98" s="116"/>
      <c r="D98" s="116"/>
      <c r="E98" s="116"/>
    </row>
    <row r="99" spans="2:5" x14ac:dyDescent="0.2">
      <c r="B99" s="116"/>
      <c r="C99" s="116"/>
      <c r="D99" s="116"/>
      <c r="E99" s="116"/>
    </row>
    <row r="100" spans="2:5" x14ac:dyDescent="0.2">
      <c r="B100" s="116"/>
      <c r="C100" s="116"/>
      <c r="D100" s="116"/>
      <c r="E100" s="116"/>
    </row>
    <row r="101" spans="2:5" x14ac:dyDescent="0.2">
      <c r="B101" s="116"/>
      <c r="C101" s="116"/>
      <c r="D101" s="116"/>
      <c r="E101" s="116"/>
    </row>
    <row r="102" spans="2:5" x14ac:dyDescent="0.2">
      <c r="B102" s="116"/>
      <c r="C102" s="116"/>
      <c r="D102" s="116"/>
      <c r="E102" s="116"/>
    </row>
    <row r="103" spans="2:5" x14ac:dyDescent="0.2">
      <c r="B103" s="116"/>
      <c r="C103" s="116"/>
      <c r="D103" s="116"/>
      <c r="E103" s="116"/>
    </row>
    <row r="104" spans="2:5" x14ac:dyDescent="0.2">
      <c r="B104" s="116"/>
      <c r="C104" s="116"/>
      <c r="D104" s="116"/>
      <c r="E104" s="116"/>
    </row>
    <row r="105" spans="2:5" x14ac:dyDescent="0.2">
      <c r="B105" s="116"/>
      <c r="C105" s="116"/>
      <c r="D105" s="116"/>
      <c r="E105" s="116"/>
    </row>
    <row r="106" spans="2:5" x14ac:dyDescent="0.2">
      <c r="B106" s="116"/>
      <c r="C106" s="116"/>
      <c r="D106" s="116"/>
      <c r="E106" s="116"/>
    </row>
    <row r="107" spans="2:5" x14ac:dyDescent="0.2">
      <c r="B107" s="116"/>
      <c r="C107" s="116"/>
      <c r="D107" s="116"/>
      <c r="E107" s="116"/>
    </row>
    <row r="108" spans="2:5" x14ac:dyDescent="0.2">
      <c r="B108" s="116"/>
      <c r="C108" s="116"/>
      <c r="D108" s="116"/>
      <c r="E108" s="116"/>
    </row>
    <row r="109" spans="2:5" x14ac:dyDescent="0.2">
      <c r="B109" s="116"/>
      <c r="C109" s="116"/>
      <c r="D109" s="116"/>
      <c r="E109" s="116"/>
    </row>
    <row r="110" spans="2:5" x14ac:dyDescent="0.2">
      <c r="B110" s="116"/>
      <c r="C110" s="116"/>
      <c r="D110" s="116"/>
      <c r="E110" s="116"/>
    </row>
    <row r="111" spans="2:5" x14ac:dyDescent="0.2">
      <c r="B111" s="116"/>
      <c r="C111" s="116"/>
      <c r="D111" s="116"/>
      <c r="E111" s="116"/>
    </row>
    <row r="112" spans="2:5" x14ac:dyDescent="0.2">
      <c r="B112" s="116"/>
      <c r="C112" s="116"/>
      <c r="D112" s="116"/>
      <c r="E112" s="116"/>
    </row>
    <row r="113" spans="2:5" x14ac:dyDescent="0.2">
      <c r="B113" s="116"/>
      <c r="C113" s="116"/>
      <c r="D113" s="116"/>
      <c r="E113" s="116"/>
    </row>
    <row r="114" spans="2:5" x14ac:dyDescent="0.2">
      <c r="B114" s="116"/>
      <c r="C114" s="116"/>
      <c r="D114" s="116"/>
      <c r="E114" s="116"/>
    </row>
    <row r="115" spans="2:5" x14ac:dyDescent="0.2">
      <c r="B115" s="116"/>
      <c r="C115" s="116"/>
      <c r="D115" s="116"/>
      <c r="E115" s="116"/>
    </row>
    <row r="116" spans="2:5" x14ac:dyDescent="0.2">
      <c r="B116" s="116"/>
      <c r="C116" s="116"/>
      <c r="D116" s="116"/>
      <c r="E116" s="116"/>
    </row>
    <row r="117" spans="2:5" x14ac:dyDescent="0.2">
      <c r="B117" s="116"/>
      <c r="C117" s="116"/>
      <c r="D117" s="116"/>
      <c r="E117" s="116"/>
    </row>
    <row r="118" spans="2:5" x14ac:dyDescent="0.2">
      <c r="B118" s="116"/>
      <c r="C118" s="116"/>
      <c r="D118" s="116"/>
      <c r="E118" s="116"/>
    </row>
    <row r="119" spans="2:5" x14ac:dyDescent="0.2">
      <c r="B119" s="116"/>
      <c r="C119" s="116"/>
      <c r="D119" s="116"/>
      <c r="E119" s="116"/>
    </row>
    <row r="120" spans="2:5" x14ac:dyDescent="0.2">
      <c r="B120" s="116"/>
      <c r="C120" s="116"/>
      <c r="D120" s="116"/>
      <c r="E120" s="116"/>
    </row>
    <row r="121" spans="2:5" x14ac:dyDescent="0.2">
      <c r="B121" s="116"/>
      <c r="C121" s="116"/>
      <c r="D121" s="116"/>
      <c r="E121" s="116"/>
    </row>
    <row r="122" spans="2:5" x14ac:dyDescent="0.2">
      <c r="B122" s="116"/>
      <c r="C122" s="116"/>
      <c r="D122" s="116"/>
      <c r="E122" s="116"/>
    </row>
    <row r="123" spans="2:5" x14ac:dyDescent="0.2">
      <c r="B123" s="116"/>
      <c r="C123" s="116"/>
      <c r="D123" s="116"/>
      <c r="E123" s="116"/>
    </row>
    <row r="124" spans="2:5" x14ac:dyDescent="0.2">
      <c r="B124" s="116"/>
      <c r="C124" s="116"/>
      <c r="D124" s="116"/>
      <c r="E124" s="116"/>
    </row>
    <row r="125" spans="2:5" x14ac:dyDescent="0.2">
      <c r="B125" s="116"/>
      <c r="C125" s="116"/>
      <c r="D125" s="116"/>
      <c r="E125" s="116"/>
    </row>
    <row r="126" spans="2:5" x14ac:dyDescent="0.2">
      <c r="B126" s="116"/>
      <c r="C126" s="116"/>
      <c r="D126" s="116"/>
      <c r="E126" s="116"/>
    </row>
    <row r="127" spans="2:5" x14ac:dyDescent="0.2">
      <c r="B127" s="116"/>
      <c r="C127" s="116"/>
      <c r="D127" s="116"/>
      <c r="E127" s="116"/>
    </row>
    <row r="128" spans="2:5" x14ac:dyDescent="0.2">
      <c r="B128" s="116"/>
      <c r="C128" s="116"/>
      <c r="D128" s="116"/>
      <c r="E128" s="116"/>
    </row>
    <row r="129" spans="2:5" x14ac:dyDescent="0.2">
      <c r="B129" s="116"/>
      <c r="C129" s="116"/>
      <c r="D129" s="116"/>
      <c r="E129" s="116"/>
    </row>
    <row r="130" spans="2:5" x14ac:dyDescent="0.2">
      <c r="B130" s="116"/>
      <c r="C130" s="116"/>
      <c r="D130" s="116"/>
      <c r="E130" s="116"/>
    </row>
    <row r="131" spans="2:5" x14ac:dyDescent="0.2">
      <c r="B131" s="116"/>
      <c r="C131" s="116"/>
      <c r="D131" s="116"/>
      <c r="E131" s="116"/>
    </row>
    <row r="132" spans="2:5" x14ac:dyDescent="0.2">
      <c r="B132" s="116"/>
      <c r="C132" s="116"/>
      <c r="D132" s="116"/>
      <c r="E132" s="116"/>
    </row>
    <row r="133" spans="2:5" x14ac:dyDescent="0.2">
      <c r="B133" s="116"/>
      <c r="C133" s="116"/>
      <c r="D133" s="116"/>
      <c r="E133" s="116"/>
    </row>
    <row r="134" spans="2:5" x14ac:dyDescent="0.2">
      <c r="B134" s="116"/>
      <c r="C134" s="116"/>
      <c r="D134" s="116"/>
      <c r="E134" s="116"/>
    </row>
    <row r="135" spans="2:5" x14ac:dyDescent="0.2">
      <c r="B135" s="116"/>
      <c r="C135" s="116"/>
      <c r="D135" s="116"/>
      <c r="E135" s="116"/>
    </row>
    <row r="136" spans="2:5" x14ac:dyDescent="0.2">
      <c r="B136" s="116"/>
      <c r="C136" s="116"/>
      <c r="D136" s="116"/>
      <c r="E136" s="116"/>
    </row>
    <row r="137" spans="2:5" x14ac:dyDescent="0.2">
      <c r="B137" s="116"/>
      <c r="C137" s="116"/>
      <c r="D137" s="116"/>
      <c r="E137" s="116"/>
    </row>
    <row r="138" spans="2:5" x14ac:dyDescent="0.2">
      <c r="B138" s="116"/>
      <c r="C138" s="116"/>
      <c r="D138" s="116"/>
      <c r="E138" s="116"/>
    </row>
    <row r="139" spans="2:5" x14ac:dyDescent="0.2">
      <c r="B139" s="116"/>
      <c r="C139" s="116"/>
      <c r="D139" s="116"/>
      <c r="E139" s="116"/>
    </row>
    <row r="140" spans="2:5" x14ac:dyDescent="0.2">
      <c r="B140" s="116"/>
      <c r="C140" s="116"/>
      <c r="D140" s="116"/>
      <c r="E140" s="116"/>
    </row>
    <row r="141" spans="2:5" x14ac:dyDescent="0.2">
      <c r="B141" s="116"/>
      <c r="C141" s="116"/>
      <c r="D141" s="116"/>
      <c r="E141" s="116"/>
    </row>
    <row r="142" spans="2:5" x14ac:dyDescent="0.2">
      <c r="B142" s="116"/>
      <c r="C142" s="116"/>
      <c r="D142" s="116"/>
      <c r="E142" s="116"/>
    </row>
    <row r="143" spans="2:5" x14ac:dyDescent="0.2">
      <c r="B143" s="116"/>
      <c r="C143" s="116"/>
      <c r="D143" s="116"/>
      <c r="E143" s="116"/>
    </row>
    <row r="144" spans="2:5" x14ac:dyDescent="0.2">
      <c r="B144" s="116"/>
      <c r="C144" s="116"/>
      <c r="D144" s="116"/>
      <c r="E144" s="116"/>
    </row>
    <row r="145" spans="2:5" x14ac:dyDescent="0.2">
      <c r="B145" s="116"/>
      <c r="C145" s="116"/>
      <c r="D145" s="116"/>
      <c r="E145" s="116"/>
    </row>
    <row r="146" spans="2:5" x14ac:dyDescent="0.2">
      <c r="B146" s="116"/>
      <c r="C146" s="116"/>
      <c r="D146" s="116"/>
      <c r="E146" s="116"/>
    </row>
    <row r="147" spans="2:5" x14ac:dyDescent="0.2">
      <c r="B147" s="116"/>
      <c r="C147" s="116"/>
      <c r="D147" s="116"/>
      <c r="E147" s="116"/>
    </row>
    <row r="148" spans="2:5" x14ac:dyDescent="0.2">
      <c r="B148" s="116"/>
      <c r="C148" s="116"/>
      <c r="D148" s="116"/>
      <c r="E148" s="116"/>
    </row>
    <row r="149" spans="2:5" x14ac:dyDescent="0.2">
      <c r="B149" s="116"/>
      <c r="C149" s="116"/>
      <c r="D149" s="116"/>
      <c r="E149" s="116"/>
    </row>
    <row r="150" spans="2:5" x14ac:dyDescent="0.2">
      <c r="B150" s="116"/>
      <c r="C150" s="116"/>
      <c r="D150" s="116"/>
      <c r="E150" s="116"/>
    </row>
    <row r="151" spans="2:5" x14ac:dyDescent="0.2">
      <c r="B151" s="116"/>
      <c r="C151" s="116"/>
      <c r="D151" s="116"/>
      <c r="E151" s="116"/>
    </row>
    <row r="152" spans="2:5" x14ac:dyDescent="0.2">
      <c r="B152" s="116"/>
      <c r="C152" s="116"/>
      <c r="D152" s="116"/>
      <c r="E152" s="116"/>
    </row>
    <row r="153" spans="2:5" x14ac:dyDescent="0.2">
      <c r="B153" s="116"/>
      <c r="C153" s="116"/>
      <c r="D153" s="116"/>
      <c r="E153" s="116"/>
    </row>
    <row r="154" spans="2:5" x14ac:dyDescent="0.2">
      <c r="B154" s="116"/>
      <c r="C154" s="116"/>
      <c r="D154" s="116"/>
      <c r="E154" s="116"/>
    </row>
    <row r="155" spans="2:5" x14ac:dyDescent="0.2">
      <c r="B155" s="116"/>
      <c r="C155" s="116"/>
      <c r="D155" s="116"/>
      <c r="E155" s="116"/>
    </row>
    <row r="156" spans="2:5" x14ac:dyDescent="0.2">
      <c r="B156" s="116"/>
      <c r="C156" s="116"/>
      <c r="D156" s="116"/>
      <c r="E156" s="116"/>
    </row>
    <row r="157" spans="2:5" x14ac:dyDescent="0.2">
      <c r="B157" s="116"/>
      <c r="C157" s="116"/>
      <c r="D157" s="116"/>
      <c r="E157" s="116"/>
    </row>
    <row r="158" spans="2:5" x14ac:dyDescent="0.2">
      <c r="B158" s="116"/>
      <c r="C158" s="116"/>
      <c r="D158" s="116"/>
      <c r="E158" s="116"/>
    </row>
    <row r="159" spans="2:5" x14ac:dyDescent="0.2">
      <c r="B159" s="116"/>
      <c r="C159" s="116"/>
      <c r="D159" s="116"/>
      <c r="E159" s="116"/>
    </row>
    <row r="160" spans="2:5" x14ac:dyDescent="0.2">
      <c r="B160" s="116"/>
      <c r="C160" s="116"/>
      <c r="D160" s="116"/>
      <c r="E160" s="116"/>
    </row>
    <row r="161" spans="2:5" x14ac:dyDescent="0.2">
      <c r="B161" s="116"/>
      <c r="C161" s="116"/>
      <c r="D161" s="116"/>
      <c r="E161" s="116"/>
    </row>
    <row r="162" spans="2:5" x14ac:dyDescent="0.2">
      <c r="B162" s="116"/>
      <c r="C162" s="116"/>
      <c r="D162" s="116"/>
      <c r="E162" s="116"/>
    </row>
    <row r="163" spans="2:5" x14ac:dyDescent="0.2">
      <c r="B163" s="116"/>
      <c r="C163" s="116"/>
      <c r="D163" s="116"/>
      <c r="E163" s="116"/>
    </row>
    <row r="164" spans="2:5" x14ac:dyDescent="0.2">
      <c r="B164" s="116"/>
      <c r="C164" s="116"/>
      <c r="D164" s="116"/>
      <c r="E164" s="116"/>
    </row>
    <row r="165" spans="2:5" x14ac:dyDescent="0.2">
      <c r="B165" s="116"/>
      <c r="C165" s="116"/>
      <c r="D165" s="116"/>
      <c r="E165" s="116"/>
    </row>
    <row r="166" spans="2:5" x14ac:dyDescent="0.2">
      <c r="B166" s="116"/>
      <c r="C166" s="116"/>
      <c r="D166" s="116"/>
      <c r="E166" s="116"/>
    </row>
    <row r="167" spans="2:5" x14ac:dyDescent="0.2">
      <c r="B167" s="116"/>
      <c r="C167" s="116"/>
      <c r="D167" s="116"/>
      <c r="E167" s="116"/>
    </row>
    <row r="168" spans="2:5" x14ac:dyDescent="0.2">
      <c r="B168" s="116"/>
      <c r="C168" s="116"/>
      <c r="D168" s="116"/>
      <c r="E168" s="116"/>
    </row>
    <row r="169" spans="2:5" x14ac:dyDescent="0.2">
      <c r="B169" s="116"/>
      <c r="C169" s="116"/>
      <c r="D169" s="116"/>
      <c r="E169" s="116"/>
    </row>
    <row r="170" spans="2:5" x14ac:dyDescent="0.2">
      <c r="B170" s="116"/>
      <c r="C170" s="116"/>
      <c r="D170" s="116"/>
      <c r="E170" s="116"/>
    </row>
    <row r="171" spans="2:5" x14ac:dyDescent="0.2">
      <c r="B171" s="116"/>
      <c r="C171" s="116"/>
      <c r="D171" s="116"/>
      <c r="E171" s="116"/>
    </row>
    <row r="172" spans="2:5" x14ac:dyDescent="0.2">
      <c r="B172" s="116"/>
      <c r="C172" s="116"/>
      <c r="D172" s="116"/>
      <c r="E172" s="116"/>
    </row>
    <row r="173" spans="2:5" x14ac:dyDescent="0.2">
      <c r="B173" s="116"/>
      <c r="C173" s="116"/>
      <c r="D173" s="116"/>
      <c r="E173" s="116"/>
    </row>
    <row r="174" spans="2:5" x14ac:dyDescent="0.2">
      <c r="B174" s="116"/>
      <c r="C174" s="116"/>
      <c r="D174" s="116"/>
      <c r="E174" s="116"/>
    </row>
    <row r="175" spans="2:5" x14ac:dyDescent="0.2">
      <c r="B175" s="116"/>
      <c r="C175" s="116"/>
      <c r="D175" s="116"/>
      <c r="E175" s="116"/>
    </row>
    <row r="176" spans="2:5" x14ac:dyDescent="0.2">
      <c r="B176" s="116"/>
      <c r="C176" s="116"/>
      <c r="D176" s="116"/>
      <c r="E176" s="116"/>
    </row>
    <row r="177" spans="2:5" x14ac:dyDescent="0.2">
      <c r="B177" s="116"/>
      <c r="C177" s="116"/>
      <c r="D177" s="116"/>
      <c r="E177" s="116"/>
    </row>
    <row r="178" spans="2:5" x14ac:dyDescent="0.2">
      <c r="B178" s="116"/>
      <c r="C178" s="116"/>
      <c r="D178" s="116"/>
      <c r="E178" s="116"/>
    </row>
    <row r="179" spans="2:5" x14ac:dyDescent="0.2">
      <c r="B179" s="116"/>
      <c r="C179" s="116"/>
      <c r="D179" s="116"/>
      <c r="E179" s="116"/>
    </row>
    <row r="180" spans="2:5" x14ac:dyDescent="0.2">
      <c r="B180" s="116"/>
      <c r="C180" s="116"/>
      <c r="D180" s="116"/>
      <c r="E180" s="116"/>
    </row>
    <row r="181" spans="2:5" x14ac:dyDescent="0.2">
      <c r="B181" s="116"/>
      <c r="C181" s="116"/>
      <c r="D181" s="116"/>
      <c r="E181" s="116"/>
    </row>
    <row r="182" spans="2:5" x14ac:dyDescent="0.2">
      <c r="B182" s="116"/>
      <c r="C182" s="116"/>
      <c r="D182" s="116"/>
      <c r="E182" s="116"/>
    </row>
    <row r="183" spans="2:5" x14ac:dyDescent="0.2">
      <c r="B183" s="116"/>
      <c r="C183" s="116"/>
      <c r="D183" s="116"/>
      <c r="E183" s="116"/>
    </row>
    <row r="184" spans="2:5" x14ac:dyDescent="0.2">
      <c r="B184" s="116"/>
      <c r="C184" s="116"/>
      <c r="D184" s="116"/>
      <c r="E184" s="116"/>
    </row>
    <row r="185" spans="2:5" x14ac:dyDescent="0.2">
      <c r="B185" s="116"/>
      <c r="C185" s="116"/>
      <c r="D185" s="116"/>
      <c r="E185" s="116"/>
    </row>
    <row r="186" spans="2:5" x14ac:dyDescent="0.2">
      <c r="B186" s="116"/>
      <c r="C186" s="116"/>
      <c r="D186" s="116"/>
      <c r="E186" s="116"/>
    </row>
    <row r="187" spans="2:5" x14ac:dyDescent="0.2">
      <c r="B187" s="116"/>
      <c r="C187" s="116"/>
      <c r="D187" s="116"/>
      <c r="E187" s="116"/>
    </row>
    <row r="188" spans="2:5" x14ac:dyDescent="0.2">
      <c r="B188" s="116"/>
      <c r="C188" s="116"/>
      <c r="D188" s="116"/>
      <c r="E188" s="116"/>
    </row>
    <row r="189" spans="2:5" x14ac:dyDescent="0.2">
      <c r="B189" s="116"/>
      <c r="C189" s="116"/>
      <c r="D189" s="116"/>
      <c r="E189" s="116"/>
    </row>
    <row r="190" spans="2:5" x14ac:dyDescent="0.2">
      <c r="B190" s="116"/>
      <c r="C190" s="116"/>
      <c r="D190" s="116"/>
      <c r="E190" s="116"/>
    </row>
    <row r="191" spans="2:5" x14ac:dyDescent="0.2">
      <c r="B191" s="116"/>
      <c r="C191" s="116"/>
      <c r="D191" s="116"/>
      <c r="E191" s="116"/>
    </row>
    <row r="192" spans="2:5" x14ac:dyDescent="0.2">
      <c r="B192" s="116"/>
      <c r="C192" s="116"/>
      <c r="D192" s="116"/>
      <c r="E192" s="116"/>
    </row>
    <row r="193" spans="2:5" x14ac:dyDescent="0.2">
      <c r="B193" s="116"/>
      <c r="C193" s="116"/>
      <c r="D193" s="116"/>
      <c r="E193" s="116"/>
    </row>
    <row r="194" spans="2:5" x14ac:dyDescent="0.2">
      <c r="B194" s="116"/>
      <c r="C194" s="116"/>
      <c r="D194" s="116"/>
      <c r="E194" s="116"/>
    </row>
    <row r="195" spans="2:5" x14ac:dyDescent="0.2">
      <c r="B195" s="116"/>
      <c r="C195" s="116"/>
      <c r="D195" s="116"/>
      <c r="E195" s="116"/>
    </row>
    <row r="196" spans="2:5" x14ac:dyDescent="0.2">
      <c r="B196" s="116"/>
      <c r="C196" s="116"/>
      <c r="D196" s="116"/>
      <c r="E196" s="116"/>
    </row>
    <row r="197" spans="2:5" x14ac:dyDescent="0.2">
      <c r="B197" s="116"/>
      <c r="C197" s="116"/>
      <c r="D197" s="116"/>
      <c r="E197" s="116"/>
    </row>
    <row r="198" spans="2:5" x14ac:dyDescent="0.2">
      <c r="B198" s="116"/>
      <c r="C198" s="116"/>
      <c r="D198" s="116"/>
      <c r="E198" s="116"/>
    </row>
    <row r="199" spans="2:5" x14ac:dyDescent="0.2">
      <c r="B199" s="116"/>
      <c r="C199" s="116"/>
      <c r="D199" s="116"/>
      <c r="E199" s="116"/>
    </row>
    <row r="200" spans="2:5" x14ac:dyDescent="0.2">
      <c r="B200" s="116"/>
      <c r="C200" s="116"/>
      <c r="D200" s="116"/>
      <c r="E200" s="116"/>
    </row>
    <row r="201" spans="2:5" x14ac:dyDescent="0.2">
      <c r="B201" s="116"/>
      <c r="C201" s="116"/>
      <c r="D201" s="116"/>
      <c r="E201" s="116"/>
    </row>
    <row r="202" spans="2:5" x14ac:dyDescent="0.2">
      <c r="B202" s="116"/>
      <c r="C202" s="116"/>
      <c r="D202" s="116"/>
      <c r="E202" s="116"/>
    </row>
    <row r="203" spans="2:5" x14ac:dyDescent="0.2">
      <c r="B203" s="116"/>
      <c r="C203" s="116"/>
      <c r="D203" s="116"/>
      <c r="E203" s="116"/>
    </row>
    <row r="204" spans="2:5" x14ac:dyDescent="0.2">
      <c r="B204" s="116"/>
      <c r="C204" s="116"/>
      <c r="D204" s="116"/>
      <c r="E204" s="116"/>
    </row>
    <row r="205" spans="2:5" x14ac:dyDescent="0.2">
      <c r="B205" s="116"/>
      <c r="C205" s="116"/>
      <c r="D205" s="116"/>
      <c r="E205" s="116"/>
    </row>
    <row r="206" spans="2:5" x14ac:dyDescent="0.2">
      <c r="B206" s="116"/>
      <c r="C206" s="116"/>
      <c r="D206" s="116"/>
      <c r="E206" s="116"/>
    </row>
    <row r="207" spans="2:5" x14ac:dyDescent="0.2">
      <c r="B207" s="116"/>
      <c r="C207" s="116"/>
      <c r="D207" s="116"/>
      <c r="E207" s="116"/>
    </row>
    <row r="208" spans="2:5" x14ac:dyDescent="0.2">
      <c r="B208" s="116"/>
      <c r="C208" s="116"/>
      <c r="D208" s="116"/>
      <c r="E208" s="116"/>
    </row>
    <row r="209" spans="2:5" x14ac:dyDescent="0.2">
      <c r="B209" s="116"/>
      <c r="C209" s="116"/>
      <c r="D209" s="116"/>
      <c r="E209" s="116"/>
    </row>
    <row r="210" spans="2:5" x14ac:dyDescent="0.2">
      <c r="B210" s="116"/>
      <c r="C210" s="116"/>
      <c r="D210" s="116"/>
      <c r="E210" s="116"/>
    </row>
    <row r="211" spans="2:5" x14ac:dyDescent="0.2">
      <c r="B211" s="116"/>
      <c r="C211" s="116"/>
      <c r="D211" s="116"/>
      <c r="E211" s="116"/>
    </row>
    <row r="212" spans="2:5" x14ac:dyDescent="0.2">
      <c r="B212" s="116"/>
      <c r="C212" s="116"/>
      <c r="D212" s="116"/>
      <c r="E212" s="116"/>
    </row>
    <row r="213" spans="2:5" x14ac:dyDescent="0.2">
      <c r="B213" s="116"/>
      <c r="C213" s="116"/>
      <c r="D213" s="116"/>
      <c r="E213" s="116"/>
    </row>
    <row r="214" spans="2:5" x14ac:dyDescent="0.2">
      <c r="B214" s="116"/>
      <c r="C214" s="116"/>
      <c r="D214" s="116"/>
      <c r="E214" s="116"/>
    </row>
    <row r="215" spans="2:5" x14ac:dyDescent="0.2">
      <c r="B215" s="116"/>
      <c r="C215" s="116"/>
      <c r="D215" s="116"/>
      <c r="E215" s="116"/>
    </row>
    <row r="216" spans="2:5" x14ac:dyDescent="0.2">
      <c r="B216" s="116"/>
      <c r="C216" s="116"/>
      <c r="D216" s="116"/>
      <c r="E216" s="116"/>
    </row>
    <row r="217" spans="2:5" x14ac:dyDescent="0.2">
      <c r="B217" s="116"/>
      <c r="C217" s="116"/>
      <c r="D217" s="116"/>
      <c r="E217" s="116"/>
    </row>
    <row r="218" spans="2:5" x14ac:dyDescent="0.2">
      <c r="B218" s="116"/>
      <c r="C218" s="116"/>
      <c r="D218" s="116"/>
      <c r="E218" s="116"/>
    </row>
    <row r="219" spans="2:5" x14ac:dyDescent="0.2">
      <c r="B219" s="116"/>
      <c r="C219" s="116"/>
      <c r="D219" s="116"/>
      <c r="E219" s="116"/>
    </row>
    <row r="220" spans="2:5" x14ac:dyDescent="0.2">
      <c r="B220" s="116"/>
      <c r="C220" s="116"/>
      <c r="D220" s="116"/>
      <c r="E220" s="116"/>
    </row>
    <row r="221" spans="2:5" x14ac:dyDescent="0.2">
      <c r="B221" s="116"/>
      <c r="C221" s="116"/>
      <c r="D221" s="116"/>
      <c r="E221" s="116"/>
    </row>
    <row r="222" spans="2:5" x14ac:dyDescent="0.2">
      <c r="B222" s="116"/>
      <c r="C222" s="116"/>
      <c r="D222" s="116"/>
      <c r="E222" s="116"/>
    </row>
    <row r="223" spans="2:5" x14ac:dyDescent="0.2">
      <c r="B223" s="116"/>
      <c r="C223" s="116"/>
      <c r="D223" s="116"/>
      <c r="E223" s="116"/>
    </row>
    <row r="224" spans="2:5" x14ac:dyDescent="0.2">
      <c r="B224" s="116"/>
      <c r="C224" s="116"/>
      <c r="D224" s="116"/>
      <c r="E224" s="116"/>
    </row>
    <row r="225" spans="2:5" x14ac:dyDescent="0.2">
      <c r="B225" s="116"/>
      <c r="C225" s="116"/>
      <c r="D225" s="116"/>
      <c r="E225" s="116"/>
    </row>
    <row r="226" spans="2:5" x14ac:dyDescent="0.2">
      <c r="B226" s="116"/>
      <c r="C226" s="116"/>
      <c r="D226" s="116"/>
      <c r="E226" s="116"/>
    </row>
    <row r="227" spans="2:5" x14ac:dyDescent="0.2">
      <c r="B227" s="116"/>
      <c r="C227" s="116"/>
      <c r="D227" s="116"/>
      <c r="E227" s="116"/>
    </row>
    <row r="228" spans="2:5" x14ac:dyDescent="0.2">
      <c r="B228" s="116"/>
      <c r="C228" s="116"/>
      <c r="D228" s="116"/>
      <c r="E228" s="116"/>
    </row>
    <row r="229" spans="2:5" x14ac:dyDescent="0.2">
      <c r="B229" s="116"/>
      <c r="C229" s="116"/>
      <c r="D229" s="116"/>
      <c r="E229" s="116"/>
    </row>
    <row r="230" spans="2:5" x14ac:dyDescent="0.2">
      <c r="B230" s="116"/>
      <c r="C230" s="116"/>
      <c r="D230" s="116"/>
      <c r="E230" s="116"/>
    </row>
  </sheetData>
  <printOptions horizontalCentered="1"/>
  <pageMargins left="0.35" right="0.27" top="0.22" bottom="0.23" header="0.17" footer="0.23"/>
  <pageSetup scale="95" fitToWidth="0" fitToHeight="0" orientation="landscape" r:id="rId1"/>
  <rowBreaks count="2" manualBreakCount="2">
    <brk id="42" max="16383" man="1"/>
    <brk id="76"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29"/>
  <sheetViews>
    <sheetView zoomScaleNormal="100" zoomScaleSheetLayoutView="82" workbookViewId="0">
      <pane xSplit="1" ySplit="6" topLeftCell="B7" activePane="bottomRight" state="frozen"/>
      <selection pane="topRight" activeCell="B1" sqref="B1"/>
      <selection pane="bottomLeft" activeCell="A7" sqref="A7"/>
      <selection pane="bottomRight" activeCell="B24" sqref="B24:E24"/>
    </sheetView>
  </sheetViews>
  <sheetFormatPr defaultColWidth="10.28515625" defaultRowHeight="15" x14ac:dyDescent="0.2"/>
  <cols>
    <col min="1" max="1" width="62.42578125" style="71" customWidth="1"/>
    <col min="2" max="5" width="18.5703125" style="71" customWidth="1"/>
    <col min="6" max="16384" width="10.28515625" style="72"/>
  </cols>
  <sheetData>
    <row r="1" spans="1:5" ht="1.5" customHeight="1" x14ac:dyDescent="0.2">
      <c r="A1" s="71" t="s">
        <v>162</v>
      </c>
    </row>
    <row r="2" spans="1:5" ht="15.75" x14ac:dyDescent="0.25">
      <c r="A2" s="73" t="s">
        <v>1</v>
      </c>
    </row>
    <row r="3" spans="1:5" ht="15.75" x14ac:dyDescent="0.25">
      <c r="A3" s="73" t="s">
        <v>1202</v>
      </c>
    </row>
    <row r="4" spans="1:5" ht="16.5" thickBot="1" x14ac:dyDescent="0.3">
      <c r="A4" s="73" t="s">
        <v>2</v>
      </c>
      <c r="D4" s="73"/>
      <c r="E4" s="73"/>
    </row>
    <row r="5" spans="1:5" ht="15.75" hidden="1" thickBot="1" x14ac:dyDescent="0.25">
      <c r="A5" s="72"/>
    </row>
    <row r="6" spans="1:5" ht="25.5" customHeight="1" thickBot="1" x14ac:dyDescent="0.25">
      <c r="A6" s="74"/>
      <c r="B6" s="75">
        <v>2018</v>
      </c>
      <c r="C6" s="75">
        <v>2019</v>
      </c>
      <c r="D6" s="75">
        <v>2020</v>
      </c>
      <c r="E6" s="76">
        <v>2021</v>
      </c>
    </row>
    <row r="7" spans="1:5" ht="15.75" x14ac:dyDescent="0.25">
      <c r="A7" s="77" t="s">
        <v>145</v>
      </c>
      <c r="B7" s="132"/>
      <c r="C7" s="133"/>
      <c r="D7" s="134"/>
      <c r="E7" s="135"/>
    </row>
    <row r="8" spans="1:5" ht="6.75" customHeight="1" x14ac:dyDescent="0.25">
      <c r="A8" s="82"/>
      <c r="B8" s="136"/>
      <c r="C8" s="137"/>
      <c r="D8" s="138"/>
      <c r="E8" s="139"/>
    </row>
    <row r="9" spans="1:5" ht="15.75" x14ac:dyDescent="0.25">
      <c r="A9" s="82" t="s">
        <v>146</v>
      </c>
      <c r="B9" s="87">
        <f>B26+B43+B60+B94+B111+B77+B128+B145+B162+B179+B196+B213</f>
        <v>2032895</v>
      </c>
      <c r="C9" s="88">
        <f>B12</f>
        <v>2212022</v>
      </c>
      <c r="D9" s="89">
        <f>C12</f>
        <v>2389473</v>
      </c>
      <c r="E9" s="90">
        <f>D12</f>
        <v>2415163</v>
      </c>
    </row>
    <row r="10" spans="1:5" x14ac:dyDescent="0.2">
      <c r="A10" s="91" t="s">
        <v>1216</v>
      </c>
      <c r="B10" s="87">
        <f>B27+B44+B61+B95+B112+B78+B129+B146+B163+B180+B197+B214</f>
        <v>300000</v>
      </c>
      <c r="C10" s="88">
        <f t="shared" ref="C10:E11" si="0">C27+C44+C61+C95+C112+C78+C129+C146+C163+C180+C197+C214</f>
        <v>306000</v>
      </c>
      <c r="D10" s="89">
        <f t="shared" si="0"/>
        <v>150000</v>
      </c>
      <c r="E10" s="90">
        <f t="shared" si="0"/>
        <v>175000</v>
      </c>
    </row>
    <row r="11" spans="1:5" x14ac:dyDescent="0.2">
      <c r="A11" s="91" t="s">
        <v>148</v>
      </c>
      <c r="B11" s="87">
        <f>B28+B45+B62+B96+B113+B79+B130+B147+B164+B181+B198+B215</f>
        <v>-120873</v>
      </c>
      <c r="C11" s="88">
        <f t="shared" si="0"/>
        <v>-128549</v>
      </c>
      <c r="D11" s="89">
        <f t="shared" si="0"/>
        <v>-124310</v>
      </c>
      <c r="E11" s="90">
        <f t="shared" si="0"/>
        <v>-128738</v>
      </c>
    </row>
    <row r="12" spans="1:5" ht="15.75" x14ac:dyDescent="0.25">
      <c r="A12" s="82" t="s">
        <v>149</v>
      </c>
      <c r="B12" s="92">
        <f t="shared" ref="B12:E12" si="1">SUM(B9:B11)</f>
        <v>2212022</v>
      </c>
      <c r="C12" s="93">
        <f t="shared" si="1"/>
        <v>2389473</v>
      </c>
      <c r="D12" s="94">
        <f t="shared" si="1"/>
        <v>2415163</v>
      </c>
      <c r="E12" s="95">
        <f t="shared" si="1"/>
        <v>2461425</v>
      </c>
    </row>
    <row r="13" spans="1:5" ht="15.75" x14ac:dyDescent="0.25">
      <c r="A13" s="82"/>
      <c r="B13" s="96"/>
      <c r="C13" s="97"/>
      <c r="D13" s="98"/>
      <c r="E13" s="99"/>
    </row>
    <row r="14" spans="1:5" ht="15.75" x14ac:dyDescent="0.25">
      <c r="A14" s="82" t="s">
        <v>150</v>
      </c>
      <c r="B14" s="87">
        <f>B31+B48+B65+B99+B116+B82+B133+B150+B167+B184+B201+B218</f>
        <v>957997.9</v>
      </c>
      <c r="C14" s="88">
        <f>B17</f>
        <v>880941.89999999991</v>
      </c>
      <c r="D14" s="89">
        <f>C17</f>
        <v>732036.89999999991</v>
      </c>
      <c r="E14" s="90">
        <f>D17</f>
        <v>817423.89999999991</v>
      </c>
    </row>
    <row r="15" spans="1:5" x14ac:dyDescent="0.2">
      <c r="A15" s="91" t="s">
        <v>151</v>
      </c>
      <c r="B15" s="87">
        <f>B32+B49+B66+B100+B117+B83+B134+B151+B168+B185+B202+B219</f>
        <v>222944</v>
      </c>
      <c r="C15" s="88">
        <f t="shared" ref="C15:E16" si="2">C32+C49+C66+C100+C117+C83+C134+C151+C168+C185+C202+C219</f>
        <v>157095</v>
      </c>
      <c r="D15" s="89">
        <f t="shared" si="2"/>
        <v>235387</v>
      </c>
      <c r="E15" s="90">
        <f t="shared" si="2"/>
        <v>210141</v>
      </c>
    </row>
    <row r="16" spans="1:5" x14ac:dyDescent="0.2">
      <c r="A16" s="91" t="s">
        <v>152</v>
      </c>
      <c r="B16" s="87">
        <f>B33+B50+B67+B101+B118+B84+B135+B152+B169+B186+B203+B220</f>
        <v>-300000</v>
      </c>
      <c r="C16" s="88">
        <f t="shared" si="2"/>
        <v>-306000</v>
      </c>
      <c r="D16" s="89">
        <f t="shared" si="2"/>
        <v>-150000</v>
      </c>
      <c r="E16" s="90">
        <f t="shared" si="2"/>
        <v>-175000</v>
      </c>
    </row>
    <row r="17" spans="1:15" ht="15.75" x14ac:dyDescent="0.25">
      <c r="A17" s="82" t="s">
        <v>153</v>
      </c>
      <c r="B17" s="92">
        <f t="shared" ref="B17:E17" si="3">SUM(B14:B16)</f>
        <v>880941.89999999991</v>
      </c>
      <c r="C17" s="93">
        <f t="shared" si="3"/>
        <v>732036.89999999991</v>
      </c>
      <c r="D17" s="94">
        <f t="shared" si="3"/>
        <v>817423.89999999991</v>
      </c>
      <c r="E17" s="95">
        <f t="shared" si="3"/>
        <v>852564.89999999991</v>
      </c>
    </row>
    <row r="18" spans="1:15" ht="15.75" x14ac:dyDescent="0.25">
      <c r="A18" s="82"/>
      <c r="B18" s="87"/>
      <c r="C18" s="88"/>
      <c r="D18" s="89"/>
      <c r="E18" s="90"/>
    </row>
    <row r="19" spans="1:15" ht="16.5" thickBot="1" x14ac:dyDescent="0.3">
      <c r="A19" s="82" t="s">
        <v>154</v>
      </c>
      <c r="B19" s="101">
        <f t="shared" ref="B19:E19" si="4">B12+B17</f>
        <v>3092963.9</v>
      </c>
      <c r="C19" s="102">
        <f t="shared" si="4"/>
        <v>3121509.9</v>
      </c>
      <c r="D19" s="103">
        <f t="shared" si="4"/>
        <v>3232586.9</v>
      </c>
      <c r="E19" s="104">
        <f t="shared" si="4"/>
        <v>3313989.9</v>
      </c>
    </row>
    <row r="20" spans="1:15" ht="16.5" thickTop="1" x14ac:dyDescent="0.25">
      <c r="A20" s="91"/>
      <c r="B20" s="96"/>
      <c r="C20" s="97"/>
      <c r="D20" s="98"/>
      <c r="E20" s="99"/>
    </row>
    <row r="21" spans="1:15" ht="15.75" x14ac:dyDescent="0.25">
      <c r="A21" s="82" t="s">
        <v>155</v>
      </c>
      <c r="B21" s="96"/>
      <c r="C21" s="97"/>
      <c r="D21" s="98"/>
      <c r="E21" s="99"/>
    </row>
    <row r="22" spans="1:15" x14ac:dyDescent="0.2">
      <c r="A22" s="91" t="s">
        <v>156</v>
      </c>
      <c r="B22" s="87">
        <f>B39+B56+B73+B107+B124+B90+B141+B158+B175+B192+B209+B226</f>
        <v>116940</v>
      </c>
      <c r="C22" s="88">
        <f t="shared" ref="B22:E23" si="5">C39+C56+C73+C107+C124+C90+C141+C158+C175+C192+C209+C226</f>
        <v>124764</v>
      </c>
      <c r="D22" s="89">
        <f t="shared" si="5"/>
        <v>120737</v>
      </c>
      <c r="E22" s="90">
        <f t="shared" si="5"/>
        <v>126882.81</v>
      </c>
    </row>
    <row r="23" spans="1:15" x14ac:dyDescent="0.2">
      <c r="A23" s="91" t="s">
        <v>157</v>
      </c>
      <c r="B23" s="87">
        <f t="shared" si="5"/>
        <v>94052</v>
      </c>
      <c r="C23" s="88">
        <f t="shared" si="5"/>
        <v>97407.01999999999</v>
      </c>
      <c r="D23" s="89">
        <f t="shared" si="5"/>
        <v>101590</v>
      </c>
      <c r="E23" s="90">
        <f t="shared" si="5"/>
        <v>105063.23</v>
      </c>
    </row>
    <row r="24" spans="1:15" ht="15.75" x14ac:dyDescent="0.25">
      <c r="A24" s="122"/>
      <c r="B24" s="123">
        <f t="shared" ref="B24:E24" si="6">SUM(B22:B23)</f>
        <v>210992</v>
      </c>
      <c r="C24" s="124">
        <f t="shared" si="6"/>
        <v>222171.02</v>
      </c>
      <c r="D24" s="125">
        <f t="shared" si="6"/>
        <v>222327</v>
      </c>
      <c r="E24" s="126">
        <f t="shared" si="6"/>
        <v>231946.03999999998</v>
      </c>
    </row>
    <row r="25" spans="1:15" ht="15.75" x14ac:dyDescent="0.25">
      <c r="A25" s="82" t="s">
        <v>158</v>
      </c>
      <c r="B25" s="110"/>
      <c r="C25" s="111"/>
      <c r="D25" s="112"/>
      <c r="E25" s="113"/>
    </row>
    <row r="26" spans="1:15" ht="15.75" x14ac:dyDescent="0.25">
      <c r="A26" s="82" t="s">
        <v>146</v>
      </c>
      <c r="B26" s="87">
        <v>725612</v>
      </c>
      <c r="C26" s="88">
        <f>B29</f>
        <v>672923</v>
      </c>
      <c r="D26" s="88">
        <f t="shared" ref="D26:E26" si="7">C29</f>
        <v>828973</v>
      </c>
      <c r="E26" s="88">
        <f t="shared" si="7"/>
        <v>826706</v>
      </c>
    </row>
    <row r="27" spans="1:15" x14ac:dyDescent="0.2">
      <c r="A27" s="91" t="s">
        <v>147</v>
      </c>
      <c r="B27" s="87">
        <v>0</v>
      </c>
      <c r="C27" s="88">
        <v>210000</v>
      </c>
      <c r="D27" s="89">
        <v>50000</v>
      </c>
      <c r="E27" s="90">
        <v>95000</v>
      </c>
    </row>
    <row r="28" spans="1:15" x14ac:dyDescent="0.2">
      <c r="A28" s="91" t="s">
        <v>148</v>
      </c>
      <c r="B28" s="87">
        <v>-52689</v>
      </c>
      <c r="C28" s="88">
        <v>-53950</v>
      </c>
      <c r="D28" s="89">
        <v>-52267</v>
      </c>
      <c r="E28" s="90">
        <v>-51151</v>
      </c>
    </row>
    <row r="29" spans="1:15" ht="15.75" x14ac:dyDescent="0.25">
      <c r="A29" s="82" t="s">
        <v>149</v>
      </c>
      <c r="B29" s="92">
        <f t="shared" ref="B29:E29" si="8">SUM(B26:B28)</f>
        <v>672923</v>
      </c>
      <c r="C29" s="93">
        <f t="shared" si="8"/>
        <v>828973</v>
      </c>
      <c r="D29" s="94">
        <f t="shared" si="8"/>
        <v>826706</v>
      </c>
      <c r="E29" s="95">
        <f t="shared" si="8"/>
        <v>870555</v>
      </c>
    </row>
    <row r="30" spans="1:15" x14ac:dyDescent="0.2">
      <c r="A30" s="91" t="s">
        <v>159</v>
      </c>
      <c r="B30" s="114"/>
      <c r="C30" s="115"/>
      <c r="D30" s="116"/>
      <c r="E30" s="117"/>
    </row>
    <row r="31" spans="1:15" ht="15.75" x14ac:dyDescent="0.25">
      <c r="A31" s="82" t="s">
        <v>150</v>
      </c>
      <c r="B31" s="87">
        <v>263834</v>
      </c>
      <c r="C31" s="88">
        <f>B34</f>
        <v>315097</v>
      </c>
      <c r="D31" s="88">
        <f t="shared" ref="D31:E31" si="9">C34</f>
        <v>137435</v>
      </c>
      <c r="E31" s="100">
        <f t="shared" si="9"/>
        <v>131664</v>
      </c>
    </row>
    <row r="32" spans="1:15" x14ac:dyDescent="0.2">
      <c r="A32" s="91" t="s">
        <v>151</v>
      </c>
      <c r="B32" s="87">
        <v>51263</v>
      </c>
      <c r="C32" s="88">
        <v>32338</v>
      </c>
      <c r="D32" s="89">
        <v>44229</v>
      </c>
      <c r="E32" s="90">
        <v>48217</v>
      </c>
      <c r="O32" s="72">
        <f>116790-116940</f>
        <v>-150</v>
      </c>
    </row>
    <row r="33" spans="1:5" x14ac:dyDescent="0.2">
      <c r="A33" s="91" t="s">
        <v>152</v>
      </c>
      <c r="B33" s="87">
        <v>0</v>
      </c>
      <c r="C33" s="88">
        <v>-210000</v>
      </c>
      <c r="D33" s="89">
        <v>-50000</v>
      </c>
      <c r="E33" s="90">
        <v>-95000</v>
      </c>
    </row>
    <row r="34" spans="1:5" ht="15.75" x14ac:dyDescent="0.25">
      <c r="A34" s="82" t="s">
        <v>153</v>
      </c>
      <c r="B34" s="92">
        <f t="shared" ref="B34:E34" si="10">SUM(B31:B33)</f>
        <v>315097</v>
      </c>
      <c r="C34" s="93">
        <f t="shared" si="10"/>
        <v>137435</v>
      </c>
      <c r="D34" s="94">
        <f t="shared" si="10"/>
        <v>131664</v>
      </c>
      <c r="E34" s="95">
        <f t="shared" si="10"/>
        <v>84881</v>
      </c>
    </row>
    <row r="35" spans="1:5" x14ac:dyDescent="0.2">
      <c r="A35" s="91" t="s">
        <v>159</v>
      </c>
      <c r="B35" s="114"/>
      <c r="C35" s="115"/>
      <c r="D35" s="116"/>
      <c r="E35" s="117"/>
    </row>
    <row r="36" spans="1:5" ht="16.5" thickBot="1" x14ac:dyDescent="0.3">
      <c r="A36" s="82" t="s">
        <v>154</v>
      </c>
      <c r="B36" s="101">
        <f t="shared" ref="B36:E36" si="11">B29+B34</f>
        <v>988020</v>
      </c>
      <c r="C36" s="102">
        <f t="shared" si="11"/>
        <v>966408</v>
      </c>
      <c r="D36" s="103">
        <f t="shared" si="11"/>
        <v>958370</v>
      </c>
      <c r="E36" s="104">
        <f t="shared" si="11"/>
        <v>955436</v>
      </c>
    </row>
    <row r="37" spans="1:5" ht="16.5" thickTop="1" x14ac:dyDescent="0.25">
      <c r="A37" s="82"/>
      <c r="B37" s="118"/>
      <c r="C37" s="119"/>
      <c r="D37" s="120"/>
      <c r="E37" s="121"/>
    </row>
    <row r="38" spans="1:5" ht="15.75" x14ac:dyDescent="0.25">
      <c r="A38" s="82" t="s">
        <v>155</v>
      </c>
      <c r="B38" s="96"/>
      <c r="C38" s="97"/>
      <c r="D38" s="98"/>
      <c r="E38" s="99"/>
    </row>
    <row r="39" spans="1:5" x14ac:dyDescent="0.2">
      <c r="A39" s="91" t="s">
        <v>156</v>
      </c>
      <c r="B39" s="87">
        <f>49860+150</f>
        <v>50010</v>
      </c>
      <c r="C39" s="88">
        <f>50286+766-518.74</f>
        <v>50533.26</v>
      </c>
      <c r="D39" s="89">
        <f>45202+3744+813-550.31</f>
        <v>49208.69</v>
      </c>
      <c r="E39" s="90">
        <f>44278+5406+862-584</f>
        <v>49962</v>
      </c>
    </row>
    <row r="40" spans="1:5" x14ac:dyDescent="0.2">
      <c r="A40" s="91" t="s">
        <v>157</v>
      </c>
      <c r="B40" s="87">
        <f>33137+389-220.02</f>
        <v>33305.980000000003</v>
      </c>
      <c r="C40" s="88">
        <f>30459+345-190.33</f>
        <v>30613.67</v>
      </c>
      <c r="D40" s="89">
        <f>24835+8400+298-158.72</f>
        <v>33374.28</v>
      </c>
      <c r="E40" s="90">
        <f>23463+10750+249-125</f>
        <v>34337</v>
      </c>
    </row>
    <row r="41" spans="1:5" s="127" customFormat="1" ht="15.75" x14ac:dyDescent="0.25">
      <c r="A41" s="122"/>
      <c r="B41" s="123">
        <f t="shared" ref="B41:E41" si="12">SUM(B39:B40)</f>
        <v>83315.98000000001</v>
      </c>
      <c r="C41" s="124">
        <f t="shared" si="12"/>
        <v>81146.929999999993</v>
      </c>
      <c r="D41" s="125">
        <f t="shared" si="12"/>
        <v>82582.97</v>
      </c>
      <c r="E41" s="126">
        <f t="shared" si="12"/>
        <v>84299</v>
      </c>
    </row>
    <row r="42" spans="1:5" ht="15.75" x14ac:dyDescent="0.25">
      <c r="A42" s="82" t="s">
        <v>163</v>
      </c>
      <c r="B42" s="110"/>
      <c r="C42" s="111"/>
      <c r="D42" s="112"/>
      <c r="E42" s="113"/>
    </row>
    <row r="43" spans="1:5" ht="15.75" x14ac:dyDescent="0.25">
      <c r="A43" s="82" t="s">
        <v>146</v>
      </c>
      <c r="B43" s="87">
        <v>86996</v>
      </c>
      <c r="C43" s="88">
        <v>81927</v>
      </c>
      <c r="D43" s="89">
        <v>76878</v>
      </c>
      <c r="E43" s="90">
        <v>101651</v>
      </c>
    </row>
    <row r="44" spans="1:5" x14ac:dyDescent="0.2">
      <c r="A44" s="91" t="s">
        <v>147</v>
      </c>
      <c r="B44" s="87">
        <v>0</v>
      </c>
      <c r="C44" s="88">
        <v>0</v>
      </c>
      <c r="D44" s="89">
        <v>30000</v>
      </c>
      <c r="E44" s="90">
        <v>15000</v>
      </c>
    </row>
    <row r="45" spans="1:5" x14ac:dyDescent="0.2">
      <c r="A45" s="91" t="s">
        <v>148</v>
      </c>
      <c r="B45" s="87">
        <v>-5069</v>
      </c>
      <c r="C45" s="88">
        <v>-5049</v>
      </c>
      <c r="D45" s="89">
        <v>-5227</v>
      </c>
      <c r="E45" s="90">
        <v>-3556</v>
      </c>
    </row>
    <row r="46" spans="1:5" ht="15.75" x14ac:dyDescent="0.25">
      <c r="A46" s="82" t="s">
        <v>149</v>
      </c>
      <c r="B46" s="92">
        <f t="shared" ref="B46:E46" si="13">SUM(B43:B45)</f>
        <v>81927</v>
      </c>
      <c r="C46" s="93">
        <f t="shared" si="13"/>
        <v>76878</v>
      </c>
      <c r="D46" s="94">
        <f t="shared" si="13"/>
        <v>101651</v>
      </c>
      <c r="E46" s="95">
        <f t="shared" si="13"/>
        <v>113095</v>
      </c>
    </row>
    <row r="47" spans="1:5" ht="15.75" x14ac:dyDescent="0.25">
      <c r="A47" s="91" t="s">
        <v>159</v>
      </c>
      <c r="B47" s="96"/>
      <c r="C47" s="97"/>
      <c r="D47" s="98"/>
      <c r="E47" s="99"/>
    </row>
    <row r="48" spans="1:5" ht="15.75" x14ac:dyDescent="0.25">
      <c r="A48" s="82" t="s">
        <v>150</v>
      </c>
      <c r="B48" s="87">
        <v>29194</v>
      </c>
      <c r="C48" s="88">
        <f>B51</f>
        <v>41594</v>
      </c>
      <c r="D48" s="88">
        <f t="shared" ref="D48:E48" si="14">C51</f>
        <v>49763</v>
      </c>
      <c r="E48" s="100">
        <f t="shared" si="14"/>
        <v>38835</v>
      </c>
    </row>
    <row r="49" spans="1:5" x14ac:dyDescent="0.2">
      <c r="A49" s="91" t="s">
        <v>151</v>
      </c>
      <c r="B49" s="87">
        <v>12400</v>
      </c>
      <c r="C49" s="88">
        <v>8169</v>
      </c>
      <c r="D49" s="89">
        <v>19072</v>
      </c>
      <c r="E49" s="90">
        <v>20652</v>
      </c>
    </row>
    <row r="50" spans="1:5" x14ac:dyDescent="0.2">
      <c r="A50" s="91" t="s">
        <v>152</v>
      </c>
      <c r="B50" s="87">
        <f>[2]Tax!B49</f>
        <v>0</v>
      </c>
      <c r="C50" s="88">
        <v>0</v>
      </c>
      <c r="D50" s="89">
        <v>-30000</v>
      </c>
      <c r="E50" s="90">
        <v>-15000</v>
      </c>
    </row>
    <row r="51" spans="1:5" ht="15.75" x14ac:dyDescent="0.25">
      <c r="A51" s="82" t="s">
        <v>153</v>
      </c>
      <c r="B51" s="92">
        <f t="shared" ref="B51:E51" si="15">SUM(B48:B50)</f>
        <v>41594</v>
      </c>
      <c r="C51" s="93">
        <f t="shared" si="15"/>
        <v>49763</v>
      </c>
      <c r="D51" s="94">
        <f t="shared" si="15"/>
        <v>38835</v>
      </c>
      <c r="E51" s="95">
        <f t="shared" si="15"/>
        <v>44487</v>
      </c>
    </row>
    <row r="52" spans="1:5" x14ac:dyDescent="0.2">
      <c r="A52" s="91" t="s">
        <v>159</v>
      </c>
      <c r="B52" s="114"/>
      <c r="C52" s="115"/>
      <c r="D52" s="116"/>
      <c r="E52" s="117"/>
    </row>
    <row r="53" spans="1:5" ht="16.5" thickBot="1" x14ac:dyDescent="0.3">
      <c r="A53" s="82" t="s">
        <v>154</v>
      </c>
      <c r="B53" s="101">
        <f t="shared" ref="B53:E53" si="16">B46+B51</f>
        <v>123521</v>
      </c>
      <c r="C53" s="102">
        <f t="shared" si="16"/>
        <v>126641</v>
      </c>
      <c r="D53" s="103">
        <f t="shared" si="16"/>
        <v>140486</v>
      </c>
      <c r="E53" s="104">
        <f t="shared" si="16"/>
        <v>157582</v>
      </c>
    </row>
    <row r="54" spans="1:5" ht="15.75" thickTop="1" x14ac:dyDescent="0.2">
      <c r="A54" s="91"/>
      <c r="B54" s="114"/>
      <c r="C54" s="115"/>
      <c r="D54" s="116"/>
      <c r="E54" s="117"/>
    </row>
    <row r="55" spans="1:5" ht="15.75" x14ac:dyDescent="0.25">
      <c r="A55" s="82" t="s">
        <v>155</v>
      </c>
      <c r="B55" s="114"/>
      <c r="C55" s="115"/>
      <c r="D55" s="116"/>
      <c r="E55" s="117"/>
    </row>
    <row r="56" spans="1:5" x14ac:dyDescent="0.2">
      <c r="A56" s="91" t="s">
        <v>156</v>
      </c>
      <c r="B56" s="87">
        <v>4752</v>
      </c>
      <c r="C56" s="88">
        <f>4890+518.74</f>
        <v>5408.74</v>
      </c>
      <c r="D56" s="89">
        <f>5035+550.31</f>
        <v>5585.3099999999995</v>
      </c>
      <c r="E56" s="90">
        <f>3330+583.81</f>
        <v>3913.81</v>
      </c>
    </row>
    <row r="57" spans="1:5" x14ac:dyDescent="0.2">
      <c r="A57" s="91" t="s">
        <v>157</v>
      </c>
      <c r="B57" s="87">
        <f>3733+220.02</f>
        <v>3953.02</v>
      </c>
      <c r="C57" s="88">
        <f>3601+190.35</f>
        <v>3791.35</v>
      </c>
      <c r="D57" s="89">
        <f>3457+158.72</f>
        <v>3615.72</v>
      </c>
      <c r="E57" s="90">
        <f>4803+125.23</f>
        <v>4928.2299999999996</v>
      </c>
    </row>
    <row r="58" spans="1:5" s="127" customFormat="1" ht="15.75" x14ac:dyDescent="0.25">
      <c r="A58" s="122"/>
      <c r="B58" s="123">
        <f t="shared" ref="B58:E58" si="17">SUM(B56:B57)</f>
        <v>8705.02</v>
      </c>
      <c r="C58" s="124">
        <f t="shared" si="17"/>
        <v>9200.09</v>
      </c>
      <c r="D58" s="125">
        <f t="shared" si="17"/>
        <v>9201.0299999999988</v>
      </c>
      <c r="E58" s="126">
        <f t="shared" si="17"/>
        <v>8842.0399999999991</v>
      </c>
    </row>
    <row r="59" spans="1:5" ht="15.75" x14ac:dyDescent="0.25">
      <c r="A59" s="82" t="s">
        <v>164</v>
      </c>
      <c r="B59" s="110"/>
      <c r="C59" s="111"/>
      <c r="D59" s="112"/>
      <c r="E59" s="113"/>
    </row>
    <row r="60" spans="1:5" ht="15.75" x14ac:dyDescent="0.25">
      <c r="A60" s="82" t="s">
        <v>146</v>
      </c>
      <c r="B60" s="87">
        <v>208303</v>
      </c>
      <c r="C60" s="88">
        <v>192417</v>
      </c>
      <c r="D60" s="89">
        <v>188289</v>
      </c>
      <c r="E60" s="90">
        <v>180626</v>
      </c>
    </row>
    <row r="61" spans="1:5" x14ac:dyDescent="0.2">
      <c r="A61" s="91" t="s">
        <v>147</v>
      </c>
      <c r="B61" s="87">
        <v>0</v>
      </c>
      <c r="C61" s="88">
        <v>12000</v>
      </c>
      <c r="D61" s="89">
        <v>9000</v>
      </c>
      <c r="E61" s="90">
        <v>10000</v>
      </c>
    </row>
    <row r="62" spans="1:5" x14ac:dyDescent="0.2">
      <c r="A62" s="91" t="s">
        <v>148</v>
      </c>
      <c r="B62" s="87">
        <v>-15886</v>
      </c>
      <c r="C62" s="88">
        <v>-16128</v>
      </c>
      <c r="D62" s="89">
        <v>-16663</v>
      </c>
      <c r="E62" s="90">
        <v>-17240</v>
      </c>
    </row>
    <row r="63" spans="1:5" ht="15.75" x14ac:dyDescent="0.25">
      <c r="A63" s="82" t="s">
        <v>149</v>
      </c>
      <c r="B63" s="92">
        <f t="shared" ref="B63:E63" si="18">SUM(B60:B62)</f>
        <v>192417</v>
      </c>
      <c r="C63" s="93">
        <f t="shared" si="18"/>
        <v>188289</v>
      </c>
      <c r="D63" s="94">
        <f t="shared" si="18"/>
        <v>180626</v>
      </c>
      <c r="E63" s="95">
        <f t="shared" si="18"/>
        <v>173386</v>
      </c>
    </row>
    <row r="64" spans="1:5" ht="15.75" x14ac:dyDescent="0.25">
      <c r="A64" s="91" t="s">
        <v>159</v>
      </c>
      <c r="B64" s="96"/>
      <c r="C64" s="97"/>
      <c r="D64" s="98"/>
      <c r="E64" s="99"/>
    </row>
    <row r="65" spans="1:5" ht="15.75" x14ac:dyDescent="0.25">
      <c r="A65" s="82" t="s">
        <v>150</v>
      </c>
      <c r="B65" s="87">
        <v>170114</v>
      </c>
      <c r="C65" s="88">
        <f>B68</f>
        <v>213314</v>
      </c>
      <c r="D65" s="88">
        <f t="shared" ref="D65:E65" si="19">C68</f>
        <v>250614</v>
      </c>
      <c r="E65" s="100">
        <f t="shared" si="19"/>
        <v>347614</v>
      </c>
    </row>
    <row r="66" spans="1:5" x14ac:dyDescent="0.2">
      <c r="A66" s="91" t="s">
        <v>151</v>
      </c>
      <c r="B66" s="87">
        <v>43200</v>
      </c>
      <c r="C66" s="88">
        <v>49300</v>
      </c>
      <c r="D66" s="89">
        <v>106000</v>
      </c>
      <c r="E66" s="90">
        <v>50715</v>
      </c>
    </row>
    <row r="67" spans="1:5" x14ac:dyDescent="0.2">
      <c r="A67" s="91" t="s">
        <v>152</v>
      </c>
      <c r="B67" s="87">
        <v>0</v>
      </c>
      <c r="C67" s="88">
        <v>-12000</v>
      </c>
      <c r="D67" s="89">
        <v>-9000</v>
      </c>
      <c r="E67" s="90">
        <v>-10000</v>
      </c>
    </row>
    <row r="68" spans="1:5" ht="15.75" x14ac:dyDescent="0.25">
      <c r="A68" s="82" t="s">
        <v>153</v>
      </c>
      <c r="B68" s="92">
        <f t="shared" ref="B68:E68" si="20">SUM(B65:B67)</f>
        <v>213314</v>
      </c>
      <c r="C68" s="93">
        <f t="shared" si="20"/>
        <v>250614</v>
      </c>
      <c r="D68" s="94">
        <f t="shared" si="20"/>
        <v>347614</v>
      </c>
      <c r="E68" s="95">
        <f t="shared" si="20"/>
        <v>388329</v>
      </c>
    </row>
    <row r="69" spans="1:5" x14ac:dyDescent="0.2">
      <c r="A69" s="91" t="s">
        <v>159</v>
      </c>
      <c r="B69" s="114"/>
      <c r="C69" s="115"/>
      <c r="D69" s="116"/>
      <c r="E69" s="117"/>
    </row>
    <row r="70" spans="1:5" ht="16.5" thickBot="1" x14ac:dyDescent="0.3">
      <c r="A70" s="82" t="s">
        <v>154</v>
      </c>
      <c r="B70" s="101">
        <f t="shared" ref="B70:E70" si="21">B63+B68</f>
        <v>405731</v>
      </c>
      <c r="C70" s="102">
        <f t="shared" si="21"/>
        <v>438903</v>
      </c>
      <c r="D70" s="103">
        <f t="shared" si="21"/>
        <v>528240</v>
      </c>
      <c r="E70" s="104">
        <f t="shared" si="21"/>
        <v>561715</v>
      </c>
    </row>
    <row r="71" spans="1:5" ht="16.5" thickTop="1" x14ac:dyDescent="0.25">
      <c r="A71" s="91"/>
      <c r="B71" s="96"/>
      <c r="C71" s="97"/>
      <c r="D71" s="98"/>
      <c r="E71" s="99"/>
    </row>
    <row r="72" spans="1:5" ht="15.75" x14ac:dyDescent="0.25">
      <c r="A72" s="82" t="s">
        <v>155</v>
      </c>
      <c r="B72" s="96"/>
      <c r="C72" s="97"/>
      <c r="D72" s="98"/>
      <c r="E72" s="99"/>
    </row>
    <row r="73" spans="1:5" x14ac:dyDescent="0.2">
      <c r="A73" s="91" t="s">
        <v>156</v>
      </c>
      <c r="B73" s="87">
        <v>15828</v>
      </c>
      <c r="C73" s="88">
        <v>16108</v>
      </c>
      <c r="D73" s="89">
        <v>16638</v>
      </c>
      <c r="E73" s="90">
        <v>17210</v>
      </c>
    </row>
    <row r="74" spans="1:5" x14ac:dyDescent="0.2">
      <c r="A74" s="91" t="s">
        <v>157</v>
      </c>
      <c r="B74" s="87">
        <v>7389</v>
      </c>
      <c r="C74" s="88">
        <v>6884</v>
      </c>
      <c r="D74" s="89">
        <v>6753</v>
      </c>
      <c r="E74" s="90">
        <v>6651</v>
      </c>
    </row>
    <row r="75" spans="1:5" s="127" customFormat="1" ht="15.75" x14ac:dyDescent="0.25">
      <c r="A75" s="122"/>
      <c r="B75" s="123">
        <f t="shared" ref="B75:E75" si="22">SUM(B73:B74)</f>
        <v>23217</v>
      </c>
      <c r="C75" s="124">
        <f t="shared" si="22"/>
        <v>22992</v>
      </c>
      <c r="D75" s="125">
        <f t="shared" si="22"/>
        <v>23391</v>
      </c>
      <c r="E75" s="126">
        <f t="shared" si="22"/>
        <v>23861</v>
      </c>
    </row>
    <row r="76" spans="1:5" ht="15.75" x14ac:dyDescent="0.25">
      <c r="A76" s="82" t="s">
        <v>165</v>
      </c>
      <c r="B76" s="110"/>
      <c r="C76" s="111"/>
      <c r="D76" s="112"/>
      <c r="E76" s="113"/>
    </row>
    <row r="77" spans="1:5" ht="15.75" x14ac:dyDescent="0.25">
      <c r="A77" s="82" t="s">
        <v>146</v>
      </c>
      <c r="B77" s="87">
        <v>145969</v>
      </c>
      <c r="C77" s="88">
        <f>B80</f>
        <v>271733</v>
      </c>
      <c r="D77" s="88">
        <f t="shared" ref="D77:E77" si="23">C80</f>
        <v>266251</v>
      </c>
      <c r="E77" s="100">
        <f t="shared" si="23"/>
        <v>265693</v>
      </c>
    </row>
    <row r="78" spans="1:5" x14ac:dyDescent="0.2">
      <c r="A78" s="91" t="s">
        <v>147</v>
      </c>
      <c r="B78" s="87">
        <v>129000</v>
      </c>
      <c r="C78" s="88">
        <v>0</v>
      </c>
      <c r="D78" s="89">
        <f>[2]Tax!D78</f>
        <v>5000</v>
      </c>
      <c r="E78" s="90">
        <f>[2]Tax!E78</f>
        <v>0</v>
      </c>
    </row>
    <row r="79" spans="1:5" x14ac:dyDescent="0.2">
      <c r="A79" s="91" t="s">
        <v>148</v>
      </c>
      <c r="B79" s="87">
        <v>-3236</v>
      </c>
      <c r="C79" s="88">
        <v>-5482</v>
      </c>
      <c r="D79" s="89">
        <v>-5558</v>
      </c>
      <c r="E79" s="90">
        <v>-7607</v>
      </c>
    </row>
    <row r="80" spans="1:5" ht="15.75" x14ac:dyDescent="0.25">
      <c r="A80" s="82" t="s">
        <v>149</v>
      </c>
      <c r="B80" s="92">
        <f t="shared" ref="B80:E80" si="24">SUM(B77:B79)</f>
        <v>271733</v>
      </c>
      <c r="C80" s="93">
        <f t="shared" si="24"/>
        <v>266251</v>
      </c>
      <c r="D80" s="94">
        <f t="shared" si="24"/>
        <v>265693</v>
      </c>
      <c r="E80" s="95">
        <f t="shared" si="24"/>
        <v>258086</v>
      </c>
    </row>
    <row r="81" spans="1:10" x14ac:dyDescent="0.2">
      <c r="A81" s="91" t="s">
        <v>159</v>
      </c>
      <c r="B81" s="114"/>
      <c r="C81" s="115"/>
      <c r="D81" s="116"/>
      <c r="E81" s="117"/>
    </row>
    <row r="82" spans="1:10" ht="15.75" x14ac:dyDescent="0.25">
      <c r="A82" s="82" t="s">
        <v>150</v>
      </c>
      <c r="B82" s="87">
        <v>135681</v>
      </c>
      <c r="C82" s="88">
        <f>B85</f>
        <v>6681</v>
      </c>
      <c r="D82" s="88">
        <f t="shared" ref="D82:E82" si="25">C85</f>
        <v>6681</v>
      </c>
      <c r="E82" s="100">
        <f t="shared" si="25"/>
        <v>2280</v>
      </c>
    </row>
    <row r="83" spans="1:10" x14ac:dyDescent="0.2">
      <c r="A83" s="91" t="s">
        <v>151</v>
      </c>
      <c r="B83" s="87">
        <v>0</v>
      </c>
      <c r="C83" s="88">
        <v>0</v>
      </c>
      <c r="D83" s="89">
        <v>599</v>
      </c>
      <c r="E83" s="90">
        <v>0</v>
      </c>
    </row>
    <row r="84" spans="1:10" x14ac:dyDescent="0.2">
      <c r="A84" s="91" t="s">
        <v>152</v>
      </c>
      <c r="B84" s="87">
        <v>-129000</v>
      </c>
      <c r="C84" s="88">
        <v>0</v>
      </c>
      <c r="D84" s="89">
        <v>-5000</v>
      </c>
      <c r="E84" s="90">
        <v>0</v>
      </c>
    </row>
    <row r="85" spans="1:10" ht="15.75" x14ac:dyDescent="0.25">
      <c r="A85" s="82" t="s">
        <v>153</v>
      </c>
      <c r="B85" s="92">
        <f t="shared" ref="B85:E85" si="26">SUM(B82:B84)</f>
        <v>6681</v>
      </c>
      <c r="C85" s="93">
        <f t="shared" si="26"/>
        <v>6681</v>
      </c>
      <c r="D85" s="94">
        <f t="shared" si="26"/>
        <v>2280</v>
      </c>
      <c r="E85" s="95">
        <f t="shared" si="26"/>
        <v>2280</v>
      </c>
    </row>
    <row r="86" spans="1:10" x14ac:dyDescent="0.2">
      <c r="A86" s="91" t="s">
        <v>159</v>
      </c>
      <c r="B86" s="114"/>
      <c r="C86" s="115"/>
      <c r="D86" s="116"/>
      <c r="E86" s="117"/>
    </row>
    <row r="87" spans="1:10" ht="16.5" thickBot="1" x14ac:dyDescent="0.3">
      <c r="A87" s="82" t="s">
        <v>154</v>
      </c>
      <c r="B87" s="101">
        <f t="shared" ref="B87:E87" si="27">B80+B85</f>
        <v>278414</v>
      </c>
      <c r="C87" s="102">
        <f>C80+C85</f>
        <v>272932</v>
      </c>
      <c r="D87" s="103">
        <f t="shared" si="27"/>
        <v>267973</v>
      </c>
      <c r="E87" s="104">
        <f t="shared" si="27"/>
        <v>260366</v>
      </c>
    </row>
    <row r="88" spans="1:10" ht="16.5" thickTop="1" x14ac:dyDescent="0.25">
      <c r="A88" s="91"/>
      <c r="B88" s="96"/>
      <c r="C88" s="97"/>
      <c r="D88" s="98"/>
      <c r="E88" s="99"/>
    </row>
    <row r="89" spans="1:10" ht="15.75" x14ac:dyDescent="0.25">
      <c r="A89" s="82" t="s">
        <v>155</v>
      </c>
      <c r="B89" s="96"/>
      <c r="C89" s="97"/>
      <c r="D89" s="98"/>
      <c r="E89" s="99"/>
    </row>
    <row r="90" spans="1:10" x14ac:dyDescent="0.2">
      <c r="A90" s="91" t="s">
        <v>156</v>
      </c>
      <c r="B90" s="87">
        <v>3174</v>
      </c>
      <c r="C90" s="88">
        <v>5415</v>
      </c>
      <c r="D90" s="89">
        <v>5477</v>
      </c>
      <c r="E90" s="90">
        <v>7511</v>
      </c>
    </row>
    <row r="91" spans="1:10" x14ac:dyDescent="0.2">
      <c r="A91" s="91" t="s">
        <v>157</v>
      </c>
      <c r="B91" s="87">
        <v>9774</v>
      </c>
      <c r="C91" s="88">
        <v>13172</v>
      </c>
      <c r="D91" s="89">
        <v>12929</v>
      </c>
      <c r="E91" s="90">
        <v>12903</v>
      </c>
    </row>
    <row r="92" spans="1:10" s="127" customFormat="1" ht="15.75" x14ac:dyDescent="0.25">
      <c r="A92" s="122"/>
      <c r="B92" s="123">
        <f t="shared" ref="B92:E92" si="28">SUM(B90:B91)</f>
        <v>12948</v>
      </c>
      <c r="C92" s="124">
        <f t="shared" si="28"/>
        <v>18587</v>
      </c>
      <c r="D92" s="125">
        <f t="shared" si="28"/>
        <v>18406</v>
      </c>
      <c r="E92" s="126">
        <f t="shared" si="28"/>
        <v>20414</v>
      </c>
    </row>
    <row r="93" spans="1:10" ht="15.75" x14ac:dyDescent="0.25">
      <c r="A93" s="82" t="s">
        <v>166</v>
      </c>
      <c r="B93" s="110"/>
      <c r="C93" s="111"/>
      <c r="D93" s="112"/>
      <c r="E93" s="113"/>
    </row>
    <row r="94" spans="1:10" ht="15.75" x14ac:dyDescent="0.25">
      <c r="A94" s="82" t="s">
        <v>146</v>
      </c>
      <c r="B94" s="87">
        <v>51002</v>
      </c>
      <c r="C94" s="88">
        <f t="shared" ref="C94:D94" si="29">B97</f>
        <v>41305</v>
      </c>
      <c r="D94" s="89">
        <f t="shared" si="29"/>
        <v>70190</v>
      </c>
      <c r="E94" s="90">
        <f>D97</f>
        <v>62252</v>
      </c>
      <c r="G94" s="259"/>
      <c r="H94" s="259"/>
      <c r="I94" s="259"/>
      <c r="J94" s="259"/>
    </row>
    <row r="95" spans="1:10" x14ac:dyDescent="0.2">
      <c r="A95" s="91" t="s">
        <v>147</v>
      </c>
      <c r="B95" s="87">
        <f>[2]Tax!B96</f>
        <v>0</v>
      </c>
      <c r="C95" s="88">
        <v>39000</v>
      </c>
      <c r="D95" s="89">
        <v>0</v>
      </c>
      <c r="E95" s="90">
        <f>[2]Tax!E96</f>
        <v>0</v>
      </c>
    </row>
    <row r="96" spans="1:10" x14ac:dyDescent="0.2">
      <c r="A96" s="91" t="s">
        <v>148</v>
      </c>
      <c r="B96" s="87">
        <v>-9697</v>
      </c>
      <c r="C96" s="88">
        <v>-10115</v>
      </c>
      <c r="D96" s="89">
        <v>-7938</v>
      </c>
      <c r="E96" s="90">
        <v>-5743</v>
      </c>
    </row>
    <row r="97" spans="1:10" ht="15.75" x14ac:dyDescent="0.25">
      <c r="A97" s="82" t="s">
        <v>149</v>
      </c>
      <c r="B97" s="92">
        <f t="shared" ref="B97:E97" si="30">SUM(B94:B96)</f>
        <v>41305</v>
      </c>
      <c r="C97" s="93">
        <f t="shared" si="30"/>
        <v>70190</v>
      </c>
      <c r="D97" s="94">
        <f t="shared" si="30"/>
        <v>62252</v>
      </c>
      <c r="E97" s="95">
        <f t="shared" si="30"/>
        <v>56509</v>
      </c>
      <c r="G97" s="259"/>
      <c r="H97" s="259"/>
      <c r="I97" s="259"/>
      <c r="J97" s="259"/>
    </row>
    <row r="98" spans="1:10" ht="15.75" x14ac:dyDescent="0.25">
      <c r="A98" s="91" t="s">
        <v>159</v>
      </c>
      <c r="B98" s="96"/>
      <c r="C98" s="97"/>
      <c r="D98" s="98"/>
      <c r="E98" s="99"/>
    </row>
    <row r="99" spans="1:10" ht="15.75" x14ac:dyDescent="0.25">
      <c r="A99" s="82" t="s">
        <v>150</v>
      </c>
      <c r="B99" s="87">
        <v>39129</v>
      </c>
      <c r="C99" s="88">
        <f t="shared" ref="C99" si="31">B102</f>
        <v>39129</v>
      </c>
      <c r="D99" s="89">
        <f>C102</f>
        <v>129</v>
      </c>
      <c r="E99" s="90">
        <f>D102</f>
        <v>129</v>
      </c>
    </row>
    <row r="100" spans="1:10" x14ac:dyDescent="0.2">
      <c r="A100" s="91" t="s">
        <v>151</v>
      </c>
      <c r="B100" s="87">
        <f>[2]Tax!B101</f>
        <v>0</v>
      </c>
      <c r="C100" s="88">
        <f>[2]Tax!C101</f>
        <v>0</v>
      </c>
      <c r="D100" s="89">
        <f>[2]Tax!D101</f>
        <v>0</v>
      </c>
      <c r="E100" s="90">
        <f>[2]Tax!E101</f>
        <v>0</v>
      </c>
    </row>
    <row r="101" spans="1:10" x14ac:dyDescent="0.2">
      <c r="A101" s="91" t="s">
        <v>152</v>
      </c>
      <c r="B101" s="87">
        <f>[2]Tax!B102</f>
        <v>0</v>
      </c>
      <c r="C101" s="88">
        <v>-39000</v>
      </c>
      <c r="D101" s="89">
        <v>0</v>
      </c>
      <c r="E101" s="90">
        <f>[2]Tax!E102</f>
        <v>0</v>
      </c>
    </row>
    <row r="102" spans="1:10" ht="15.75" x14ac:dyDescent="0.25">
      <c r="A102" s="82" t="s">
        <v>153</v>
      </c>
      <c r="B102" s="92">
        <f t="shared" ref="B102:E102" si="32">SUM(B99:B101)</f>
        <v>39129</v>
      </c>
      <c r="C102" s="93">
        <f t="shared" si="32"/>
        <v>129</v>
      </c>
      <c r="D102" s="94">
        <f t="shared" si="32"/>
        <v>129</v>
      </c>
      <c r="E102" s="95">
        <f t="shared" si="32"/>
        <v>129</v>
      </c>
      <c r="G102" s="259"/>
      <c r="H102" s="259"/>
      <c r="I102" s="259"/>
      <c r="J102" s="259"/>
    </row>
    <row r="103" spans="1:10" x14ac:dyDescent="0.2">
      <c r="A103" s="91" t="s">
        <v>159</v>
      </c>
      <c r="B103" s="114"/>
      <c r="C103" s="115"/>
      <c r="D103" s="116"/>
      <c r="E103" s="117"/>
    </row>
    <row r="104" spans="1:10" ht="16.5" thickBot="1" x14ac:dyDescent="0.3">
      <c r="A104" s="82" t="s">
        <v>154</v>
      </c>
      <c r="B104" s="101">
        <f t="shared" ref="B104:E104" si="33">B97+B102</f>
        <v>80434</v>
      </c>
      <c r="C104" s="102">
        <f t="shared" si="33"/>
        <v>70319</v>
      </c>
      <c r="D104" s="103">
        <f t="shared" si="33"/>
        <v>62381</v>
      </c>
      <c r="E104" s="104">
        <f t="shared" si="33"/>
        <v>56638</v>
      </c>
      <c r="G104" s="259"/>
      <c r="H104" s="259"/>
      <c r="I104" s="259"/>
      <c r="J104" s="259"/>
    </row>
    <row r="105" spans="1:10" ht="16.5" thickTop="1" x14ac:dyDescent="0.25">
      <c r="A105" s="91"/>
      <c r="B105" s="96"/>
      <c r="C105" s="97"/>
      <c r="D105" s="98"/>
      <c r="E105" s="99"/>
    </row>
    <row r="106" spans="1:10" ht="15.75" x14ac:dyDescent="0.25">
      <c r="A106" s="82" t="s">
        <v>155</v>
      </c>
      <c r="B106" s="96"/>
      <c r="C106" s="97"/>
      <c r="D106" s="98"/>
      <c r="E106" s="99"/>
      <c r="G106" s="259"/>
      <c r="H106" s="259"/>
      <c r="I106" s="259"/>
      <c r="J106" s="259"/>
    </row>
    <row r="107" spans="1:10" x14ac:dyDescent="0.2">
      <c r="A107" s="91" t="s">
        <v>156</v>
      </c>
      <c r="B107" s="87">
        <v>9695</v>
      </c>
      <c r="C107" s="88">
        <v>10111</v>
      </c>
      <c r="D107" s="89">
        <v>7933</v>
      </c>
      <c r="E107" s="90">
        <v>5737</v>
      </c>
      <c r="G107" s="259"/>
      <c r="H107" s="259"/>
      <c r="I107" s="259"/>
      <c r="J107" s="259"/>
    </row>
    <row r="108" spans="1:10" x14ac:dyDescent="0.2">
      <c r="A108" s="91" t="s">
        <v>157</v>
      </c>
      <c r="B108" s="87">
        <v>2264</v>
      </c>
      <c r="C108" s="88">
        <v>1844</v>
      </c>
      <c r="D108" s="89">
        <v>3338</v>
      </c>
      <c r="E108" s="90">
        <v>2977</v>
      </c>
    </row>
    <row r="109" spans="1:10" s="127" customFormat="1" ht="15.75" x14ac:dyDescent="0.25">
      <c r="A109" s="122"/>
      <c r="B109" s="123">
        <f t="shared" ref="B109:E109" si="34">SUM(B107:B108)</f>
        <v>11959</v>
      </c>
      <c r="C109" s="124">
        <f t="shared" si="34"/>
        <v>11955</v>
      </c>
      <c r="D109" s="125">
        <f t="shared" si="34"/>
        <v>11271</v>
      </c>
      <c r="E109" s="126">
        <f t="shared" si="34"/>
        <v>8714</v>
      </c>
    </row>
    <row r="110" spans="1:10" ht="15.75" x14ac:dyDescent="0.25">
      <c r="A110" s="82" t="s">
        <v>167</v>
      </c>
      <c r="B110" s="110"/>
      <c r="C110" s="111"/>
      <c r="D110" s="112"/>
      <c r="E110" s="113"/>
    </row>
    <row r="111" spans="1:10" ht="15.75" x14ac:dyDescent="0.25">
      <c r="A111" s="82" t="s">
        <v>146</v>
      </c>
      <c r="B111" s="87">
        <v>28463</v>
      </c>
      <c r="C111" s="88">
        <f>B114</f>
        <v>196646</v>
      </c>
      <c r="D111" s="88">
        <f t="shared" ref="D111:E111" si="35">C114</f>
        <v>190741</v>
      </c>
      <c r="E111" s="100">
        <f t="shared" si="35"/>
        <v>185199</v>
      </c>
    </row>
    <row r="112" spans="1:10" x14ac:dyDescent="0.2">
      <c r="A112" s="91" t="s">
        <v>147</v>
      </c>
      <c r="B112" s="87">
        <v>171000</v>
      </c>
      <c r="C112" s="88">
        <v>0</v>
      </c>
      <c r="D112" s="89">
        <f>[2]Tax!D113</f>
        <v>0</v>
      </c>
      <c r="E112" s="90">
        <f>[2]Tax!E113</f>
        <v>0</v>
      </c>
    </row>
    <row r="113" spans="1:11" x14ac:dyDescent="0.2">
      <c r="A113" s="91" t="s">
        <v>148</v>
      </c>
      <c r="B113" s="87">
        <v>-2817</v>
      </c>
      <c r="C113" s="88">
        <v>-5905</v>
      </c>
      <c r="D113" s="89">
        <v>-5542</v>
      </c>
      <c r="E113" s="90">
        <v>-7407</v>
      </c>
    </row>
    <row r="114" spans="1:11" ht="15.75" x14ac:dyDescent="0.25">
      <c r="A114" s="82" t="s">
        <v>149</v>
      </c>
      <c r="B114" s="92">
        <f t="shared" ref="B114:E114" si="36">SUM(B111:B113)</f>
        <v>196646</v>
      </c>
      <c r="C114" s="93">
        <f t="shared" si="36"/>
        <v>190741</v>
      </c>
      <c r="D114" s="94">
        <f t="shared" si="36"/>
        <v>185199</v>
      </c>
      <c r="E114" s="95">
        <f t="shared" si="36"/>
        <v>177792</v>
      </c>
    </row>
    <row r="115" spans="1:11" ht="15.75" x14ac:dyDescent="0.25">
      <c r="A115" s="91" t="s">
        <v>159</v>
      </c>
      <c r="B115" s="96"/>
      <c r="C115" s="97"/>
      <c r="D115" s="98"/>
      <c r="E115" s="99"/>
      <c r="H115" s="259"/>
      <c r="I115" s="259"/>
      <c r="J115" s="259"/>
      <c r="K115" s="259"/>
    </row>
    <row r="116" spans="1:11" ht="15.75" x14ac:dyDescent="0.25">
      <c r="A116" s="82" t="s">
        <v>150</v>
      </c>
      <c r="B116" s="87">
        <v>177788</v>
      </c>
      <c r="C116" s="88">
        <f t="shared" ref="C116:D116" si="37">B119</f>
        <v>6788</v>
      </c>
      <c r="D116" s="89">
        <f t="shared" si="37"/>
        <v>6788</v>
      </c>
      <c r="E116" s="90">
        <f>D119</f>
        <v>6788</v>
      </c>
    </row>
    <row r="117" spans="1:11" x14ac:dyDescent="0.2">
      <c r="A117" s="91" t="s">
        <v>151</v>
      </c>
      <c r="B117" s="87">
        <f>[2]Tax!B118</f>
        <v>0</v>
      </c>
      <c r="C117" s="88">
        <f>[2]Tax!C118</f>
        <v>0</v>
      </c>
      <c r="D117" s="89">
        <f>[2]Tax!D118</f>
        <v>0</v>
      </c>
      <c r="E117" s="90">
        <f>[2]Tax!E118</f>
        <v>0</v>
      </c>
    </row>
    <row r="118" spans="1:11" x14ac:dyDescent="0.2">
      <c r="A118" s="91" t="s">
        <v>152</v>
      </c>
      <c r="B118" s="87">
        <v>-171000</v>
      </c>
      <c r="C118" s="88">
        <v>0</v>
      </c>
      <c r="D118" s="89">
        <f>[2]Tax!D119</f>
        <v>0</v>
      </c>
      <c r="E118" s="90">
        <f>[2]Tax!E119</f>
        <v>0</v>
      </c>
    </row>
    <row r="119" spans="1:11" ht="15.75" x14ac:dyDescent="0.25">
      <c r="A119" s="82" t="s">
        <v>153</v>
      </c>
      <c r="B119" s="92">
        <f t="shared" ref="B119:E119" si="38">SUM(B116:B118)</f>
        <v>6788</v>
      </c>
      <c r="C119" s="93">
        <f t="shared" si="38"/>
        <v>6788</v>
      </c>
      <c r="D119" s="94">
        <f t="shared" si="38"/>
        <v>6788</v>
      </c>
      <c r="E119" s="95">
        <f t="shared" si="38"/>
        <v>6788</v>
      </c>
    </row>
    <row r="120" spans="1:11" x14ac:dyDescent="0.2">
      <c r="A120" s="91" t="s">
        <v>159</v>
      </c>
      <c r="B120" s="114"/>
      <c r="C120" s="115"/>
      <c r="D120" s="116"/>
      <c r="E120" s="117"/>
    </row>
    <row r="121" spans="1:11" ht="16.5" thickBot="1" x14ac:dyDescent="0.3">
      <c r="A121" s="82" t="s">
        <v>154</v>
      </c>
      <c r="B121" s="101">
        <f t="shared" ref="B121:E121" si="39">B114+B119</f>
        <v>203434</v>
      </c>
      <c r="C121" s="102">
        <f t="shared" si="39"/>
        <v>197529</v>
      </c>
      <c r="D121" s="103">
        <f t="shared" si="39"/>
        <v>191987</v>
      </c>
      <c r="E121" s="104">
        <f t="shared" si="39"/>
        <v>184580</v>
      </c>
    </row>
    <row r="122" spans="1:11" ht="16.5" thickTop="1" x14ac:dyDescent="0.25">
      <c r="A122" s="91"/>
      <c r="B122" s="96"/>
      <c r="C122" s="97"/>
      <c r="D122" s="98"/>
      <c r="E122" s="99"/>
    </row>
    <row r="123" spans="1:11" ht="15.75" x14ac:dyDescent="0.25">
      <c r="A123" s="82" t="s">
        <v>155</v>
      </c>
      <c r="B123" s="96"/>
      <c r="C123" s="97"/>
      <c r="D123" s="98"/>
      <c r="E123" s="99"/>
    </row>
    <row r="124" spans="1:11" x14ac:dyDescent="0.2">
      <c r="A124" s="91" t="s">
        <v>156</v>
      </c>
      <c r="B124" s="87">
        <v>2817</v>
      </c>
      <c r="C124" s="88">
        <v>5904</v>
      </c>
      <c r="D124" s="89">
        <v>5541</v>
      </c>
      <c r="E124" s="90">
        <v>7405</v>
      </c>
    </row>
    <row r="125" spans="1:11" x14ac:dyDescent="0.2">
      <c r="A125" s="91" t="s">
        <v>157</v>
      </c>
      <c r="B125" s="87">
        <v>7502</v>
      </c>
      <c r="C125" s="88">
        <v>11892</v>
      </c>
      <c r="D125" s="89">
        <v>11446</v>
      </c>
      <c r="E125" s="90">
        <v>10992</v>
      </c>
    </row>
    <row r="126" spans="1:11" s="127" customFormat="1" ht="15.75" x14ac:dyDescent="0.25">
      <c r="A126" s="122"/>
      <c r="B126" s="123">
        <f t="shared" ref="B126:E126" si="40">SUM(B124:B125)</f>
        <v>10319</v>
      </c>
      <c r="C126" s="124">
        <f t="shared" si="40"/>
        <v>17796</v>
      </c>
      <c r="D126" s="125">
        <f t="shared" si="40"/>
        <v>16987</v>
      </c>
      <c r="E126" s="126">
        <f t="shared" si="40"/>
        <v>18397</v>
      </c>
    </row>
    <row r="127" spans="1:11" ht="15.75" x14ac:dyDescent="0.25">
      <c r="A127" s="82" t="s">
        <v>168</v>
      </c>
      <c r="B127" s="110"/>
      <c r="C127" s="111"/>
      <c r="D127" s="112"/>
      <c r="E127" s="113"/>
    </row>
    <row r="128" spans="1:11" ht="15.75" x14ac:dyDescent="0.25">
      <c r="A128" s="82" t="s">
        <v>146</v>
      </c>
      <c r="B128" s="87">
        <v>261210</v>
      </c>
      <c r="C128" s="88">
        <f t="shared" ref="C128:D128" si="41">B131</f>
        <v>251408</v>
      </c>
      <c r="D128" s="89">
        <f t="shared" si="41"/>
        <v>246437</v>
      </c>
      <c r="E128" s="90">
        <v>241411</v>
      </c>
    </row>
    <row r="129" spans="1:5" x14ac:dyDescent="0.2">
      <c r="A129" s="91" t="s">
        <v>147</v>
      </c>
      <c r="B129" s="87">
        <v>0</v>
      </c>
      <c r="C129" s="88">
        <v>5000</v>
      </c>
      <c r="D129" s="89">
        <v>5000</v>
      </c>
      <c r="E129" s="90">
        <v>5000</v>
      </c>
    </row>
    <row r="130" spans="1:5" x14ac:dyDescent="0.2">
      <c r="A130" s="91" t="s">
        <v>148</v>
      </c>
      <c r="B130" s="87">
        <v>-9802</v>
      </c>
      <c r="C130" s="88">
        <v>-9971</v>
      </c>
      <c r="D130" s="89">
        <v>-10026</v>
      </c>
      <c r="E130" s="90">
        <v>-12824</v>
      </c>
    </row>
    <row r="131" spans="1:5" ht="15.75" x14ac:dyDescent="0.25">
      <c r="A131" s="82" t="s">
        <v>149</v>
      </c>
      <c r="B131" s="92">
        <f t="shared" ref="B131:E131" si="42">SUM(B128:B130)</f>
        <v>251408</v>
      </c>
      <c r="C131" s="93">
        <f t="shared" si="42"/>
        <v>246437</v>
      </c>
      <c r="D131" s="94">
        <f t="shared" si="42"/>
        <v>241411</v>
      </c>
      <c r="E131" s="95">
        <f t="shared" si="42"/>
        <v>233587</v>
      </c>
    </row>
    <row r="132" spans="1:5" ht="15.75" x14ac:dyDescent="0.25">
      <c r="A132" s="91" t="s">
        <v>159</v>
      </c>
      <c r="B132" s="96"/>
      <c r="C132" s="97"/>
      <c r="D132" s="98"/>
      <c r="E132" s="99"/>
    </row>
    <row r="133" spans="1:5" ht="15.75" x14ac:dyDescent="0.25">
      <c r="A133" s="82" t="s">
        <v>150</v>
      </c>
      <c r="B133" s="87">
        <v>8193</v>
      </c>
      <c r="C133" s="88">
        <f t="shared" ref="C133:D133" si="43">B136</f>
        <v>10999</v>
      </c>
      <c r="D133" s="89">
        <f t="shared" si="43"/>
        <v>9847</v>
      </c>
      <c r="E133" s="90">
        <f>D136</f>
        <v>24285</v>
      </c>
    </row>
    <row r="134" spans="1:5" x14ac:dyDescent="0.2">
      <c r="A134" s="91" t="s">
        <v>151</v>
      </c>
      <c r="B134" s="87">
        <v>2806</v>
      </c>
      <c r="C134" s="88">
        <v>3848</v>
      </c>
      <c r="D134" s="89">
        <v>19438</v>
      </c>
      <c r="E134" s="90">
        <v>35400</v>
      </c>
    </row>
    <row r="135" spans="1:5" x14ac:dyDescent="0.2">
      <c r="A135" s="91" t="s">
        <v>152</v>
      </c>
      <c r="B135" s="87">
        <v>0</v>
      </c>
      <c r="C135" s="88">
        <v>-5000</v>
      </c>
      <c r="D135" s="89">
        <v>-5000</v>
      </c>
      <c r="E135" s="90">
        <v>-5000</v>
      </c>
    </row>
    <row r="136" spans="1:5" ht="15.75" x14ac:dyDescent="0.25">
      <c r="A136" s="82" t="s">
        <v>153</v>
      </c>
      <c r="B136" s="92">
        <f t="shared" ref="B136:E136" si="44">SUM(B133:B135)</f>
        <v>10999</v>
      </c>
      <c r="C136" s="93">
        <f t="shared" si="44"/>
        <v>9847</v>
      </c>
      <c r="D136" s="94">
        <f t="shared" si="44"/>
        <v>24285</v>
      </c>
      <c r="E136" s="95">
        <f t="shared" si="44"/>
        <v>54685</v>
      </c>
    </row>
    <row r="137" spans="1:5" x14ac:dyDescent="0.2">
      <c r="A137" s="91" t="s">
        <v>159</v>
      </c>
      <c r="B137" s="114"/>
      <c r="C137" s="115"/>
      <c r="D137" s="116"/>
      <c r="E137" s="117"/>
    </row>
    <row r="138" spans="1:5" ht="16.5" thickBot="1" x14ac:dyDescent="0.3">
      <c r="A138" s="82" t="s">
        <v>154</v>
      </c>
      <c r="B138" s="101">
        <f t="shared" ref="B138:E138" si="45">B131+B136</f>
        <v>262407</v>
      </c>
      <c r="C138" s="102">
        <f t="shared" si="45"/>
        <v>256284</v>
      </c>
      <c r="D138" s="103">
        <f t="shared" si="45"/>
        <v>265696</v>
      </c>
      <c r="E138" s="104">
        <f t="shared" si="45"/>
        <v>288272</v>
      </c>
    </row>
    <row r="139" spans="1:5" ht="16.5" thickTop="1" x14ac:dyDescent="0.25">
      <c r="A139" s="91"/>
      <c r="B139" s="96"/>
      <c r="C139" s="97"/>
      <c r="D139" s="98"/>
      <c r="E139" s="99"/>
    </row>
    <row r="140" spans="1:5" ht="15.75" x14ac:dyDescent="0.25">
      <c r="A140" s="82" t="s">
        <v>155</v>
      </c>
      <c r="B140" s="96"/>
      <c r="C140" s="97"/>
      <c r="D140" s="98"/>
      <c r="E140" s="99"/>
    </row>
    <row r="141" spans="1:5" x14ac:dyDescent="0.2">
      <c r="A141" s="91" t="s">
        <v>156</v>
      </c>
      <c r="B141" s="87">
        <v>9542</v>
      </c>
      <c r="C141" s="88">
        <v>9765</v>
      </c>
      <c r="D141" s="89">
        <v>9776</v>
      </c>
      <c r="E141" s="90">
        <v>12528</v>
      </c>
    </row>
    <row r="142" spans="1:5" x14ac:dyDescent="0.2">
      <c r="A142" s="91" t="s">
        <v>157</v>
      </c>
      <c r="B142" s="87">
        <v>10370</v>
      </c>
      <c r="C142" s="88">
        <v>10126</v>
      </c>
      <c r="D142" s="89">
        <v>10043</v>
      </c>
      <c r="E142" s="90">
        <v>10032</v>
      </c>
    </row>
    <row r="143" spans="1:5" s="127" customFormat="1" ht="15.75" x14ac:dyDescent="0.25">
      <c r="A143" s="122"/>
      <c r="B143" s="123">
        <f t="shared" ref="B143:E143" si="46">SUM(B141:B142)</f>
        <v>19912</v>
      </c>
      <c r="C143" s="124">
        <f t="shared" si="46"/>
        <v>19891</v>
      </c>
      <c r="D143" s="125">
        <f t="shared" si="46"/>
        <v>19819</v>
      </c>
      <c r="E143" s="126">
        <f t="shared" si="46"/>
        <v>22560</v>
      </c>
    </row>
    <row r="144" spans="1:5" ht="15.75" x14ac:dyDescent="0.25">
      <c r="A144" s="82" t="s">
        <v>169</v>
      </c>
      <c r="B144" s="110"/>
      <c r="C144" s="111"/>
      <c r="D144" s="112"/>
      <c r="E144" s="113"/>
    </row>
    <row r="145" spans="1:5" ht="15.75" x14ac:dyDescent="0.25">
      <c r="A145" s="82" t="s">
        <v>146</v>
      </c>
      <c r="B145" s="87">
        <v>14345</v>
      </c>
      <c r="C145" s="88">
        <v>12617</v>
      </c>
      <c r="D145" s="89">
        <v>10853</v>
      </c>
      <c r="E145" s="90">
        <v>9645</v>
      </c>
    </row>
    <row r="146" spans="1:5" x14ac:dyDescent="0.2">
      <c r="A146" s="91" t="s">
        <v>147</v>
      </c>
      <c r="B146" s="87">
        <v>0</v>
      </c>
      <c r="C146" s="88">
        <f>[2]rate!C43</f>
        <v>0</v>
      </c>
      <c r="D146" s="89">
        <f>[2]rate!D43</f>
        <v>0</v>
      </c>
      <c r="E146" s="90">
        <f>[2]rate!E43</f>
        <v>0</v>
      </c>
    </row>
    <row r="147" spans="1:5" x14ac:dyDescent="0.2">
      <c r="A147" s="91" t="s">
        <v>148</v>
      </c>
      <c r="B147" s="87">
        <v>-1728</v>
      </c>
      <c r="C147" s="88">
        <v>-1764</v>
      </c>
      <c r="D147" s="89">
        <v>-1208</v>
      </c>
      <c r="E147" s="90">
        <v>-1236</v>
      </c>
    </row>
    <row r="148" spans="1:5" ht="15.75" x14ac:dyDescent="0.25">
      <c r="A148" s="82" t="s">
        <v>149</v>
      </c>
      <c r="B148" s="92">
        <f t="shared" ref="B148:E148" si="47">SUM(B145:B147)</f>
        <v>12617</v>
      </c>
      <c r="C148" s="93">
        <f t="shared" si="47"/>
        <v>10853</v>
      </c>
      <c r="D148" s="94">
        <f t="shared" si="47"/>
        <v>9645</v>
      </c>
      <c r="E148" s="95">
        <f t="shared" si="47"/>
        <v>8409</v>
      </c>
    </row>
    <row r="149" spans="1:5" ht="15.75" x14ac:dyDescent="0.25">
      <c r="A149" s="91" t="s">
        <v>159</v>
      </c>
      <c r="B149" s="96"/>
      <c r="C149" s="97"/>
      <c r="D149" s="98"/>
      <c r="E149" s="99"/>
    </row>
    <row r="150" spans="1:5" ht="15.75" x14ac:dyDescent="0.25">
      <c r="A150" s="82" t="s">
        <v>150</v>
      </c>
      <c r="B150" s="87">
        <v>3699</v>
      </c>
      <c r="C150" s="88">
        <f>B153</f>
        <v>3699</v>
      </c>
      <c r="D150" s="89">
        <v>5282</v>
      </c>
      <c r="E150" s="90">
        <v>5282</v>
      </c>
    </row>
    <row r="151" spans="1:5" x14ac:dyDescent="0.2">
      <c r="A151" s="91" t="s">
        <v>151</v>
      </c>
      <c r="B151" s="87">
        <f>[2]rate!B48</f>
        <v>0</v>
      </c>
      <c r="C151" s="89">
        <v>1583</v>
      </c>
      <c r="D151" s="89">
        <v>0</v>
      </c>
      <c r="E151" s="90">
        <v>7968</v>
      </c>
    </row>
    <row r="152" spans="1:5" x14ac:dyDescent="0.2">
      <c r="A152" s="91" t="s">
        <v>152</v>
      </c>
      <c r="B152" s="87">
        <v>0</v>
      </c>
      <c r="C152" s="88">
        <f>[2]rate!C49</f>
        <v>0</v>
      </c>
      <c r="D152" s="89">
        <f>[2]rate!D49</f>
        <v>0</v>
      </c>
      <c r="E152" s="90">
        <f>[2]rate!E49</f>
        <v>0</v>
      </c>
    </row>
    <row r="153" spans="1:5" ht="15.75" x14ac:dyDescent="0.25">
      <c r="A153" s="82" t="s">
        <v>153</v>
      </c>
      <c r="B153" s="92">
        <f t="shared" ref="B153:E153" si="48">SUM(B150:B152)</f>
        <v>3699</v>
      </c>
      <c r="C153" s="93">
        <f t="shared" si="48"/>
        <v>5282</v>
      </c>
      <c r="D153" s="94">
        <f t="shared" si="48"/>
        <v>5282</v>
      </c>
      <c r="E153" s="95">
        <f t="shared" si="48"/>
        <v>13250</v>
      </c>
    </row>
    <row r="154" spans="1:5" x14ac:dyDescent="0.2">
      <c r="A154" s="91" t="s">
        <v>159</v>
      </c>
      <c r="B154" s="114"/>
      <c r="C154" s="115"/>
      <c r="D154" s="116"/>
      <c r="E154" s="117"/>
    </row>
    <row r="155" spans="1:5" ht="16.5" thickBot="1" x14ac:dyDescent="0.3">
      <c r="A155" s="82" t="s">
        <v>154</v>
      </c>
      <c r="B155" s="101">
        <f t="shared" ref="B155:E155" si="49">B148+B153</f>
        <v>16316</v>
      </c>
      <c r="C155" s="102">
        <f t="shared" si="49"/>
        <v>16135</v>
      </c>
      <c r="D155" s="103">
        <f t="shared" si="49"/>
        <v>14927</v>
      </c>
      <c r="E155" s="104">
        <f t="shared" si="49"/>
        <v>21659</v>
      </c>
    </row>
    <row r="156" spans="1:5" ht="16.5" thickTop="1" x14ac:dyDescent="0.25">
      <c r="A156" s="91"/>
      <c r="B156" s="96"/>
      <c r="C156" s="97"/>
      <c r="D156" s="98"/>
      <c r="E156" s="99"/>
    </row>
    <row r="157" spans="1:5" ht="15.75" x14ac:dyDescent="0.25">
      <c r="A157" s="82" t="s">
        <v>155</v>
      </c>
      <c r="B157" s="96"/>
      <c r="C157" s="97"/>
      <c r="D157" s="98"/>
      <c r="E157" s="99"/>
    </row>
    <row r="158" spans="1:5" x14ac:dyDescent="0.2">
      <c r="A158" s="91" t="s">
        <v>156</v>
      </c>
      <c r="B158" s="87">
        <v>1713</v>
      </c>
      <c r="C158" s="88">
        <v>1764</v>
      </c>
      <c r="D158" s="89">
        <v>1208</v>
      </c>
      <c r="E158" s="90">
        <v>1236</v>
      </c>
    </row>
    <row r="159" spans="1:5" x14ac:dyDescent="0.2">
      <c r="A159" s="91" t="s">
        <v>157</v>
      </c>
      <c r="B159" s="87">
        <v>485</v>
      </c>
      <c r="C159" s="88">
        <v>431</v>
      </c>
      <c r="D159" s="89">
        <v>372</v>
      </c>
      <c r="E159" s="90">
        <v>338</v>
      </c>
    </row>
    <row r="160" spans="1:5" s="127" customFormat="1" ht="15.75" x14ac:dyDescent="0.25">
      <c r="A160" s="122"/>
      <c r="B160" s="123">
        <f t="shared" ref="B160:E160" si="50">SUM(B158:B159)</f>
        <v>2198</v>
      </c>
      <c r="C160" s="124">
        <f t="shared" si="50"/>
        <v>2195</v>
      </c>
      <c r="D160" s="125">
        <f t="shared" si="50"/>
        <v>1580</v>
      </c>
      <c r="E160" s="126">
        <f t="shared" si="50"/>
        <v>1574</v>
      </c>
    </row>
    <row r="161" spans="1:5" ht="15.75" x14ac:dyDescent="0.25">
      <c r="A161" s="82" t="s">
        <v>170</v>
      </c>
      <c r="B161" s="110"/>
      <c r="C161" s="111"/>
      <c r="D161" s="112"/>
      <c r="E161" s="113"/>
    </row>
    <row r="162" spans="1:5" ht="15.75" x14ac:dyDescent="0.25">
      <c r="A162" s="82" t="s">
        <v>146</v>
      </c>
      <c r="B162" s="87">
        <v>411611</v>
      </c>
      <c r="C162" s="88">
        <v>397092</v>
      </c>
      <c r="D162" s="89">
        <v>417594</v>
      </c>
      <c r="E162" s="90">
        <v>438135</v>
      </c>
    </row>
    <row r="163" spans="1:5" x14ac:dyDescent="0.2">
      <c r="A163" s="91" t="s">
        <v>147</v>
      </c>
      <c r="B163" s="87">
        <v>0</v>
      </c>
      <c r="C163" s="140">
        <v>35000</v>
      </c>
      <c r="D163" s="89">
        <v>35000</v>
      </c>
      <c r="E163" s="90">
        <v>50000</v>
      </c>
    </row>
    <row r="164" spans="1:5" x14ac:dyDescent="0.2">
      <c r="A164" s="91" t="s">
        <v>148</v>
      </c>
      <c r="B164" s="87">
        <v>-14519</v>
      </c>
      <c r="C164" s="140">
        <v>-14498</v>
      </c>
      <c r="D164" s="89">
        <v>-14459</v>
      </c>
      <c r="E164" s="90">
        <v>-17801</v>
      </c>
    </row>
    <row r="165" spans="1:5" ht="15.75" x14ac:dyDescent="0.25">
      <c r="A165" s="82" t="s">
        <v>149</v>
      </c>
      <c r="B165" s="92">
        <f t="shared" ref="B165:E165" si="51">SUM(B162:B164)</f>
        <v>397092</v>
      </c>
      <c r="C165" s="93">
        <f t="shared" si="51"/>
        <v>417594</v>
      </c>
      <c r="D165" s="94">
        <f t="shared" si="51"/>
        <v>438135</v>
      </c>
      <c r="E165" s="95">
        <f t="shared" si="51"/>
        <v>470334</v>
      </c>
    </row>
    <row r="166" spans="1:5" ht="15.75" x14ac:dyDescent="0.25">
      <c r="A166" s="91" t="s">
        <v>159</v>
      </c>
      <c r="B166" s="96"/>
      <c r="C166" s="97"/>
      <c r="D166" s="98"/>
      <c r="E166" s="99"/>
    </row>
    <row r="167" spans="1:5" ht="15.75" x14ac:dyDescent="0.25">
      <c r="A167" s="82" t="s">
        <v>150</v>
      </c>
      <c r="B167" s="87">
        <v>83742</v>
      </c>
      <c r="C167" s="88">
        <f t="shared" ref="C167:D167" si="52">B170</f>
        <v>152302</v>
      </c>
      <c r="D167" s="89">
        <f t="shared" si="52"/>
        <v>172704</v>
      </c>
      <c r="E167" s="90">
        <f>D170</f>
        <v>176554</v>
      </c>
    </row>
    <row r="168" spans="1:5" x14ac:dyDescent="0.2">
      <c r="A168" s="91" t="s">
        <v>151</v>
      </c>
      <c r="B168" s="87">
        <v>68560</v>
      </c>
      <c r="C168" s="140">
        <v>55402</v>
      </c>
      <c r="D168" s="89">
        <v>38850</v>
      </c>
      <c r="E168" s="90">
        <v>39766</v>
      </c>
    </row>
    <row r="169" spans="1:5" x14ac:dyDescent="0.2">
      <c r="A169" s="91" t="s">
        <v>152</v>
      </c>
      <c r="B169" s="87">
        <v>0</v>
      </c>
      <c r="C169" s="140">
        <v>-35000</v>
      </c>
      <c r="D169" s="89">
        <v>-35000</v>
      </c>
      <c r="E169" s="90">
        <f>[2]rate!E67</f>
        <v>-50000</v>
      </c>
    </row>
    <row r="170" spans="1:5" ht="15.75" x14ac:dyDescent="0.25">
      <c r="A170" s="82" t="s">
        <v>153</v>
      </c>
      <c r="B170" s="92">
        <f t="shared" ref="B170:E170" si="53">SUM(B167:B169)</f>
        <v>152302</v>
      </c>
      <c r="C170" s="93">
        <f t="shared" si="53"/>
        <v>172704</v>
      </c>
      <c r="D170" s="94">
        <f t="shared" si="53"/>
        <v>176554</v>
      </c>
      <c r="E170" s="95">
        <f t="shared" si="53"/>
        <v>166320</v>
      </c>
    </row>
    <row r="171" spans="1:5" x14ac:dyDescent="0.2">
      <c r="A171" s="91" t="s">
        <v>159</v>
      </c>
      <c r="B171" s="114"/>
      <c r="C171" s="115"/>
      <c r="D171" s="116"/>
      <c r="E171" s="117"/>
    </row>
    <row r="172" spans="1:5" ht="16.5" thickBot="1" x14ac:dyDescent="0.3">
      <c r="A172" s="82" t="s">
        <v>154</v>
      </c>
      <c r="B172" s="101">
        <f t="shared" ref="B172:E172" si="54">B165+B170</f>
        <v>549394</v>
      </c>
      <c r="C172" s="102">
        <f t="shared" si="54"/>
        <v>590298</v>
      </c>
      <c r="D172" s="103">
        <f t="shared" si="54"/>
        <v>614689</v>
      </c>
      <c r="E172" s="104">
        <f t="shared" si="54"/>
        <v>636654</v>
      </c>
    </row>
    <row r="173" spans="1:5" ht="16.5" thickTop="1" x14ac:dyDescent="0.25">
      <c r="A173" s="91"/>
      <c r="B173" s="96"/>
      <c r="C173" s="97"/>
      <c r="D173" s="98"/>
      <c r="E173" s="99"/>
    </row>
    <row r="174" spans="1:5" ht="15.75" x14ac:dyDescent="0.25">
      <c r="A174" s="82" t="s">
        <v>155</v>
      </c>
      <c r="B174" s="96"/>
      <c r="C174" s="97"/>
      <c r="D174" s="98"/>
      <c r="E174" s="99"/>
    </row>
    <row r="175" spans="1:5" x14ac:dyDescent="0.2">
      <c r="A175" s="91" t="s">
        <v>156</v>
      </c>
      <c r="B175" s="87">
        <v>14071</v>
      </c>
      <c r="C175" s="140">
        <v>14262</v>
      </c>
      <c r="D175" s="89">
        <v>14179</v>
      </c>
      <c r="E175" s="90">
        <v>17475</v>
      </c>
    </row>
    <row r="176" spans="1:5" x14ac:dyDescent="0.2">
      <c r="A176" s="91" t="s">
        <v>157</v>
      </c>
      <c r="B176" s="87">
        <v>14937</v>
      </c>
      <c r="C176" s="140">
        <v>14727</v>
      </c>
      <c r="D176" s="89">
        <v>15727</v>
      </c>
      <c r="E176" s="90">
        <v>17257</v>
      </c>
    </row>
    <row r="177" spans="1:5" s="127" customFormat="1" ht="15.75" x14ac:dyDescent="0.25">
      <c r="A177" s="122"/>
      <c r="B177" s="123">
        <f t="shared" ref="B177:E177" si="55">SUM(B175:B176)</f>
        <v>29008</v>
      </c>
      <c r="C177" s="124">
        <f t="shared" si="55"/>
        <v>28989</v>
      </c>
      <c r="D177" s="125">
        <f t="shared" si="55"/>
        <v>29906</v>
      </c>
      <c r="E177" s="126">
        <f t="shared" si="55"/>
        <v>34732</v>
      </c>
    </row>
    <row r="178" spans="1:5" ht="15.75" x14ac:dyDescent="0.25">
      <c r="A178" s="82" t="s">
        <v>171</v>
      </c>
      <c r="B178" s="87"/>
      <c r="C178" s="141"/>
      <c r="D178" s="142"/>
      <c r="E178" s="143"/>
    </row>
    <row r="179" spans="1:5" ht="15.75" x14ac:dyDescent="0.25">
      <c r="A179" s="82" t="s">
        <v>146</v>
      </c>
      <c r="B179" s="87">
        <v>75640</v>
      </c>
      <c r="C179" s="88">
        <f t="shared" ref="C179:D179" si="56">B182</f>
        <v>74234</v>
      </c>
      <c r="D179" s="89">
        <f t="shared" si="56"/>
        <v>72726</v>
      </c>
      <c r="E179" s="90">
        <f>D182</f>
        <v>87181</v>
      </c>
    </row>
    <row r="180" spans="1:5" x14ac:dyDescent="0.2">
      <c r="A180" s="91" t="s">
        <v>147</v>
      </c>
      <c r="B180" s="87">
        <v>0</v>
      </c>
      <c r="C180" s="88">
        <f>[2]rate!C78</f>
        <v>0</v>
      </c>
      <c r="D180" s="89">
        <v>16000</v>
      </c>
      <c r="E180" s="90">
        <f>[2]rate!E78</f>
        <v>0</v>
      </c>
    </row>
    <row r="181" spans="1:5" x14ac:dyDescent="0.2">
      <c r="A181" s="91" t="s">
        <v>148</v>
      </c>
      <c r="B181" s="87">
        <v>-1406</v>
      </c>
      <c r="C181" s="88">
        <v>-1508</v>
      </c>
      <c r="D181" s="89">
        <v>-1545</v>
      </c>
      <c r="E181" s="90">
        <v>-1823</v>
      </c>
    </row>
    <row r="182" spans="1:5" ht="15.75" x14ac:dyDescent="0.25">
      <c r="A182" s="82" t="s">
        <v>149</v>
      </c>
      <c r="B182" s="92">
        <f t="shared" ref="B182:E182" si="57">SUM(B179:B181)</f>
        <v>74234</v>
      </c>
      <c r="C182" s="93">
        <f t="shared" si="57"/>
        <v>72726</v>
      </c>
      <c r="D182" s="94">
        <f t="shared" si="57"/>
        <v>87181</v>
      </c>
      <c r="E182" s="95">
        <f t="shared" si="57"/>
        <v>85358</v>
      </c>
    </row>
    <row r="183" spans="1:5" ht="15.75" x14ac:dyDescent="0.25">
      <c r="A183" s="91" t="s">
        <v>159</v>
      </c>
      <c r="B183" s="96"/>
      <c r="C183" s="97"/>
      <c r="D183" s="98"/>
      <c r="E183" s="99"/>
    </row>
    <row r="184" spans="1:5" ht="15.75" x14ac:dyDescent="0.25">
      <c r="A184" s="82" t="s">
        <v>150</v>
      </c>
      <c r="B184" s="87">
        <v>12585</v>
      </c>
      <c r="C184" s="88">
        <f t="shared" ref="C184:D184" si="58">B187</f>
        <v>12585</v>
      </c>
      <c r="D184" s="89">
        <f t="shared" si="58"/>
        <v>19040</v>
      </c>
      <c r="E184" s="90">
        <f>D187</f>
        <v>3040</v>
      </c>
    </row>
    <row r="185" spans="1:5" x14ac:dyDescent="0.2">
      <c r="A185" s="91" t="s">
        <v>151</v>
      </c>
      <c r="B185" s="87">
        <v>0</v>
      </c>
      <c r="C185" s="88">
        <v>6455</v>
      </c>
      <c r="D185" s="89">
        <v>0</v>
      </c>
      <c r="E185" s="90">
        <v>2923</v>
      </c>
    </row>
    <row r="186" spans="1:5" x14ac:dyDescent="0.2">
      <c r="A186" s="91" t="s">
        <v>152</v>
      </c>
      <c r="B186" s="87">
        <v>0</v>
      </c>
      <c r="C186" s="88">
        <f>[2]rate!C84</f>
        <v>0</v>
      </c>
      <c r="D186" s="89">
        <v>-16000</v>
      </c>
      <c r="E186" s="90">
        <f>[2]rate!E84</f>
        <v>0</v>
      </c>
    </row>
    <row r="187" spans="1:5" ht="15.75" x14ac:dyDescent="0.25">
      <c r="A187" s="82" t="s">
        <v>153</v>
      </c>
      <c r="B187" s="92">
        <f t="shared" ref="B187:E187" si="59">SUM(B184:B186)</f>
        <v>12585</v>
      </c>
      <c r="C187" s="93">
        <f t="shared" si="59"/>
        <v>19040</v>
      </c>
      <c r="D187" s="94">
        <f t="shared" si="59"/>
        <v>3040</v>
      </c>
      <c r="E187" s="95">
        <f t="shared" si="59"/>
        <v>5963</v>
      </c>
    </row>
    <row r="188" spans="1:5" x14ac:dyDescent="0.2">
      <c r="A188" s="91" t="s">
        <v>159</v>
      </c>
      <c r="B188" s="114"/>
      <c r="C188" s="115"/>
      <c r="D188" s="116"/>
      <c r="E188" s="117"/>
    </row>
    <row r="189" spans="1:5" ht="16.5" thickBot="1" x14ac:dyDescent="0.3">
      <c r="A189" s="82" t="s">
        <v>154</v>
      </c>
      <c r="B189" s="101">
        <f t="shared" ref="B189:E189" si="60">B182+B187</f>
        <v>86819</v>
      </c>
      <c r="C189" s="102">
        <f t="shared" si="60"/>
        <v>91766</v>
      </c>
      <c r="D189" s="103">
        <f t="shared" si="60"/>
        <v>90221</v>
      </c>
      <c r="E189" s="104">
        <f t="shared" si="60"/>
        <v>91321</v>
      </c>
    </row>
    <row r="190" spans="1:5" ht="16.5" thickTop="1" x14ac:dyDescent="0.25">
      <c r="A190" s="91"/>
      <c r="B190" s="96"/>
      <c r="C190" s="97"/>
      <c r="D190" s="98"/>
      <c r="E190" s="99"/>
    </row>
    <row r="191" spans="1:5" ht="15.75" x14ac:dyDescent="0.25">
      <c r="A191" s="82" t="s">
        <v>155</v>
      </c>
      <c r="B191" s="96"/>
      <c r="C191" s="97"/>
      <c r="D191" s="98"/>
      <c r="E191" s="99"/>
    </row>
    <row r="192" spans="1:5" x14ac:dyDescent="0.2">
      <c r="A192" s="91" t="s">
        <v>156</v>
      </c>
      <c r="B192" s="87">
        <v>1314</v>
      </c>
      <c r="C192" s="88">
        <v>1314</v>
      </c>
      <c r="D192" s="89">
        <v>1314</v>
      </c>
      <c r="E192" s="90">
        <v>1555</v>
      </c>
    </row>
    <row r="193" spans="1:5" x14ac:dyDescent="0.2">
      <c r="A193" s="91" t="s">
        <v>157</v>
      </c>
      <c r="B193" s="87">
        <v>3160</v>
      </c>
      <c r="C193" s="88">
        <v>3160</v>
      </c>
      <c r="D193" s="89">
        <v>3160</v>
      </c>
      <c r="E193" s="90">
        <v>3960</v>
      </c>
    </row>
    <row r="194" spans="1:5" s="127" customFormat="1" ht="15.75" x14ac:dyDescent="0.25">
      <c r="A194" s="122"/>
      <c r="B194" s="123">
        <f t="shared" ref="B194:E194" si="61">SUM(B192:B193)</f>
        <v>4474</v>
      </c>
      <c r="C194" s="124">
        <f t="shared" si="61"/>
        <v>4474</v>
      </c>
      <c r="D194" s="125">
        <f t="shared" si="61"/>
        <v>4474</v>
      </c>
      <c r="E194" s="126">
        <f t="shared" si="61"/>
        <v>5515</v>
      </c>
    </row>
    <row r="195" spans="1:5" ht="15.75" x14ac:dyDescent="0.25">
      <c r="A195" s="82" t="s">
        <v>172</v>
      </c>
      <c r="B195" s="110"/>
      <c r="C195" s="111"/>
      <c r="D195" s="112"/>
      <c r="E195" s="113"/>
    </row>
    <row r="196" spans="1:5" ht="15.75" x14ac:dyDescent="0.25">
      <c r="A196" s="82" t="s">
        <v>146</v>
      </c>
      <c r="B196" s="87">
        <v>19146</v>
      </c>
      <c r="C196" s="88">
        <f t="shared" ref="C196:D196" si="62">B199</f>
        <v>16591</v>
      </c>
      <c r="D196" s="89">
        <f t="shared" si="62"/>
        <v>18944</v>
      </c>
      <c r="E196" s="90">
        <f>D199</f>
        <v>16664</v>
      </c>
    </row>
    <row r="197" spans="1:5" x14ac:dyDescent="0.2">
      <c r="A197" s="91" t="s">
        <v>147</v>
      </c>
      <c r="B197" s="87">
        <f>[2]Police!B26</f>
        <v>0</v>
      </c>
      <c r="C197" s="140">
        <f>[2]Police!C26</f>
        <v>5000</v>
      </c>
      <c r="D197" s="89">
        <v>0</v>
      </c>
      <c r="E197" s="90">
        <f>[2]Police!E26</f>
        <v>0</v>
      </c>
    </row>
    <row r="198" spans="1:5" x14ac:dyDescent="0.2">
      <c r="A198" s="91" t="s">
        <v>148</v>
      </c>
      <c r="B198" s="87">
        <v>-2555</v>
      </c>
      <c r="C198" s="140">
        <v>-2647</v>
      </c>
      <c r="D198" s="89">
        <v>-2280</v>
      </c>
      <c r="E198" s="90">
        <v>-2350</v>
      </c>
    </row>
    <row r="199" spans="1:5" ht="15.75" x14ac:dyDescent="0.25">
      <c r="A199" s="82" t="s">
        <v>149</v>
      </c>
      <c r="B199" s="92">
        <f t="shared" ref="B199:E199" si="63">SUM(B196:B198)</f>
        <v>16591</v>
      </c>
      <c r="C199" s="93">
        <f t="shared" si="63"/>
        <v>18944</v>
      </c>
      <c r="D199" s="94">
        <f t="shared" si="63"/>
        <v>16664</v>
      </c>
      <c r="E199" s="95">
        <f t="shared" si="63"/>
        <v>14314</v>
      </c>
    </row>
    <row r="200" spans="1:5" ht="15.75" x14ac:dyDescent="0.25">
      <c r="A200" s="91" t="s">
        <v>159</v>
      </c>
      <c r="B200" s="96"/>
      <c r="C200" s="97"/>
      <c r="D200" s="98"/>
      <c r="E200" s="99"/>
    </row>
    <row r="201" spans="1:5" ht="15.75" x14ac:dyDescent="0.25">
      <c r="A201" s="82" t="s">
        <v>150</v>
      </c>
      <c r="B201" s="87">
        <f>[2]Police!B30</f>
        <v>22472.9</v>
      </c>
      <c r="C201" s="88">
        <f t="shared" ref="C201:D201" si="64">B204</f>
        <v>67187.899999999994</v>
      </c>
      <c r="D201" s="89">
        <f t="shared" si="64"/>
        <v>62187.899999999994</v>
      </c>
      <c r="E201" s="90">
        <f>D204</f>
        <v>69386.899999999994</v>
      </c>
    </row>
    <row r="202" spans="1:5" x14ac:dyDescent="0.2">
      <c r="A202" s="91" t="s">
        <v>151</v>
      </c>
      <c r="B202" s="87">
        <v>44715</v>
      </c>
      <c r="C202" s="140">
        <v>0</v>
      </c>
      <c r="D202" s="89">
        <v>7199</v>
      </c>
      <c r="E202" s="90">
        <v>4500</v>
      </c>
    </row>
    <row r="203" spans="1:5" x14ac:dyDescent="0.2">
      <c r="A203" s="91" t="s">
        <v>152</v>
      </c>
      <c r="B203" s="87">
        <f>[2]Police!B32</f>
        <v>0</v>
      </c>
      <c r="C203" s="140">
        <f>[2]Police!C32</f>
        <v>-5000</v>
      </c>
      <c r="D203" s="89">
        <v>0</v>
      </c>
      <c r="E203" s="90">
        <f>[2]Police!E32</f>
        <v>0</v>
      </c>
    </row>
    <row r="204" spans="1:5" ht="15.75" x14ac:dyDescent="0.25">
      <c r="A204" s="82" t="s">
        <v>153</v>
      </c>
      <c r="B204" s="92">
        <f t="shared" ref="B204:E204" si="65">SUM(B201:B203)</f>
        <v>67187.899999999994</v>
      </c>
      <c r="C204" s="93">
        <f t="shared" si="65"/>
        <v>62187.899999999994</v>
      </c>
      <c r="D204" s="94">
        <f t="shared" si="65"/>
        <v>69386.899999999994</v>
      </c>
      <c r="E204" s="95">
        <f t="shared" si="65"/>
        <v>73886.899999999994</v>
      </c>
    </row>
    <row r="205" spans="1:5" x14ac:dyDescent="0.2">
      <c r="A205" s="91" t="s">
        <v>159</v>
      </c>
      <c r="B205" s="114"/>
      <c r="C205" s="115"/>
      <c r="D205" s="116"/>
      <c r="E205" s="117"/>
    </row>
    <row r="206" spans="1:5" ht="16.5" thickBot="1" x14ac:dyDescent="0.3">
      <c r="A206" s="82" t="s">
        <v>154</v>
      </c>
      <c r="B206" s="101">
        <f t="shared" ref="B206:E206" si="66">B199+B204</f>
        <v>83778.899999999994</v>
      </c>
      <c r="C206" s="102">
        <f t="shared" si="66"/>
        <v>81131.899999999994</v>
      </c>
      <c r="D206" s="103">
        <f t="shared" si="66"/>
        <v>86050.9</v>
      </c>
      <c r="E206" s="104">
        <f t="shared" si="66"/>
        <v>88200.9</v>
      </c>
    </row>
    <row r="207" spans="1:5" ht="16.5" thickTop="1" x14ac:dyDescent="0.25">
      <c r="A207" s="91"/>
      <c r="B207" s="96"/>
      <c r="C207" s="97"/>
      <c r="D207" s="98"/>
      <c r="E207" s="99"/>
    </row>
    <row r="208" spans="1:5" ht="15.75" x14ac:dyDescent="0.25">
      <c r="A208" s="82" t="s">
        <v>155</v>
      </c>
      <c r="B208" s="96"/>
      <c r="C208" s="97"/>
      <c r="D208" s="98"/>
      <c r="E208" s="99"/>
    </row>
    <row r="209" spans="1:5" x14ac:dyDescent="0.2">
      <c r="A209" s="91" t="s">
        <v>156</v>
      </c>
      <c r="B209" s="87">
        <v>2555</v>
      </c>
      <c r="C209" s="140">
        <v>2647</v>
      </c>
      <c r="D209" s="89">
        <v>2280</v>
      </c>
      <c r="E209" s="90">
        <v>2350</v>
      </c>
    </row>
    <row r="210" spans="1:5" x14ac:dyDescent="0.2">
      <c r="A210" s="91" t="s">
        <v>157</v>
      </c>
      <c r="B210" s="87">
        <v>719</v>
      </c>
      <c r="C210" s="140">
        <v>632</v>
      </c>
      <c r="D210" s="89">
        <v>763</v>
      </c>
      <c r="E210" s="90">
        <v>688</v>
      </c>
    </row>
    <row r="211" spans="1:5" s="127" customFormat="1" ht="15.75" x14ac:dyDescent="0.25">
      <c r="A211" s="122"/>
      <c r="B211" s="123">
        <f t="shared" ref="B211:E211" si="67">SUM(B209:B210)</f>
        <v>3274</v>
      </c>
      <c r="C211" s="124">
        <f t="shared" si="67"/>
        <v>3279</v>
      </c>
      <c r="D211" s="125">
        <f t="shared" si="67"/>
        <v>3043</v>
      </c>
      <c r="E211" s="126">
        <f t="shared" si="67"/>
        <v>3038</v>
      </c>
    </row>
    <row r="212" spans="1:5" ht="15.75" x14ac:dyDescent="0.25">
      <c r="A212" s="82" t="s">
        <v>173</v>
      </c>
      <c r="B212" s="110"/>
      <c r="C212" s="111"/>
      <c r="D212" s="112"/>
      <c r="E212" s="113"/>
    </row>
    <row r="213" spans="1:5" ht="15.75" x14ac:dyDescent="0.25">
      <c r="A213" s="82" t="s">
        <v>146</v>
      </c>
      <c r="B213" s="87">
        <v>4598</v>
      </c>
      <c r="C213" s="88">
        <f t="shared" ref="C213:E213" si="68">B216</f>
        <v>3129</v>
      </c>
      <c r="D213" s="89">
        <f t="shared" si="68"/>
        <v>1597</v>
      </c>
      <c r="E213" s="90">
        <f t="shared" si="68"/>
        <v>0</v>
      </c>
    </row>
    <row r="214" spans="1:5" x14ac:dyDescent="0.2">
      <c r="A214" s="91" t="s">
        <v>147</v>
      </c>
      <c r="B214" s="87">
        <f>[2]Police!B43</f>
        <v>0</v>
      </c>
      <c r="C214" s="140">
        <f>[2]Police!C43</f>
        <v>0</v>
      </c>
      <c r="D214" s="89">
        <f>[2]Police!D43</f>
        <v>0</v>
      </c>
      <c r="E214" s="90">
        <v>0</v>
      </c>
    </row>
    <row r="215" spans="1:5" x14ac:dyDescent="0.2">
      <c r="A215" s="91" t="s">
        <v>148</v>
      </c>
      <c r="B215" s="87">
        <v>-1469</v>
      </c>
      <c r="C215" s="140">
        <v>-1532</v>
      </c>
      <c r="D215" s="89">
        <v>-1597</v>
      </c>
      <c r="E215" s="90">
        <v>0</v>
      </c>
    </row>
    <row r="216" spans="1:5" ht="15.75" x14ac:dyDescent="0.25">
      <c r="A216" s="82" t="s">
        <v>149</v>
      </c>
      <c r="B216" s="92">
        <f t="shared" ref="B216:E216" si="69">SUM(B213:B215)</f>
        <v>3129</v>
      </c>
      <c r="C216" s="93">
        <f t="shared" si="69"/>
        <v>1597</v>
      </c>
      <c r="D216" s="94">
        <f t="shared" si="69"/>
        <v>0</v>
      </c>
      <c r="E216" s="95">
        <f t="shared" si="69"/>
        <v>0</v>
      </c>
    </row>
    <row r="217" spans="1:5" ht="15.75" x14ac:dyDescent="0.25">
      <c r="A217" s="91" t="s">
        <v>159</v>
      </c>
      <c r="B217" s="96"/>
      <c r="C217" s="97"/>
      <c r="D217" s="98"/>
      <c r="E217" s="99"/>
    </row>
    <row r="218" spans="1:5" ht="15.75" x14ac:dyDescent="0.25">
      <c r="A218" s="82" t="s">
        <v>150</v>
      </c>
      <c r="B218" s="87">
        <f>[2]Police!B47</f>
        <v>11566</v>
      </c>
      <c r="C218" s="88">
        <f t="shared" ref="C218:D218" si="70">B221</f>
        <v>11566</v>
      </c>
      <c r="D218" s="89">
        <f t="shared" si="70"/>
        <v>11566</v>
      </c>
      <c r="E218" s="90">
        <f>D221</f>
        <v>11566</v>
      </c>
    </row>
    <row r="219" spans="1:5" x14ac:dyDescent="0.2">
      <c r="A219" s="91" t="s">
        <v>151</v>
      </c>
      <c r="B219" s="87">
        <f>[2]Police!B48</f>
        <v>0</v>
      </c>
      <c r="C219" s="140">
        <v>0</v>
      </c>
      <c r="D219" s="89">
        <f>[2]Police!D48</f>
        <v>0</v>
      </c>
      <c r="E219" s="90">
        <f>[2]Police!E48</f>
        <v>0</v>
      </c>
    </row>
    <row r="220" spans="1:5" x14ac:dyDescent="0.2">
      <c r="A220" s="91" t="s">
        <v>152</v>
      </c>
      <c r="B220" s="87">
        <f>[2]Police!B49</f>
        <v>0</v>
      </c>
      <c r="C220" s="140">
        <f>[2]Police!C49</f>
        <v>0</v>
      </c>
      <c r="D220" s="89">
        <f>[2]Police!D49</f>
        <v>0</v>
      </c>
      <c r="E220" s="90">
        <v>0</v>
      </c>
    </row>
    <row r="221" spans="1:5" ht="15.75" x14ac:dyDescent="0.25">
      <c r="A221" s="82" t="s">
        <v>153</v>
      </c>
      <c r="B221" s="92">
        <f t="shared" ref="B221:E221" si="71">SUM(B218:B220)</f>
        <v>11566</v>
      </c>
      <c r="C221" s="93">
        <f t="shared" si="71"/>
        <v>11566</v>
      </c>
      <c r="D221" s="94">
        <f t="shared" si="71"/>
        <v>11566</v>
      </c>
      <c r="E221" s="95">
        <f t="shared" si="71"/>
        <v>11566</v>
      </c>
    </row>
    <row r="222" spans="1:5" x14ac:dyDescent="0.2">
      <c r="A222" s="91" t="s">
        <v>159</v>
      </c>
      <c r="B222" s="114"/>
      <c r="C222" s="115"/>
      <c r="D222" s="116"/>
      <c r="E222" s="117"/>
    </row>
    <row r="223" spans="1:5" ht="16.5" thickBot="1" x14ac:dyDescent="0.3">
      <c r="A223" s="82" t="s">
        <v>154</v>
      </c>
      <c r="B223" s="101">
        <f t="shared" ref="B223:E223" si="72">B216+B221</f>
        <v>14695</v>
      </c>
      <c r="C223" s="102">
        <f t="shared" si="72"/>
        <v>13163</v>
      </c>
      <c r="D223" s="103">
        <f t="shared" si="72"/>
        <v>11566</v>
      </c>
      <c r="E223" s="104">
        <f t="shared" si="72"/>
        <v>11566</v>
      </c>
    </row>
    <row r="224" spans="1:5" ht="16.5" thickTop="1" x14ac:dyDescent="0.25">
      <c r="A224" s="91"/>
      <c r="B224" s="96"/>
      <c r="C224" s="97"/>
      <c r="D224" s="98"/>
      <c r="E224" s="99"/>
    </row>
    <row r="225" spans="1:5" ht="15.75" x14ac:dyDescent="0.25">
      <c r="A225" s="82" t="s">
        <v>155</v>
      </c>
      <c r="B225" s="96"/>
      <c r="C225" s="97"/>
      <c r="D225" s="98"/>
      <c r="E225" s="99"/>
    </row>
    <row r="226" spans="1:5" x14ac:dyDescent="0.2">
      <c r="A226" s="91" t="s">
        <v>156</v>
      </c>
      <c r="B226" s="87">
        <v>1469</v>
      </c>
      <c r="C226" s="140">
        <v>1532</v>
      </c>
      <c r="D226" s="89">
        <v>1597</v>
      </c>
      <c r="E226" s="90">
        <v>0</v>
      </c>
    </row>
    <row r="227" spans="1:5" x14ac:dyDescent="0.2">
      <c r="A227" s="91" t="s">
        <v>157</v>
      </c>
      <c r="B227" s="87">
        <v>193</v>
      </c>
      <c r="C227" s="140">
        <v>134</v>
      </c>
      <c r="D227" s="89">
        <v>69</v>
      </c>
      <c r="E227" s="90">
        <v>0</v>
      </c>
    </row>
    <row r="228" spans="1:5" ht="15.75" x14ac:dyDescent="0.25">
      <c r="A228" s="122"/>
      <c r="B228" s="123">
        <f t="shared" ref="B228:E228" si="73">SUM(B226:B227)</f>
        <v>1662</v>
      </c>
      <c r="C228" s="124">
        <f t="shared" si="73"/>
        <v>1666</v>
      </c>
      <c r="D228" s="125">
        <f t="shared" si="73"/>
        <v>1666</v>
      </c>
      <c r="E228" s="126">
        <f t="shared" si="73"/>
        <v>0</v>
      </c>
    </row>
    <row r="229" spans="1:5" x14ac:dyDescent="0.2">
      <c r="A229" s="71" t="s">
        <v>1217</v>
      </c>
    </row>
  </sheetData>
  <printOptions horizontalCentered="1"/>
  <pageMargins left="0.17" right="0.16" top="0.27" bottom="0.23" header="0.28000000000000003" footer="0.23"/>
  <pageSetup scale="95" fitToWidth="0" fitToHeight="0" orientation="landscape" r:id="rId1"/>
  <rowBreaks count="6" manualBreakCount="6">
    <brk id="41" max="16383" man="1"/>
    <brk id="75" max="16383" man="1"/>
    <brk id="109" max="4" man="1"/>
    <brk id="143" max="16383" man="1"/>
    <brk id="177" max="16383" man="1"/>
    <brk id="211"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9"/>
  <sheetViews>
    <sheetView workbookViewId="0">
      <selection activeCell="H28" sqref="H28"/>
    </sheetView>
  </sheetViews>
  <sheetFormatPr defaultRowHeight="12.75" x14ac:dyDescent="0.2"/>
  <cols>
    <col min="1" max="1" width="52.42578125" customWidth="1"/>
    <col min="2" max="6" width="15.140625" customWidth="1"/>
  </cols>
  <sheetData>
    <row r="1" spans="1:6" s="145" customFormat="1" ht="6" customHeight="1" x14ac:dyDescent="0.2">
      <c r="A1" s="144" t="s">
        <v>174</v>
      </c>
    </row>
    <row r="2" spans="1:6" s="145" customFormat="1" ht="15.75" x14ac:dyDescent="0.25">
      <c r="A2" s="343" t="s">
        <v>70</v>
      </c>
      <c r="B2" s="344"/>
      <c r="C2" s="344"/>
      <c r="D2" s="344"/>
      <c r="E2" s="344"/>
      <c r="F2" s="344"/>
    </row>
    <row r="3" spans="1:6" s="145" customFormat="1" ht="15.75" x14ac:dyDescent="0.25">
      <c r="A3" s="343" t="s">
        <v>1203</v>
      </c>
      <c r="B3" s="344"/>
      <c r="C3" s="344"/>
      <c r="D3" s="344"/>
      <c r="E3" s="344"/>
      <c r="F3" s="344"/>
    </row>
    <row r="4" spans="1:6" s="145" customFormat="1" ht="15.75" x14ac:dyDescent="0.25">
      <c r="A4" s="343" t="s">
        <v>175</v>
      </c>
      <c r="B4" s="344"/>
      <c r="C4" s="344"/>
      <c r="D4" s="344"/>
      <c r="E4" s="344"/>
      <c r="F4" s="344"/>
    </row>
    <row r="5" spans="1:6" s="145" customFormat="1" ht="15.75" thickBot="1" x14ac:dyDescent="0.25">
      <c r="A5" s="345" t="s">
        <v>176</v>
      </c>
      <c r="B5" s="344"/>
      <c r="C5" s="344"/>
      <c r="D5" s="344"/>
      <c r="E5" s="344"/>
      <c r="F5" s="344"/>
    </row>
    <row r="6" spans="1:6" ht="24.75" customHeight="1" x14ac:dyDescent="0.2">
      <c r="A6" s="346" t="s">
        <v>177</v>
      </c>
      <c r="B6" s="346" t="s">
        <v>178</v>
      </c>
      <c r="C6" s="346" t="s">
        <v>179</v>
      </c>
      <c r="D6" s="346" t="s">
        <v>180</v>
      </c>
      <c r="E6" s="346" t="s">
        <v>181</v>
      </c>
      <c r="F6" s="346" t="s">
        <v>182</v>
      </c>
    </row>
    <row r="7" spans="1:6" ht="15" x14ac:dyDescent="0.25">
      <c r="A7" s="349" t="s">
        <v>183</v>
      </c>
      <c r="B7" s="350"/>
      <c r="C7" s="350"/>
      <c r="D7" s="350"/>
      <c r="E7" s="350"/>
      <c r="F7" s="351"/>
    </row>
    <row r="8" spans="1:6" ht="14.25" x14ac:dyDescent="0.2">
      <c r="A8" s="352" t="s">
        <v>184</v>
      </c>
      <c r="B8" s="353">
        <v>15737</v>
      </c>
      <c r="C8" s="353">
        <v>4601</v>
      </c>
      <c r="D8" s="353">
        <v>0</v>
      </c>
      <c r="E8" s="353">
        <v>0</v>
      </c>
      <c r="F8" s="354">
        <v>20338</v>
      </c>
    </row>
    <row r="9" spans="1:6" ht="14.25" x14ac:dyDescent="0.2">
      <c r="A9" s="352" t="s">
        <v>185</v>
      </c>
      <c r="B9" s="353">
        <v>350.4</v>
      </c>
      <c r="C9" s="353">
        <v>350.4</v>
      </c>
      <c r="D9" s="353">
        <v>350.4</v>
      </c>
      <c r="E9" s="353">
        <v>350.4</v>
      </c>
      <c r="F9" s="354">
        <v>1401.6</v>
      </c>
    </row>
    <row r="10" spans="1:6" ht="15" x14ac:dyDescent="0.25">
      <c r="A10" s="355" t="s">
        <v>186</v>
      </c>
      <c r="B10" s="356">
        <v>16087.4</v>
      </c>
      <c r="C10" s="356">
        <v>4951.3999999999996</v>
      </c>
      <c r="D10" s="356">
        <v>350.4</v>
      </c>
      <c r="E10" s="356">
        <v>350.4</v>
      </c>
      <c r="F10" s="357">
        <v>21739.599999999999</v>
      </c>
    </row>
    <row r="11" spans="1:6" ht="15" x14ac:dyDescent="0.25">
      <c r="A11" s="358" t="s">
        <v>187</v>
      </c>
      <c r="B11" s="359"/>
      <c r="C11" s="359"/>
      <c r="D11" s="359"/>
      <c r="E11" s="359"/>
      <c r="F11" s="360"/>
    </row>
    <row r="12" spans="1:6" ht="14.25" x14ac:dyDescent="0.2">
      <c r="A12" s="352" t="s">
        <v>188</v>
      </c>
      <c r="B12" s="353">
        <v>1000</v>
      </c>
      <c r="C12" s="353">
        <v>1000</v>
      </c>
      <c r="D12" s="353">
        <v>1000</v>
      </c>
      <c r="E12" s="353">
        <v>1000</v>
      </c>
      <c r="F12" s="354">
        <v>4000</v>
      </c>
    </row>
    <row r="13" spans="1:6" ht="14.25" x14ac:dyDescent="0.2">
      <c r="A13" s="352" t="s">
        <v>189</v>
      </c>
      <c r="B13" s="353">
        <v>7197</v>
      </c>
      <c r="C13" s="353">
        <v>0</v>
      </c>
      <c r="D13" s="353">
        <v>0</v>
      </c>
      <c r="E13" s="353">
        <v>0</v>
      </c>
      <c r="F13" s="354">
        <v>7197</v>
      </c>
    </row>
    <row r="14" spans="1:6" ht="14.25" x14ac:dyDescent="0.2">
      <c r="A14" s="352" t="s">
        <v>190</v>
      </c>
      <c r="B14" s="353">
        <v>24000</v>
      </c>
      <c r="C14" s="353">
        <v>16150</v>
      </c>
      <c r="D14" s="353">
        <v>15923</v>
      </c>
      <c r="E14" s="353">
        <v>15057</v>
      </c>
      <c r="F14" s="354">
        <v>71130</v>
      </c>
    </row>
    <row r="15" spans="1:6" ht="14.25" x14ac:dyDescent="0.2">
      <c r="A15" s="352" t="s">
        <v>191</v>
      </c>
      <c r="B15" s="353">
        <v>175</v>
      </c>
      <c r="C15" s="353">
        <v>100</v>
      </c>
      <c r="D15" s="353">
        <v>100</v>
      </c>
      <c r="E15" s="353">
        <v>100</v>
      </c>
      <c r="F15" s="354">
        <v>475</v>
      </c>
    </row>
    <row r="16" spans="1:6" ht="14.25" x14ac:dyDescent="0.2">
      <c r="A16" s="352" t="s">
        <v>192</v>
      </c>
      <c r="B16" s="353">
        <v>500</v>
      </c>
      <c r="C16" s="353">
        <v>0</v>
      </c>
      <c r="D16" s="353">
        <v>0</v>
      </c>
      <c r="E16" s="353">
        <v>0</v>
      </c>
      <c r="F16" s="354">
        <v>500</v>
      </c>
    </row>
    <row r="17" spans="1:6" ht="14.25" x14ac:dyDescent="0.2">
      <c r="A17" s="352" t="s">
        <v>193</v>
      </c>
      <c r="B17" s="353">
        <v>4725</v>
      </c>
      <c r="C17" s="353">
        <v>4030</v>
      </c>
      <c r="D17" s="353">
        <v>4139</v>
      </c>
      <c r="E17" s="353">
        <v>4214</v>
      </c>
      <c r="F17" s="354">
        <v>17108</v>
      </c>
    </row>
    <row r="18" spans="1:6" ht="14.25" x14ac:dyDescent="0.2">
      <c r="A18" s="352" t="s">
        <v>194</v>
      </c>
      <c r="B18" s="353">
        <v>325</v>
      </c>
      <c r="C18" s="353">
        <v>4325</v>
      </c>
      <c r="D18" s="353">
        <v>2325</v>
      </c>
      <c r="E18" s="353">
        <v>2375</v>
      </c>
      <c r="F18" s="354">
        <v>9350</v>
      </c>
    </row>
    <row r="19" spans="1:6" ht="14.25" x14ac:dyDescent="0.2">
      <c r="A19" s="352" t="s">
        <v>195</v>
      </c>
      <c r="B19" s="353">
        <v>0</v>
      </c>
      <c r="C19" s="353">
        <v>0</v>
      </c>
      <c r="D19" s="353">
        <v>600</v>
      </c>
      <c r="E19" s="353">
        <v>0</v>
      </c>
      <c r="F19" s="354">
        <v>600</v>
      </c>
    </row>
    <row r="20" spans="1:6" ht="14.25" x14ac:dyDescent="0.2">
      <c r="A20" s="352" t="s">
        <v>196</v>
      </c>
      <c r="B20" s="353">
        <v>700</v>
      </c>
      <c r="C20" s="353">
        <v>0</v>
      </c>
      <c r="D20" s="353">
        <v>0</v>
      </c>
      <c r="E20" s="353">
        <v>0</v>
      </c>
      <c r="F20" s="354">
        <v>700</v>
      </c>
    </row>
    <row r="21" spans="1:6" ht="14.25" x14ac:dyDescent="0.2">
      <c r="A21" s="352" t="s">
        <v>197</v>
      </c>
      <c r="B21" s="353">
        <v>250</v>
      </c>
      <c r="C21" s="353">
        <v>0</v>
      </c>
      <c r="D21" s="353">
        <v>0</v>
      </c>
      <c r="E21" s="353">
        <v>0</v>
      </c>
      <c r="F21" s="354">
        <v>250</v>
      </c>
    </row>
    <row r="22" spans="1:6" ht="14.25" x14ac:dyDescent="0.2">
      <c r="A22" s="352" t="s">
        <v>198</v>
      </c>
      <c r="B22" s="353">
        <v>500</v>
      </c>
      <c r="C22" s="353">
        <v>0</v>
      </c>
      <c r="D22" s="353">
        <v>0</v>
      </c>
      <c r="E22" s="353">
        <v>0</v>
      </c>
      <c r="F22" s="354">
        <v>500</v>
      </c>
    </row>
    <row r="23" spans="1:6" ht="15" x14ac:dyDescent="0.25">
      <c r="A23" s="355" t="s">
        <v>199</v>
      </c>
      <c r="B23" s="356">
        <v>39372</v>
      </c>
      <c r="C23" s="356">
        <v>25605</v>
      </c>
      <c r="D23" s="356">
        <v>24087</v>
      </c>
      <c r="E23" s="356">
        <v>22746</v>
      </c>
      <c r="F23" s="357">
        <v>111810</v>
      </c>
    </row>
    <row r="24" spans="1:6" ht="15" x14ac:dyDescent="0.25">
      <c r="A24" s="358" t="s">
        <v>200</v>
      </c>
      <c r="B24" s="359"/>
      <c r="C24" s="359"/>
      <c r="D24" s="359"/>
      <c r="E24" s="359"/>
      <c r="F24" s="360"/>
    </row>
    <row r="25" spans="1:6" ht="14.25" x14ac:dyDescent="0.2">
      <c r="A25" s="352" t="s">
        <v>201</v>
      </c>
      <c r="B25" s="353">
        <v>350</v>
      </c>
      <c r="C25" s="353">
        <v>0</v>
      </c>
      <c r="D25" s="353">
        <v>0</v>
      </c>
      <c r="E25" s="353">
        <v>0</v>
      </c>
      <c r="F25" s="354">
        <v>350</v>
      </c>
    </row>
    <row r="26" spans="1:6" ht="14.25" x14ac:dyDescent="0.2">
      <c r="A26" s="352" t="s">
        <v>202</v>
      </c>
      <c r="B26" s="353">
        <v>0</v>
      </c>
      <c r="C26" s="353">
        <v>109</v>
      </c>
      <c r="D26" s="353">
        <v>100</v>
      </c>
      <c r="E26" s="353">
        <v>104</v>
      </c>
      <c r="F26" s="354">
        <v>313</v>
      </c>
    </row>
    <row r="27" spans="1:6" ht="14.25" x14ac:dyDescent="0.2">
      <c r="A27" s="352" t="s">
        <v>203</v>
      </c>
      <c r="B27" s="353">
        <v>0</v>
      </c>
      <c r="C27" s="353">
        <v>0</v>
      </c>
      <c r="D27" s="353">
        <v>200</v>
      </c>
      <c r="E27" s="353">
        <v>200</v>
      </c>
      <c r="F27" s="354">
        <v>400</v>
      </c>
    </row>
    <row r="28" spans="1:6" ht="14.25" x14ac:dyDescent="0.2">
      <c r="A28" s="352" t="s">
        <v>204</v>
      </c>
      <c r="B28" s="353">
        <v>0</v>
      </c>
      <c r="C28" s="353">
        <v>450</v>
      </c>
      <c r="D28" s="353">
        <v>1050</v>
      </c>
      <c r="E28" s="353">
        <v>0</v>
      </c>
      <c r="F28" s="354">
        <v>1500</v>
      </c>
    </row>
    <row r="29" spans="1:6" ht="14.25" x14ac:dyDescent="0.2">
      <c r="A29" s="352" t="s">
        <v>205</v>
      </c>
      <c r="B29" s="353">
        <v>200</v>
      </c>
      <c r="C29" s="353">
        <v>300</v>
      </c>
      <c r="D29" s="353">
        <v>475</v>
      </c>
      <c r="E29" s="353">
        <v>500</v>
      </c>
      <c r="F29" s="354">
        <v>1475</v>
      </c>
    </row>
    <row r="30" spans="1:6" ht="14.25" x14ac:dyDescent="0.2">
      <c r="A30" s="352" t="s">
        <v>206</v>
      </c>
      <c r="B30" s="353">
        <v>250</v>
      </c>
      <c r="C30" s="353">
        <v>400</v>
      </c>
      <c r="D30" s="353">
        <v>540</v>
      </c>
      <c r="E30" s="353">
        <v>500</v>
      </c>
      <c r="F30" s="354">
        <v>1690</v>
      </c>
    </row>
    <row r="31" spans="1:6" ht="14.25" x14ac:dyDescent="0.2">
      <c r="A31" s="352" t="s">
        <v>207</v>
      </c>
      <c r="B31" s="353">
        <v>100</v>
      </c>
      <c r="C31" s="353">
        <v>250</v>
      </c>
      <c r="D31" s="353">
        <v>375</v>
      </c>
      <c r="E31" s="353">
        <v>354</v>
      </c>
      <c r="F31" s="354">
        <v>1079</v>
      </c>
    </row>
    <row r="32" spans="1:6" ht="14.25" x14ac:dyDescent="0.2">
      <c r="A32" s="352" t="s">
        <v>208</v>
      </c>
      <c r="B32" s="353">
        <v>391</v>
      </c>
      <c r="C32" s="353">
        <v>400</v>
      </c>
      <c r="D32" s="353">
        <v>400</v>
      </c>
      <c r="E32" s="353">
        <v>500</v>
      </c>
      <c r="F32" s="354">
        <v>1691</v>
      </c>
    </row>
    <row r="33" spans="1:6" ht="14.25" x14ac:dyDescent="0.2">
      <c r="A33" s="352" t="s">
        <v>209</v>
      </c>
      <c r="B33" s="353">
        <v>150</v>
      </c>
      <c r="C33" s="353">
        <v>300</v>
      </c>
      <c r="D33" s="353">
        <v>500</v>
      </c>
      <c r="E33" s="353">
        <v>500</v>
      </c>
      <c r="F33" s="354">
        <v>1450</v>
      </c>
    </row>
    <row r="34" spans="1:6" ht="14.25" x14ac:dyDescent="0.2">
      <c r="A34" s="352" t="s">
        <v>210</v>
      </c>
      <c r="B34" s="353">
        <v>100</v>
      </c>
      <c r="C34" s="353">
        <v>100</v>
      </c>
      <c r="D34" s="353">
        <v>100</v>
      </c>
      <c r="E34" s="353">
        <v>100</v>
      </c>
      <c r="F34" s="354">
        <v>400</v>
      </c>
    </row>
    <row r="35" spans="1:6" ht="14.25" x14ac:dyDescent="0.2">
      <c r="A35" s="352" t="s">
        <v>211</v>
      </c>
      <c r="B35" s="353">
        <v>750</v>
      </c>
      <c r="C35" s="353">
        <v>350</v>
      </c>
      <c r="D35" s="353">
        <v>350</v>
      </c>
      <c r="E35" s="353">
        <v>250</v>
      </c>
      <c r="F35" s="354">
        <v>1700</v>
      </c>
    </row>
    <row r="36" spans="1:6" ht="14.25" x14ac:dyDescent="0.2">
      <c r="A36" s="352" t="s">
        <v>212</v>
      </c>
      <c r="B36" s="353">
        <v>274</v>
      </c>
      <c r="C36" s="353">
        <v>564</v>
      </c>
      <c r="D36" s="353">
        <v>584</v>
      </c>
      <c r="E36" s="353">
        <v>300</v>
      </c>
      <c r="F36" s="354">
        <v>1722</v>
      </c>
    </row>
    <row r="37" spans="1:6" ht="14.25" x14ac:dyDescent="0.2">
      <c r="A37" s="352" t="s">
        <v>213</v>
      </c>
      <c r="B37" s="353">
        <v>245</v>
      </c>
      <c r="C37" s="353">
        <v>245</v>
      </c>
      <c r="D37" s="353">
        <v>245</v>
      </c>
      <c r="E37" s="353">
        <v>250</v>
      </c>
      <c r="F37" s="354">
        <v>985</v>
      </c>
    </row>
    <row r="38" spans="1:6" ht="14.25" x14ac:dyDescent="0.2">
      <c r="A38" s="352" t="s">
        <v>214</v>
      </c>
      <c r="B38" s="353">
        <v>0</v>
      </c>
      <c r="C38" s="353">
        <v>300</v>
      </c>
      <c r="D38" s="353">
        <v>100</v>
      </c>
      <c r="E38" s="353">
        <v>102</v>
      </c>
      <c r="F38" s="354">
        <v>502</v>
      </c>
    </row>
    <row r="39" spans="1:6" ht="14.25" x14ac:dyDescent="0.2">
      <c r="A39" s="352" t="s">
        <v>215</v>
      </c>
      <c r="B39" s="353">
        <v>0</v>
      </c>
      <c r="C39" s="353">
        <v>0</v>
      </c>
      <c r="D39" s="353">
        <v>825</v>
      </c>
      <c r="E39" s="353">
        <v>1830</v>
      </c>
      <c r="F39" s="354">
        <v>2655</v>
      </c>
    </row>
    <row r="40" spans="1:6" ht="14.25" x14ac:dyDescent="0.2">
      <c r="A40" s="352" t="s">
        <v>216</v>
      </c>
      <c r="B40" s="353">
        <v>0</v>
      </c>
      <c r="C40" s="353">
        <v>0</v>
      </c>
      <c r="D40" s="353">
        <v>0</v>
      </c>
      <c r="E40" s="353">
        <v>300</v>
      </c>
      <c r="F40" s="354">
        <v>300</v>
      </c>
    </row>
    <row r="41" spans="1:6" ht="14.25" x14ac:dyDescent="0.2">
      <c r="A41" s="352" t="s">
        <v>217</v>
      </c>
      <c r="B41" s="353">
        <v>0</v>
      </c>
      <c r="C41" s="353">
        <v>50</v>
      </c>
      <c r="D41" s="353">
        <v>50</v>
      </c>
      <c r="E41" s="353">
        <v>50</v>
      </c>
      <c r="F41" s="354">
        <v>150</v>
      </c>
    </row>
    <row r="42" spans="1:6" ht="14.25" x14ac:dyDescent="0.2">
      <c r="A42" s="352" t="s">
        <v>218</v>
      </c>
      <c r="B42" s="353">
        <v>0</v>
      </c>
      <c r="C42" s="353">
        <v>200</v>
      </c>
      <c r="D42" s="353">
        <v>300</v>
      </c>
      <c r="E42" s="353">
        <v>302</v>
      </c>
      <c r="F42" s="354">
        <v>802</v>
      </c>
    </row>
    <row r="43" spans="1:6" ht="14.25" x14ac:dyDescent="0.2">
      <c r="A43" s="352" t="s">
        <v>219</v>
      </c>
      <c r="B43" s="353">
        <v>0</v>
      </c>
      <c r="C43" s="353">
        <v>0</v>
      </c>
      <c r="D43" s="353">
        <v>75</v>
      </c>
      <c r="E43" s="353">
        <v>0</v>
      </c>
      <c r="F43" s="354">
        <v>75</v>
      </c>
    </row>
    <row r="44" spans="1:6" ht="14.25" x14ac:dyDescent="0.2">
      <c r="A44" s="352" t="s">
        <v>220</v>
      </c>
      <c r="B44" s="353">
        <v>0</v>
      </c>
      <c r="C44" s="353">
        <v>0</v>
      </c>
      <c r="D44" s="353">
        <v>0</v>
      </c>
      <c r="E44" s="353">
        <v>300</v>
      </c>
      <c r="F44" s="354">
        <v>300</v>
      </c>
    </row>
    <row r="45" spans="1:6" ht="14.25" x14ac:dyDescent="0.2">
      <c r="A45" s="352" t="s">
        <v>221</v>
      </c>
      <c r="B45" s="353">
        <v>57</v>
      </c>
      <c r="C45" s="353">
        <v>59</v>
      </c>
      <c r="D45" s="353">
        <v>60</v>
      </c>
      <c r="E45" s="353">
        <v>61</v>
      </c>
      <c r="F45" s="354">
        <v>237</v>
      </c>
    </row>
    <row r="46" spans="1:6" ht="14.25" x14ac:dyDescent="0.2">
      <c r="A46" s="352" t="s">
        <v>222</v>
      </c>
      <c r="B46" s="353">
        <v>0</v>
      </c>
      <c r="C46" s="353">
        <v>0</v>
      </c>
      <c r="D46" s="353">
        <v>200</v>
      </c>
      <c r="E46" s="353">
        <v>0</v>
      </c>
      <c r="F46" s="354">
        <v>200</v>
      </c>
    </row>
    <row r="47" spans="1:6" ht="15" x14ac:dyDescent="0.25">
      <c r="A47" s="355" t="s">
        <v>223</v>
      </c>
      <c r="B47" s="356">
        <v>2867</v>
      </c>
      <c r="C47" s="356">
        <v>4077</v>
      </c>
      <c r="D47" s="356">
        <v>6529</v>
      </c>
      <c r="E47" s="356">
        <v>6503</v>
      </c>
      <c r="F47" s="357">
        <v>19976</v>
      </c>
    </row>
    <row r="48" spans="1:6" ht="15" x14ac:dyDescent="0.25">
      <c r="A48" s="358" t="s">
        <v>224</v>
      </c>
      <c r="B48" s="359"/>
      <c r="C48" s="359"/>
      <c r="D48" s="359"/>
      <c r="E48" s="359"/>
      <c r="F48" s="360"/>
    </row>
    <row r="49" spans="1:6" ht="14.25" x14ac:dyDescent="0.2">
      <c r="A49" s="352" t="s">
        <v>225</v>
      </c>
      <c r="B49" s="353">
        <v>44715</v>
      </c>
      <c r="C49" s="353">
        <v>0</v>
      </c>
      <c r="D49" s="353">
        <v>0</v>
      </c>
      <c r="E49" s="353">
        <v>0</v>
      </c>
      <c r="F49" s="354">
        <v>44715</v>
      </c>
    </row>
    <row r="50" spans="1:6" ht="14.25" x14ac:dyDescent="0.2">
      <c r="A50" s="352" t="s">
        <v>226</v>
      </c>
      <c r="B50" s="353">
        <v>2300</v>
      </c>
      <c r="C50" s="353">
        <v>0</v>
      </c>
      <c r="D50" s="353">
        <v>0</v>
      </c>
      <c r="E50" s="353">
        <v>0</v>
      </c>
      <c r="F50" s="354">
        <v>2300</v>
      </c>
    </row>
    <row r="51" spans="1:6" ht="14.25" x14ac:dyDescent="0.2">
      <c r="A51" s="352" t="s">
        <v>227</v>
      </c>
      <c r="B51" s="353">
        <v>2150</v>
      </c>
      <c r="C51" s="353">
        <v>0</v>
      </c>
      <c r="D51" s="353">
        <v>0</v>
      </c>
      <c r="E51" s="353">
        <v>0</v>
      </c>
      <c r="F51" s="354">
        <v>2150</v>
      </c>
    </row>
    <row r="52" spans="1:6" ht="14.25" x14ac:dyDescent="0.2">
      <c r="A52" s="352" t="s">
        <v>228</v>
      </c>
      <c r="B52" s="353">
        <v>27</v>
      </c>
      <c r="C52" s="353">
        <v>0</v>
      </c>
      <c r="D52" s="353">
        <v>0</v>
      </c>
      <c r="E52" s="353">
        <v>0</v>
      </c>
      <c r="F52" s="354">
        <v>27</v>
      </c>
    </row>
    <row r="53" spans="1:6" ht="14.25" x14ac:dyDescent="0.2">
      <c r="A53" s="352" t="s">
        <v>229</v>
      </c>
      <c r="B53" s="353">
        <v>0</v>
      </c>
      <c r="C53" s="353">
        <v>0</v>
      </c>
      <c r="D53" s="353">
        <v>500</v>
      </c>
      <c r="E53" s="353">
        <v>4500</v>
      </c>
      <c r="F53" s="354">
        <v>5000</v>
      </c>
    </row>
    <row r="54" spans="1:6" ht="14.25" x14ac:dyDescent="0.2">
      <c r="A54" s="352" t="s">
        <v>230</v>
      </c>
      <c r="B54" s="353">
        <v>0</v>
      </c>
      <c r="C54" s="353">
        <v>0</v>
      </c>
      <c r="D54" s="353">
        <v>0</v>
      </c>
      <c r="E54" s="353">
        <v>552</v>
      </c>
      <c r="F54" s="354">
        <v>552</v>
      </c>
    </row>
    <row r="55" spans="1:6" ht="14.25" x14ac:dyDescent="0.2">
      <c r="A55" s="352" t="s">
        <v>231</v>
      </c>
      <c r="B55" s="353">
        <v>0</v>
      </c>
      <c r="C55" s="353">
        <v>0</v>
      </c>
      <c r="D55" s="353">
        <v>35699</v>
      </c>
      <c r="E55" s="353">
        <v>0</v>
      </c>
      <c r="F55" s="354">
        <v>35699</v>
      </c>
    </row>
    <row r="56" spans="1:6" ht="14.25" x14ac:dyDescent="0.2">
      <c r="A56" s="352" t="s">
        <v>232</v>
      </c>
      <c r="B56" s="353">
        <v>1000</v>
      </c>
      <c r="C56" s="353">
        <v>0</v>
      </c>
      <c r="D56" s="353">
        <v>0</v>
      </c>
      <c r="E56" s="353">
        <v>0</v>
      </c>
      <c r="F56" s="354">
        <v>1000</v>
      </c>
    </row>
    <row r="57" spans="1:6" ht="14.25" x14ac:dyDescent="0.2">
      <c r="A57" s="352" t="s">
        <v>233</v>
      </c>
      <c r="B57" s="353">
        <v>1800</v>
      </c>
      <c r="C57" s="353">
        <v>1800</v>
      </c>
      <c r="D57" s="353">
        <v>2310</v>
      </c>
      <c r="E57" s="353">
        <v>2310</v>
      </c>
      <c r="F57" s="354">
        <v>8220</v>
      </c>
    </row>
    <row r="58" spans="1:6" ht="14.25" x14ac:dyDescent="0.2">
      <c r="A58" s="352" t="s">
        <v>234</v>
      </c>
      <c r="B58" s="353">
        <v>200</v>
      </c>
      <c r="C58" s="353">
        <v>200</v>
      </c>
      <c r="D58" s="353">
        <v>200</v>
      </c>
      <c r="E58" s="353">
        <v>200</v>
      </c>
      <c r="F58" s="354">
        <v>800</v>
      </c>
    </row>
    <row r="59" spans="1:6" ht="14.25" x14ac:dyDescent="0.2">
      <c r="A59" s="352" t="s">
        <v>235</v>
      </c>
      <c r="B59" s="353">
        <v>200</v>
      </c>
      <c r="C59" s="353">
        <v>200</v>
      </c>
      <c r="D59" s="353">
        <v>200</v>
      </c>
      <c r="E59" s="353">
        <v>200</v>
      </c>
      <c r="F59" s="354">
        <v>800</v>
      </c>
    </row>
    <row r="60" spans="1:6" ht="14.25" x14ac:dyDescent="0.2">
      <c r="A60" s="352" t="s">
        <v>236</v>
      </c>
      <c r="B60" s="353">
        <v>3266</v>
      </c>
      <c r="C60" s="353">
        <v>3536</v>
      </c>
      <c r="D60" s="353">
        <v>3536</v>
      </c>
      <c r="E60" s="353">
        <v>4036</v>
      </c>
      <c r="F60" s="354">
        <v>14374</v>
      </c>
    </row>
    <row r="61" spans="1:6" ht="14.25" x14ac:dyDescent="0.2">
      <c r="A61" s="352" t="s">
        <v>237</v>
      </c>
      <c r="B61" s="353">
        <v>574</v>
      </c>
      <c r="C61" s="353">
        <v>821</v>
      </c>
      <c r="D61" s="353">
        <v>1375</v>
      </c>
      <c r="E61" s="353">
        <v>654</v>
      </c>
      <c r="F61" s="354">
        <v>3424</v>
      </c>
    </row>
    <row r="62" spans="1:6" ht="14.25" x14ac:dyDescent="0.2">
      <c r="A62" s="352" t="s">
        <v>238</v>
      </c>
      <c r="B62" s="353">
        <v>0</v>
      </c>
      <c r="C62" s="353">
        <v>418</v>
      </c>
      <c r="D62" s="353">
        <v>600</v>
      </c>
      <c r="E62" s="353">
        <v>650</v>
      </c>
      <c r="F62" s="354">
        <v>1668</v>
      </c>
    </row>
    <row r="63" spans="1:6" ht="14.25" x14ac:dyDescent="0.2">
      <c r="A63" s="352" t="s">
        <v>239</v>
      </c>
      <c r="B63" s="353">
        <v>9485</v>
      </c>
      <c r="C63" s="353">
        <v>8000</v>
      </c>
      <c r="D63" s="353">
        <v>3865</v>
      </c>
      <c r="E63" s="353">
        <v>3000</v>
      </c>
      <c r="F63" s="354">
        <v>24350</v>
      </c>
    </row>
    <row r="64" spans="1:6" ht="15" x14ac:dyDescent="0.25">
      <c r="A64" s="355" t="s">
        <v>240</v>
      </c>
      <c r="B64" s="356">
        <v>65717</v>
      </c>
      <c r="C64" s="356">
        <v>14975</v>
      </c>
      <c r="D64" s="356">
        <v>48285</v>
      </c>
      <c r="E64" s="356">
        <v>16102</v>
      </c>
      <c r="F64" s="357">
        <v>145079</v>
      </c>
    </row>
    <row r="65" spans="1:6" ht="15" x14ac:dyDescent="0.25">
      <c r="A65" s="358" t="s">
        <v>241</v>
      </c>
      <c r="B65" s="359"/>
      <c r="C65" s="359"/>
      <c r="D65" s="359"/>
      <c r="E65" s="359"/>
      <c r="F65" s="360"/>
    </row>
    <row r="66" spans="1:6" ht="14.25" x14ac:dyDescent="0.2">
      <c r="A66" s="352" t="s">
        <v>242</v>
      </c>
      <c r="B66" s="353">
        <v>0</v>
      </c>
      <c r="C66" s="353">
        <v>0</v>
      </c>
      <c r="D66" s="353">
        <v>0</v>
      </c>
      <c r="E66" s="353">
        <v>0</v>
      </c>
      <c r="F66" s="354">
        <v>0</v>
      </c>
    </row>
    <row r="67" spans="1:6" ht="14.25" x14ac:dyDescent="0.2">
      <c r="A67" s="352" t="s">
        <v>243</v>
      </c>
      <c r="B67" s="353">
        <v>0</v>
      </c>
      <c r="C67" s="353">
        <v>100</v>
      </c>
      <c r="D67" s="353">
        <v>750</v>
      </c>
      <c r="E67" s="353">
        <v>0</v>
      </c>
      <c r="F67" s="354">
        <v>850</v>
      </c>
    </row>
    <row r="68" spans="1:6" ht="14.25" x14ac:dyDescent="0.2">
      <c r="A68" s="352" t="s">
        <v>244</v>
      </c>
      <c r="B68" s="353">
        <v>0</v>
      </c>
      <c r="C68" s="353">
        <v>10000</v>
      </c>
      <c r="D68" s="353">
        <v>0</v>
      </c>
      <c r="E68" s="353">
        <v>0</v>
      </c>
      <c r="F68" s="354">
        <v>10000</v>
      </c>
    </row>
    <row r="69" spans="1:6" ht="14.25" x14ac:dyDescent="0.2">
      <c r="A69" s="352" t="s">
        <v>245</v>
      </c>
      <c r="B69" s="353">
        <v>0</v>
      </c>
      <c r="C69" s="353">
        <v>3200</v>
      </c>
      <c r="D69" s="353">
        <v>0</v>
      </c>
      <c r="E69" s="353">
        <v>0</v>
      </c>
      <c r="F69" s="354">
        <v>3200</v>
      </c>
    </row>
    <row r="70" spans="1:6" ht="14.25" x14ac:dyDescent="0.2">
      <c r="A70" s="352" t="s">
        <v>246</v>
      </c>
      <c r="B70" s="353">
        <v>2000</v>
      </c>
      <c r="C70" s="353">
        <v>0</v>
      </c>
      <c r="D70" s="353">
        <v>0</v>
      </c>
      <c r="E70" s="353">
        <v>0</v>
      </c>
      <c r="F70" s="354">
        <v>2000</v>
      </c>
    </row>
    <row r="71" spans="1:6" ht="14.25" x14ac:dyDescent="0.2">
      <c r="A71" s="352" t="s">
        <v>247</v>
      </c>
      <c r="B71" s="353">
        <v>0</v>
      </c>
      <c r="C71" s="353">
        <v>0</v>
      </c>
      <c r="D71" s="353">
        <v>200</v>
      </c>
      <c r="E71" s="353">
        <v>2000</v>
      </c>
      <c r="F71" s="354">
        <v>2200</v>
      </c>
    </row>
    <row r="72" spans="1:6" ht="14.25" x14ac:dyDescent="0.2">
      <c r="A72" s="352" t="s">
        <v>248</v>
      </c>
      <c r="B72" s="353">
        <v>0</v>
      </c>
      <c r="C72" s="353">
        <v>250</v>
      </c>
      <c r="D72" s="353">
        <v>0</v>
      </c>
      <c r="E72" s="353">
        <v>0</v>
      </c>
      <c r="F72" s="354">
        <v>250</v>
      </c>
    </row>
    <row r="73" spans="1:6" ht="14.25" x14ac:dyDescent="0.2">
      <c r="A73" s="352" t="s">
        <v>249</v>
      </c>
      <c r="B73" s="353">
        <v>0</v>
      </c>
      <c r="C73" s="353">
        <v>0</v>
      </c>
      <c r="D73" s="353">
        <v>200</v>
      </c>
      <c r="E73" s="353">
        <v>0</v>
      </c>
      <c r="F73" s="354">
        <v>200</v>
      </c>
    </row>
    <row r="74" spans="1:6" ht="14.25" x14ac:dyDescent="0.2">
      <c r="A74" s="352" t="s">
        <v>250</v>
      </c>
      <c r="B74" s="353">
        <v>0</v>
      </c>
      <c r="C74" s="353">
        <v>500</v>
      </c>
      <c r="D74" s="353">
        <v>525</v>
      </c>
      <c r="E74" s="353">
        <v>525</v>
      </c>
      <c r="F74" s="354">
        <v>1550</v>
      </c>
    </row>
    <row r="75" spans="1:6" ht="14.25" x14ac:dyDescent="0.2">
      <c r="A75" s="352" t="s">
        <v>251</v>
      </c>
      <c r="B75" s="353">
        <v>0</v>
      </c>
      <c r="C75" s="353">
        <v>0</v>
      </c>
      <c r="D75" s="353">
        <v>100</v>
      </c>
      <c r="E75" s="353">
        <v>0</v>
      </c>
      <c r="F75" s="354">
        <v>100</v>
      </c>
    </row>
    <row r="76" spans="1:6" ht="14.25" x14ac:dyDescent="0.2">
      <c r="A76" s="352" t="s">
        <v>252</v>
      </c>
      <c r="B76" s="353">
        <v>0</v>
      </c>
      <c r="C76" s="353">
        <v>250</v>
      </c>
      <c r="D76" s="353">
        <v>0</v>
      </c>
      <c r="E76" s="353">
        <v>0</v>
      </c>
      <c r="F76" s="354">
        <v>250</v>
      </c>
    </row>
    <row r="77" spans="1:6" ht="14.25" x14ac:dyDescent="0.2">
      <c r="A77" s="352" t="s">
        <v>253</v>
      </c>
      <c r="B77" s="353">
        <v>750</v>
      </c>
      <c r="C77" s="353">
        <v>0</v>
      </c>
      <c r="D77" s="353">
        <v>0</v>
      </c>
      <c r="E77" s="353">
        <v>0</v>
      </c>
      <c r="F77" s="354">
        <v>750</v>
      </c>
    </row>
    <row r="78" spans="1:6" ht="14.25" x14ac:dyDescent="0.2">
      <c r="A78" s="352" t="s">
        <v>254</v>
      </c>
      <c r="B78" s="353">
        <v>50</v>
      </c>
      <c r="C78" s="353">
        <v>0</v>
      </c>
      <c r="D78" s="353">
        <v>0</v>
      </c>
      <c r="E78" s="353">
        <v>0</v>
      </c>
      <c r="F78" s="354">
        <v>50</v>
      </c>
    </row>
    <row r="79" spans="1:6" ht="14.25" x14ac:dyDescent="0.2">
      <c r="A79" s="352" t="s">
        <v>255</v>
      </c>
      <c r="B79" s="353">
        <v>175</v>
      </c>
      <c r="C79" s="353">
        <v>0</v>
      </c>
      <c r="D79" s="353">
        <v>0</v>
      </c>
      <c r="E79" s="353">
        <v>0</v>
      </c>
      <c r="F79" s="354">
        <v>175</v>
      </c>
    </row>
    <row r="80" spans="1:6" ht="14.25" x14ac:dyDescent="0.2">
      <c r="A80" s="352" t="s">
        <v>256</v>
      </c>
      <c r="B80" s="353">
        <v>0</v>
      </c>
      <c r="C80" s="353">
        <v>1750</v>
      </c>
      <c r="D80" s="353">
        <v>0</v>
      </c>
      <c r="E80" s="353">
        <v>0</v>
      </c>
      <c r="F80" s="354">
        <v>1750</v>
      </c>
    </row>
    <row r="81" spans="1:6" ht="14.25" x14ac:dyDescent="0.2">
      <c r="A81" s="352" t="s">
        <v>257</v>
      </c>
      <c r="B81" s="353">
        <v>0</v>
      </c>
      <c r="C81" s="353">
        <v>40</v>
      </c>
      <c r="D81" s="353">
        <v>180</v>
      </c>
      <c r="E81" s="353">
        <v>270</v>
      </c>
      <c r="F81" s="354">
        <v>490</v>
      </c>
    </row>
    <row r="82" spans="1:6" ht="14.25" x14ac:dyDescent="0.2">
      <c r="A82" s="352" t="s">
        <v>258</v>
      </c>
      <c r="B82" s="353">
        <v>85</v>
      </c>
      <c r="C82" s="353">
        <v>0</v>
      </c>
      <c r="D82" s="353">
        <v>0</v>
      </c>
      <c r="E82" s="353">
        <v>0</v>
      </c>
      <c r="F82" s="354">
        <v>85</v>
      </c>
    </row>
    <row r="83" spans="1:6" ht="15" x14ac:dyDescent="0.25">
      <c r="A83" s="355" t="s">
        <v>259</v>
      </c>
      <c r="B83" s="356">
        <v>3060</v>
      </c>
      <c r="C83" s="356">
        <v>16090</v>
      </c>
      <c r="D83" s="356">
        <v>1955</v>
      </c>
      <c r="E83" s="356">
        <v>2795</v>
      </c>
      <c r="F83" s="357">
        <v>23900</v>
      </c>
    </row>
    <row r="84" spans="1:6" ht="15" x14ac:dyDescent="0.25">
      <c r="A84" s="358" t="s">
        <v>260</v>
      </c>
      <c r="B84" s="359"/>
      <c r="C84" s="359"/>
      <c r="D84" s="359"/>
      <c r="E84" s="359"/>
      <c r="F84" s="360"/>
    </row>
    <row r="85" spans="1:6" ht="14.25" x14ac:dyDescent="0.2">
      <c r="A85" s="352" t="s">
        <v>261</v>
      </c>
      <c r="B85" s="353">
        <v>1625</v>
      </c>
      <c r="C85" s="353">
        <v>3529</v>
      </c>
      <c r="D85" s="353">
        <v>0</v>
      </c>
      <c r="E85" s="353">
        <v>0</v>
      </c>
      <c r="F85" s="354">
        <v>5154</v>
      </c>
    </row>
    <row r="86" spans="1:6" ht="14.25" x14ac:dyDescent="0.2">
      <c r="A86" s="352" t="s">
        <v>262</v>
      </c>
      <c r="B86" s="353">
        <v>0</v>
      </c>
      <c r="C86" s="353">
        <v>0</v>
      </c>
      <c r="D86" s="353">
        <v>326</v>
      </c>
      <c r="E86" s="353">
        <v>0</v>
      </c>
      <c r="F86" s="354">
        <v>326</v>
      </c>
    </row>
    <row r="87" spans="1:6" ht="14.25" x14ac:dyDescent="0.2">
      <c r="A87" s="352" t="s">
        <v>263</v>
      </c>
      <c r="B87" s="353">
        <v>0</v>
      </c>
      <c r="C87" s="353">
        <v>12216</v>
      </c>
      <c r="D87" s="353">
        <v>0</v>
      </c>
      <c r="E87" s="353">
        <v>0</v>
      </c>
      <c r="F87" s="354">
        <v>12216</v>
      </c>
    </row>
    <row r="88" spans="1:6" ht="14.25" x14ac:dyDescent="0.2">
      <c r="A88" s="352" t="s">
        <v>264</v>
      </c>
      <c r="B88" s="353">
        <v>525</v>
      </c>
      <c r="C88" s="353">
        <v>209</v>
      </c>
      <c r="D88" s="353">
        <v>0</v>
      </c>
      <c r="E88" s="353">
        <v>0</v>
      </c>
      <c r="F88" s="354">
        <v>734</v>
      </c>
    </row>
    <row r="89" spans="1:6" ht="14.25" x14ac:dyDescent="0.2">
      <c r="A89" s="352" t="s">
        <v>265</v>
      </c>
      <c r="B89" s="353">
        <v>0</v>
      </c>
      <c r="C89" s="353">
        <v>1043</v>
      </c>
      <c r="D89" s="353">
        <v>0</v>
      </c>
      <c r="E89" s="353">
        <v>0</v>
      </c>
      <c r="F89" s="354">
        <v>1043</v>
      </c>
    </row>
    <row r="90" spans="1:6" ht="14.25" x14ac:dyDescent="0.2">
      <c r="A90" s="352" t="s">
        <v>266</v>
      </c>
      <c r="B90" s="353">
        <v>0</v>
      </c>
      <c r="C90" s="353">
        <v>0</v>
      </c>
      <c r="D90" s="353">
        <v>0</v>
      </c>
      <c r="E90" s="353">
        <v>3429</v>
      </c>
      <c r="F90" s="354">
        <v>3429</v>
      </c>
    </row>
    <row r="91" spans="1:6" ht="14.25" x14ac:dyDescent="0.2">
      <c r="A91" s="352" t="s">
        <v>267</v>
      </c>
      <c r="B91" s="353">
        <v>0</v>
      </c>
      <c r="C91" s="353">
        <v>0</v>
      </c>
      <c r="D91" s="353">
        <v>622</v>
      </c>
      <c r="E91" s="353">
        <v>1688</v>
      </c>
      <c r="F91" s="354">
        <v>2310</v>
      </c>
    </row>
    <row r="92" spans="1:6" ht="14.25" x14ac:dyDescent="0.2">
      <c r="A92" s="352" t="s">
        <v>268</v>
      </c>
      <c r="B92" s="353">
        <v>3200</v>
      </c>
      <c r="C92" s="353">
        <v>0</v>
      </c>
      <c r="D92" s="353">
        <v>0</v>
      </c>
      <c r="E92" s="353">
        <v>0</v>
      </c>
      <c r="F92" s="354">
        <v>3200</v>
      </c>
    </row>
    <row r="93" spans="1:6" ht="14.25" x14ac:dyDescent="0.2">
      <c r="A93" s="352" t="s">
        <v>269</v>
      </c>
      <c r="B93" s="353">
        <v>0</v>
      </c>
      <c r="C93" s="353">
        <v>15270</v>
      </c>
      <c r="D93" s="353">
        <v>0</v>
      </c>
      <c r="E93" s="353">
        <v>0</v>
      </c>
      <c r="F93" s="354">
        <v>15270</v>
      </c>
    </row>
    <row r="94" spans="1:6" ht="14.25" x14ac:dyDescent="0.2">
      <c r="A94" s="352" t="s">
        <v>270</v>
      </c>
      <c r="B94" s="353">
        <v>0</v>
      </c>
      <c r="C94" s="353">
        <v>1018</v>
      </c>
      <c r="D94" s="353">
        <v>0</v>
      </c>
      <c r="E94" s="353">
        <v>0</v>
      </c>
      <c r="F94" s="354">
        <v>1018</v>
      </c>
    </row>
    <row r="95" spans="1:6" ht="14.25" x14ac:dyDescent="0.2">
      <c r="A95" s="352" t="s">
        <v>271</v>
      </c>
      <c r="B95" s="353">
        <v>0</v>
      </c>
      <c r="C95" s="353">
        <v>7686</v>
      </c>
      <c r="D95" s="353">
        <v>0</v>
      </c>
      <c r="E95" s="353">
        <v>0</v>
      </c>
      <c r="F95" s="354">
        <v>7686</v>
      </c>
    </row>
    <row r="96" spans="1:6" ht="14.25" x14ac:dyDescent="0.2">
      <c r="A96" s="352" t="s">
        <v>272</v>
      </c>
      <c r="B96" s="353">
        <v>0</v>
      </c>
      <c r="C96" s="353">
        <v>1069</v>
      </c>
      <c r="D96" s="353">
        <v>6423</v>
      </c>
      <c r="E96" s="353">
        <v>0</v>
      </c>
      <c r="F96" s="354">
        <v>7492</v>
      </c>
    </row>
    <row r="97" spans="1:6" ht="14.25" x14ac:dyDescent="0.2">
      <c r="A97" s="352" t="s">
        <v>273</v>
      </c>
      <c r="B97" s="353">
        <v>193</v>
      </c>
      <c r="C97" s="353">
        <v>0</v>
      </c>
      <c r="D97" s="353">
        <v>0</v>
      </c>
      <c r="E97" s="353">
        <v>0</v>
      </c>
      <c r="F97" s="354">
        <v>193</v>
      </c>
    </row>
    <row r="98" spans="1:6" ht="14.25" x14ac:dyDescent="0.2">
      <c r="A98" s="352" t="s">
        <v>274</v>
      </c>
      <c r="B98" s="353">
        <v>0</v>
      </c>
      <c r="C98" s="353">
        <v>580</v>
      </c>
      <c r="D98" s="353">
        <v>701</v>
      </c>
      <c r="E98" s="353">
        <v>0</v>
      </c>
      <c r="F98" s="354">
        <v>1281</v>
      </c>
    </row>
    <row r="99" spans="1:6" ht="14.25" x14ac:dyDescent="0.2">
      <c r="A99" s="352" t="s">
        <v>275</v>
      </c>
      <c r="B99" s="353">
        <v>0</v>
      </c>
      <c r="C99" s="353">
        <v>9849</v>
      </c>
      <c r="D99" s="353">
        <v>0</v>
      </c>
      <c r="E99" s="353">
        <v>9727</v>
      </c>
      <c r="F99" s="354">
        <v>19576</v>
      </c>
    </row>
    <row r="100" spans="1:6" ht="14.25" x14ac:dyDescent="0.2">
      <c r="A100" s="352" t="s">
        <v>276</v>
      </c>
      <c r="B100" s="353">
        <v>800</v>
      </c>
      <c r="C100" s="353">
        <v>0</v>
      </c>
      <c r="D100" s="353">
        <v>0</v>
      </c>
      <c r="E100" s="353">
        <v>0</v>
      </c>
      <c r="F100" s="354">
        <v>800</v>
      </c>
    </row>
    <row r="101" spans="1:6" ht="14.25" x14ac:dyDescent="0.2">
      <c r="A101" s="352" t="s">
        <v>277</v>
      </c>
      <c r="B101" s="353">
        <v>2000</v>
      </c>
      <c r="C101" s="353">
        <v>4000</v>
      </c>
      <c r="D101" s="353">
        <v>5000</v>
      </c>
      <c r="E101" s="353">
        <v>5000</v>
      </c>
      <c r="F101" s="354">
        <v>16000</v>
      </c>
    </row>
    <row r="102" spans="1:6" ht="14.25" x14ac:dyDescent="0.2">
      <c r="A102" s="352" t="s">
        <v>278</v>
      </c>
      <c r="B102" s="353">
        <v>930</v>
      </c>
      <c r="C102" s="353">
        <v>4900</v>
      </c>
      <c r="D102" s="353">
        <v>0</v>
      </c>
      <c r="E102" s="353">
        <v>8500</v>
      </c>
      <c r="F102" s="354">
        <v>14330</v>
      </c>
    </row>
    <row r="103" spans="1:6" ht="14.25" x14ac:dyDescent="0.2">
      <c r="A103" s="352" t="s">
        <v>279</v>
      </c>
      <c r="B103" s="353">
        <v>0</v>
      </c>
      <c r="C103" s="353">
        <v>0</v>
      </c>
      <c r="D103" s="353">
        <v>0</v>
      </c>
      <c r="E103" s="353">
        <v>750</v>
      </c>
      <c r="F103" s="354">
        <v>750</v>
      </c>
    </row>
    <row r="104" spans="1:6" ht="14.25" x14ac:dyDescent="0.2">
      <c r="A104" s="352" t="s">
        <v>280</v>
      </c>
      <c r="B104" s="353">
        <v>295</v>
      </c>
      <c r="C104" s="353">
        <v>301</v>
      </c>
      <c r="D104" s="353">
        <v>306</v>
      </c>
      <c r="E104" s="353">
        <v>311</v>
      </c>
      <c r="F104" s="354">
        <v>1213</v>
      </c>
    </row>
    <row r="105" spans="1:6" ht="14.25" x14ac:dyDescent="0.2">
      <c r="A105" s="352" t="s">
        <v>281</v>
      </c>
      <c r="B105" s="353">
        <v>0</v>
      </c>
      <c r="C105" s="353">
        <v>16555</v>
      </c>
      <c r="D105" s="353">
        <v>32945</v>
      </c>
      <c r="E105" s="353">
        <v>0</v>
      </c>
      <c r="F105" s="354">
        <v>49500</v>
      </c>
    </row>
    <row r="106" spans="1:6" ht="14.25" x14ac:dyDescent="0.2">
      <c r="A106" s="352" t="s">
        <v>282</v>
      </c>
      <c r="B106" s="353">
        <v>10400</v>
      </c>
      <c r="C106" s="353">
        <v>0</v>
      </c>
      <c r="D106" s="353">
        <v>0</v>
      </c>
      <c r="E106" s="353">
        <v>0</v>
      </c>
      <c r="F106" s="354">
        <v>10400</v>
      </c>
    </row>
    <row r="107" spans="1:6" ht="14.25" x14ac:dyDescent="0.2">
      <c r="A107" s="352" t="s">
        <v>283</v>
      </c>
      <c r="B107" s="353">
        <v>30100</v>
      </c>
      <c r="C107" s="353">
        <v>0</v>
      </c>
      <c r="D107" s="353">
        <v>0</v>
      </c>
      <c r="E107" s="353">
        <v>0</v>
      </c>
      <c r="F107" s="354">
        <v>30100</v>
      </c>
    </row>
    <row r="108" spans="1:6" ht="14.25" x14ac:dyDescent="0.2">
      <c r="A108" s="352" t="s">
        <v>284</v>
      </c>
      <c r="B108" s="353">
        <v>9500</v>
      </c>
      <c r="C108" s="353">
        <v>0</v>
      </c>
      <c r="D108" s="353">
        <v>0</v>
      </c>
      <c r="E108" s="353">
        <v>0</v>
      </c>
      <c r="F108" s="354">
        <v>9500</v>
      </c>
    </row>
    <row r="109" spans="1:6" ht="14.25" x14ac:dyDescent="0.2">
      <c r="A109" s="352" t="s">
        <v>285</v>
      </c>
      <c r="B109" s="353">
        <v>0</v>
      </c>
      <c r="C109" s="353">
        <v>25200</v>
      </c>
      <c r="D109" s="353">
        <v>0</v>
      </c>
      <c r="E109" s="353">
        <v>0</v>
      </c>
      <c r="F109" s="354">
        <v>25200</v>
      </c>
    </row>
    <row r="110" spans="1:6" ht="14.25" x14ac:dyDescent="0.2">
      <c r="A110" s="352" t="s">
        <v>286</v>
      </c>
      <c r="B110" s="353">
        <v>1400</v>
      </c>
      <c r="C110" s="353">
        <v>0</v>
      </c>
      <c r="D110" s="353">
        <v>0</v>
      </c>
      <c r="E110" s="353">
        <v>0</v>
      </c>
      <c r="F110" s="354">
        <v>1400</v>
      </c>
    </row>
    <row r="111" spans="1:6" ht="14.25" x14ac:dyDescent="0.2">
      <c r="A111" s="352" t="s">
        <v>287</v>
      </c>
      <c r="B111" s="353">
        <v>0</v>
      </c>
      <c r="C111" s="353">
        <v>0</v>
      </c>
      <c r="D111" s="353">
        <v>90</v>
      </c>
      <c r="E111" s="353">
        <v>760</v>
      </c>
      <c r="F111" s="354">
        <v>850</v>
      </c>
    </row>
    <row r="112" spans="1:6" ht="14.25" x14ac:dyDescent="0.2">
      <c r="A112" s="352" t="s">
        <v>288</v>
      </c>
      <c r="B112" s="353">
        <v>160</v>
      </c>
      <c r="C112" s="353">
        <v>1310</v>
      </c>
      <c r="D112" s="353">
        <v>0</v>
      </c>
      <c r="E112" s="353">
        <v>0</v>
      </c>
      <c r="F112" s="354">
        <v>1470</v>
      </c>
    </row>
    <row r="113" spans="1:6" ht="14.25" x14ac:dyDescent="0.2">
      <c r="A113" s="352" t="s">
        <v>289</v>
      </c>
      <c r="B113" s="353">
        <v>11730</v>
      </c>
      <c r="C113" s="353">
        <v>0</v>
      </c>
      <c r="D113" s="353">
        <v>0</v>
      </c>
      <c r="E113" s="353">
        <v>0</v>
      </c>
      <c r="F113" s="354">
        <v>11730</v>
      </c>
    </row>
    <row r="114" spans="1:6" ht="14.25" x14ac:dyDescent="0.2">
      <c r="A114" s="352" t="s">
        <v>290</v>
      </c>
      <c r="B114" s="353">
        <v>470</v>
      </c>
      <c r="C114" s="353">
        <v>0</v>
      </c>
      <c r="D114" s="353">
        <v>0</v>
      </c>
      <c r="E114" s="353">
        <v>0</v>
      </c>
      <c r="F114" s="354">
        <v>470</v>
      </c>
    </row>
    <row r="115" spans="1:6" ht="14.25" x14ac:dyDescent="0.2">
      <c r="A115" s="352" t="s">
        <v>291</v>
      </c>
      <c r="B115" s="353">
        <v>1800</v>
      </c>
      <c r="C115" s="353">
        <v>0</v>
      </c>
      <c r="D115" s="353">
        <v>0</v>
      </c>
      <c r="E115" s="353">
        <v>0</v>
      </c>
      <c r="F115" s="354">
        <v>1800</v>
      </c>
    </row>
    <row r="116" spans="1:6" ht="14.25" x14ac:dyDescent="0.2">
      <c r="A116" s="352" t="s">
        <v>292</v>
      </c>
      <c r="B116" s="353">
        <v>0</v>
      </c>
      <c r="C116" s="353">
        <v>0</v>
      </c>
      <c r="D116" s="353">
        <v>0</v>
      </c>
      <c r="E116" s="353">
        <v>454</v>
      </c>
      <c r="F116" s="354">
        <v>454</v>
      </c>
    </row>
    <row r="117" spans="1:6" ht="14.25" x14ac:dyDescent="0.2">
      <c r="A117" s="352" t="s">
        <v>293</v>
      </c>
      <c r="B117" s="353">
        <v>0</v>
      </c>
      <c r="C117" s="353">
        <v>0</v>
      </c>
      <c r="D117" s="353">
        <v>0</v>
      </c>
      <c r="E117" s="353">
        <v>3165</v>
      </c>
      <c r="F117" s="354">
        <v>3165</v>
      </c>
    </row>
    <row r="118" spans="1:6" ht="14.25" x14ac:dyDescent="0.2">
      <c r="A118" s="352" t="s">
        <v>294</v>
      </c>
      <c r="B118" s="353">
        <v>0</v>
      </c>
      <c r="C118" s="353">
        <v>662</v>
      </c>
      <c r="D118" s="353">
        <v>3047</v>
      </c>
      <c r="E118" s="353">
        <v>0</v>
      </c>
      <c r="F118" s="354">
        <v>3709</v>
      </c>
    </row>
    <row r="119" spans="1:6" ht="14.25" x14ac:dyDescent="0.2">
      <c r="A119" s="352" t="s">
        <v>295</v>
      </c>
      <c r="B119" s="353">
        <v>0</v>
      </c>
      <c r="C119" s="353">
        <v>600</v>
      </c>
      <c r="D119" s="353">
        <v>5100</v>
      </c>
      <c r="E119" s="353">
        <v>350</v>
      </c>
      <c r="F119" s="354">
        <v>6050</v>
      </c>
    </row>
    <row r="120" spans="1:6" ht="14.25" x14ac:dyDescent="0.2">
      <c r="A120" s="352" t="s">
        <v>296</v>
      </c>
      <c r="B120" s="353">
        <v>0</v>
      </c>
      <c r="C120" s="353">
        <v>0</v>
      </c>
      <c r="D120" s="353">
        <v>1580</v>
      </c>
      <c r="E120" s="353">
        <v>0</v>
      </c>
      <c r="F120" s="354">
        <v>1580</v>
      </c>
    </row>
    <row r="121" spans="1:6" ht="14.25" x14ac:dyDescent="0.2">
      <c r="A121" s="352" t="s">
        <v>297</v>
      </c>
      <c r="B121" s="353">
        <v>0</v>
      </c>
      <c r="C121" s="353">
        <v>0</v>
      </c>
      <c r="D121" s="353">
        <v>650</v>
      </c>
      <c r="E121" s="353">
        <v>6340</v>
      </c>
      <c r="F121" s="354">
        <v>6990</v>
      </c>
    </row>
    <row r="122" spans="1:6" ht="14.25" x14ac:dyDescent="0.2">
      <c r="A122" s="352" t="s">
        <v>298</v>
      </c>
      <c r="B122" s="353">
        <v>0</v>
      </c>
      <c r="C122" s="353">
        <v>0</v>
      </c>
      <c r="D122" s="353">
        <v>518</v>
      </c>
      <c r="E122" s="353">
        <v>0</v>
      </c>
      <c r="F122" s="354">
        <v>518</v>
      </c>
    </row>
    <row r="123" spans="1:6" ht="14.25" x14ac:dyDescent="0.2">
      <c r="A123" s="352" t="s">
        <v>299</v>
      </c>
      <c r="B123" s="353">
        <v>0</v>
      </c>
      <c r="C123" s="353">
        <v>5823</v>
      </c>
      <c r="D123" s="353">
        <v>0</v>
      </c>
      <c r="E123" s="353">
        <v>0</v>
      </c>
      <c r="F123" s="354">
        <v>5823</v>
      </c>
    </row>
    <row r="124" spans="1:6" ht="14.25" x14ac:dyDescent="0.2">
      <c r="A124" s="352" t="s">
        <v>300</v>
      </c>
      <c r="B124" s="353">
        <v>0</v>
      </c>
      <c r="C124" s="353">
        <v>326</v>
      </c>
      <c r="D124" s="353">
        <v>445</v>
      </c>
      <c r="E124" s="353">
        <v>464</v>
      </c>
      <c r="F124" s="354">
        <v>1235</v>
      </c>
    </row>
    <row r="125" spans="1:6" ht="14.25" x14ac:dyDescent="0.2">
      <c r="A125" s="352" t="s">
        <v>301</v>
      </c>
      <c r="B125" s="353">
        <v>0</v>
      </c>
      <c r="C125" s="353">
        <v>0</v>
      </c>
      <c r="D125" s="353">
        <v>228</v>
      </c>
      <c r="E125" s="353">
        <v>1350</v>
      </c>
      <c r="F125" s="354">
        <v>1578</v>
      </c>
    </row>
    <row r="126" spans="1:6" ht="14.25" x14ac:dyDescent="0.2">
      <c r="A126" s="352" t="s">
        <v>302</v>
      </c>
      <c r="B126" s="353">
        <v>0</v>
      </c>
      <c r="C126" s="353">
        <v>3716</v>
      </c>
      <c r="D126" s="353">
        <v>0</v>
      </c>
      <c r="E126" s="353">
        <v>0</v>
      </c>
      <c r="F126" s="354">
        <v>3716</v>
      </c>
    </row>
    <row r="127" spans="1:6" ht="14.25" x14ac:dyDescent="0.2">
      <c r="A127" s="352" t="s">
        <v>303</v>
      </c>
      <c r="B127" s="353">
        <v>0</v>
      </c>
      <c r="C127" s="353">
        <v>321</v>
      </c>
      <c r="D127" s="353">
        <v>378</v>
      </c>
      <c r="E127" s="353">
        <v>385</v>
      </c>
      <c r="F127" s="354">
        <v>1084</v>
      </c>
    </row>
    <row r="128" spans="1:6" ht="14.25" x14ac:dyDescent="0.2">
      <c r="A128" s="352" t="s">
        <v>304</v>
      </c>
      <c r="B128" s="353">
        <v>1000</v>
      </c>
      <c r="C128" s="353">
        <v>0</v>
      </c>
      <c r="D128" s="353">
        <v>0</v>
      </c>
      <c r="E128" s="353">
        <v>0</v>
      </c>
      <c r="F128" s="354">
        <v>1000</v>
      </c>
    </row>
    <row r="129" spans="1:6" ht="14.25" x14ac:dyDescent="0.2">
      <c r="A129" s="352" t="s">
        <v>305</v>
      </c>
      <c r="B129" s="353">
        <v>300</v>
      </c>
      <c r="C129" s="353">
        <v>175</v>
      </c>
      <c r="D129" s="353">
        <v>150</v>
      </c>
      <c r="E129" s="353">
        <v>150</v>
      </c>
      <c r="F129" s="354">
        <v>775</v>
      </c>
    </row>
    <row r="130" spans="1:6" ht="14.25" x14ac:dyDescent="0.2">
      <c r="A130" s="352" t="s">
        <v>306</v>
      </c>
      <c r="B130" s="353">
        <v>0</v>
      </c>
      <c r="C130" s="353">
        <v>17300</v>
      </c>
      <c r="D130" s="353">
        <v>0</v>
      </c>
      <c r="E130" s="353">
        <v>0</v>
      </c>
      <c r="F130" s="354">
        <v>17300</v>
      </c>
    </row>
    <row r="131" spans="1:6" ht="14.25" x14ac:dyDescent="0.2">
      <c r="A131" s="352" t="s">
        <v>307</v>
      </c>
      <c r="B131" s="353">
        <v>0</v>
      </c>
      <c r="C131" s="353">
        <v>0</v>
      </c>
      <c r="D131" s="353">
        <v>10200</v>
      </c>
      <c r="E131" s="353">
        <v>0</v>
      </c>
      <c r="F131" s="354">
        <v>10200</v>
      </c>
    </row>
    <row r="132" spans="1:6" ht="14.25" x14ac:dyDescent="0.2">
      <c r="A132" s="352" t="s">
        <v>308</v>
      </c>
      <c r="B132" s="353">
        <v>0</v>
      </c>
      <c r="C132" s="353">
        <v>18250</v>
      </c>
      <c r="D132" s="353">
        <v>0</v>
      </c>
      <c r="E132" s="353">
        <v>0</v>
      </c>
      <c r="F132" s="354">
        <v>18250</v>
      </c>
    </row>
    <row r="133" spans="1:6" ht="14.25" x14ac:dyDescent="0.2">
      <c r="A133" s="352" t="s">
        <v>309</v>
      </c>
      <c r="B133" s="353">
        <v>0</v>
      </c>
      <c r="C133" s="353">
        <v>0</v>
      </c>
      <c r="D133" s="353">
        <v>0</v>
      </c>
      <c r="E133" s="353">
        <v>25040</v>
      </c>
      <c r="F133" s="354">
        <v>25040</v>
      </c>
    </row>
    <row r="134" spans="1:6" ht="14.25" x14ac:dyDescent="0.2">
      <c r="A134" s="352" t="s">
        <v>310</v>
      </c>
      <c r="B134" s="353">
        <v>0</v>
      </c>
      <c r="C134" s="353">
        <v>0</v>
      </c>
      <c r="D134" s="353">
        <v>19300</v>
      </c>
      <c r="E134" s="353">
        <v>0</v>
      </c>
      <c r="F134" s="354">
        <v>19300</v>
      </c>
    </row>
    <row r="135" spans="1:6" ht="14.25" x14ac:dyDescent="0.2">
      <c r="A135" s="352" t="s">
        <v>311</v>
      </c>
      <c r="B135" s="353">
        <v>0</v>
      </c>
      <c r="C135" s="353">
        <v>0</v>
      </c>
      <c r="D135" s="353">
        <v>6600</v>
      </c>
      <c r="E135" s="353">
        <v>0</v>
      </c>
      <c r="F135" s="354">
        <v>6600</v>
      </c>
    </row>
    <row r="136" spans="1:6" ht="14.25" x14ac:dyDescent="0.2">
      <c r="A136" s="352" t="s">
        <v>312</v>
      </c>
      <c r="B136" s="353">
        <v>430</v>
      </c>
      <c r="C136" s="353">
        <v>0</v>
      </c>
      <c r="D136" s="353">
        <v>0</v>
      </c>
      <c r="E136" s="353">
        <v>0</v>
      </c>
      <c r="F136" s="354">
        <v>430</v>
      </c>
    </row>
    <row r="137" spans="1:6" ht="14.25" x14ac:dyDescent="0.2">
      <c r="A137" s="352" t="s">
        <v>313</v>
      </c>
      <c r="B137" s="353">
        <v>520</v>
      </c>
      <c r="C137" s="353">
        <v>0</v>
      </c>
      <c r="D137" s="353">
        <v>0</v>
      </c>
      <c r="E137" s="353">
        <v>0</v>
      </c>
      <c r="F137" s="354">
        <v>520</v>
      </c>
    </row>
    <row r="138" spans="1:6" ht="14.25" x14ac:dyDescent="0.2">
      <c r="A138" s="352" t="s">
        <v>314</v>
      </c>
      <c r="B138" s="353">
        <v>100</v>
      </c>
      <c r="C138" s="353">
        <v>670</v>
      </c>
      <c r="D138" s="353">
        <v>0</v>
      </c>
      <c r="E138" s="353">
        <v>0</v>
      </c>
      <c r="F138" s="354">
        <v>770</v>
      </c>
    </row>
    <row r="139" spans="1:6" ht="14.25" x14ac:dyDescent="0.2">
      <c r="A139" s="352" t="s">
        <v>315</v>
      </c>
      <c r="B139" s="353">
        <v>50</v>
      </c>
      <c r="C139" s="353">
        <v>330</v>
      </c>
      <c r="D139" s="353">
        <v>0</v>
      </c>
      <c r="E139" s="353">
        <v>0</v>
      </c>
      <c r="F139" s="354">
        <v>380</v>
      </c>
    </row>
    <row r="140" spans="1:6" ht="14.25" x14ac:dyDescent="0.2">
      <c r="A140" s="352" t="s">
        <v>316</v>
      </c>
      <c r="B140" s="353">
        <v>100</v>
      </c>
      <c r="C140" s="353">
        <v>650</v>
      </c>
      <c r="D140" s="353">
        <v>0</v>
      </c>
      <c r="E140" s="353">
        <v>0</v>
      </c>
      <c r="F140" s="354">
        <v>750</v>
      </c>
    </row>
    <row r="141" spans="1:6" ht="14.25" x14ac:dyDescent="0.2">
      <c r="A141" s="352" t="s">
        <v>317</v>
      </c>
      <c r="B141" s="353">
        <v>0</v>
      </c>
      <c r="C141" s="353">
        <v>1850</v>
      </c>
      <c r="D141" s="353">
        <v>3700</v>
      </c>
      <c r="E141" s="353">
        <v>1850</v>
      </c>
      <c r="F141" s="354">
        <v>7400</v>
      </c>
    </row>
    <row r="142" spans="1:6" ht="14.25" x14ac:dyDescent="0.2">
      <c r="A142" s="352" t="s">
        <v>318</v>
      </c>
      <c r="B142" s="353">
        <v>0</v>
      </c>
      <c r="C142" s="353">
        <v>1043</v>
      </c>
      <c r="D142" s="353">
        <v>8599</v>
      </c>
      <c r="E142" s="353">
        <v>0</v>
      </c>
      <c r="F142" s="354">
        <v>9642</v>
      </c>
    </row>
    <row r="143" spans="1:6" ht="14.25" x14ac:dyDescent="0.2">
      <c r="A143" s="352" t="s">
        <v>319</v>
      </c>
      <c r="B143" s="353">
        <v>445</v>
      </c>
      <c r="C143" s="353">
        <v>453</v>
      </c>
      <c r="D143" s="353">
        <v>0</v>
      </c>
      <c r="E143" s="353">
        <v>0</v>
      </c>
      <c r="F143" s="354">
        <v>898</v>
      </c>
    </row>
    <row r="144" spans="1:6" ht="14.25" x14ac:dyDescent="0.2">
      <c r="A144" s="352" t="s">
        <v>320</v>
      </c>
      <c r="B144" s="353">
        <v>450</v>
      </c>
      <c r="C144" s="353">
        <v>0</v>
      </c>
      <c r="D144" s="353">
        <v>0</v>
      </c>
      <c r="E144" s="353">
        <v>0</v>
      </c>
      <c r="F144" s="354">
        <v>450</v>
      </c>
    </row>
    <row r="145" spans="1:6" ht="14.25" x14ac:dyDescent="0.2">
      <c r="A145" s="352" t="s">
        <v>321</v>
      </c>
      <c r="B145" s="353">
        <v>307</v>
      </c>
      <c r="C145" s="353">
        <v>0</v>
      </c>
      <c r="D145" s="353">
        <v>0</v>
      </c>
      <c r="E145" s="353">
        <v>0</v>
      </c>
      <c r="F145" s="354">
        <v>307</v>
      </c>
    </row>
    <row r="146" spans="1:6" ht="14.25" x14ac:dyDescent="0.2">
      <c r="A146" s="352" t="s">
        <v>322</v>
      </c>
      <c r="B146" s="353">
        <v>500</v>
      </c>
      <c r="C146" s="353">
        <v>0</v>
      </c>
      <c r="D146" s="353">
        <v>0</v>
      </c>
      <c r="E146" s="353">
        <v>0</v>
      </c>
      <c r="F146" s="354">
        <v>500</v>
      </c>
    </row>
    <row r="147" spans="1:6" ht="14.25" x14ac:dyDescent="0.2">
      <c r="A147" s="352" t="s">
        <v>323</v>
      </c>
      <c r="B147" s="353">
        <v>0</v>
      </c>
      <c r="C147" s="353">
        <v>0</v>
      </c>
      <c r="D147" s="353">
        <v>600</v>
      </c>
      <c r="E147" s="353">
        <v>600</v>
      </c>
      <c r="F147" s="354">
        <v>1200</v>
      </c>
    </row>
    <row r="148" spans="1:6" ht="14.25" x14ac:dyDescent="0.2">
      <c r="A148" s="352" t="s">
        <v>324</v>
      </c>
      <c r="B148" s="353">
        <v>50</v>
      </c>
      <c r="C148" s="353">
        <v>2100</v>
      </c>
      <c r="D148" s="353">
        <v>0</v>
      </c>
      <c r="E148" s="353">
        <v>0</v>
      </c>
      <c r="F148" s="354">
        <v>2150</v>
      </c>
    </row>
    <row r="149" spans="1:6" ht="14.25" x14ac:dyDescent="0.2">
      <c r="A149" s="352" t="s">
        <v>325</v>
      </c>
      <c r="B149" s="353">
        <v>0</v>
      </c>
      <c r="C149" s="353">
        <v>0</v>
      </c>
      <c r="D149" s="353">
        <v>10100</v>
      </c>
      <c r="E149" s="353">
        <v>0</v>
      </c>
      <c r="F149" s="354">
        <v>10100</v>
      </c>
    </row>
    <row r="150" spans="1:6" ht="14.25" x14ac:dyDescent="0.2">
      <c r="A150" s="352" t="s">
        <v>326</v>
      </c>
      <c r="B150" s="353">
        <v>0</v>
      </c>
      <c r="C150" s="353">
        <v>6700</v>
      </c>
      <c r="D150" s="353">
        <v>0</v>
      </c>
      <c r="E150" s="353">
        <v>0</v>
      </c>
      <c r="F150" s="354">
        <v>6700</v>
      </c>
    </row>
    <row r="151" spans="1:6" ht="14.25" x14ac:dyDescent="0.2">
      <c r="A151" s="352" t="s">
        <v>327</v>
      </c>
      <c r="B151" s="353">
        <v>0</v>
      </c>
      <c r="C151" s="353">
        <v>1400</v>
      </c>
      <c r="D151" s="353">
        <v>0</v>
      </c>
      <c r="E151" s="353">
        <v>0</v>
      </c>
      <c r="F151" s="354">
        <v>1400</v>
      </c>
    </row>
    <row r="152" spans="1:6" ht="14.25" x14ac:dyDescent="0.2">
      <c r="A152" s="352" t="s">
        <v>328</v>
      </c>
      <c r="B152" s="353">
        <v>200</v>
      </c>
      <c r="C152" s="353">
        <v>7740</v>
      </c>
      <c r="D152" s="353">
        <v>0</v>
      </c>
      <c r="E152" s="353">
        <v>0</v>
      </c>
      <c r="F152" s="354">
        <v>7940</v>
      </c>
    </row>
    <row r="153" spans="1:6" ht="14.25" x14ac:dyDescent="0.2">
      <c r="A153" s="352" t="s">
        <v>329</v>
      </c>
      <c r="B153" s="353">
        <v>0</v>
      </c>
      <c r="C153" s="353">
        <v>5200</v>
      </c>
      <c r="D153" s="353">
        <v>0</v>
      </c>
      <c r="E153" s="353">
        <v>0</v>
      </c>
      <c r="F153" s="354">
        <v>5200</v>
      </c>
    </row>
    <row r="154" spans="1:6" ht="14.25" x14ac:dyDescent="0.2">
      <c r="A154" s="352" t="s">
        <v>330</v>
      </c>
      <c r="B154" s="353">
        <v>0</v>
      </c>
      <c r="C154" s="353">
        <v>3900</v>
      </c>
      <c r="D154" s="353">
        <v>0</v>
      </c>
      <c r="E154" s="353">
        <v>0</v>
      </c>
      <c r="F154" s="354">
        <v>3900</v>
      </c>
    </row>
    <row r="155" spans="1:6" ht="14.25" x14ac:dyDescent="0.2">
      <c r="A155" s="352" t="s">
        <v>331</v>
      </c>
      <c r="B155" s="353">
        <v>0</v>
      </c>
      <c r="C155" s="353">
        <v>600</v>
      </c>
      <c r="D155" s="353">
        <v>0</v>
      </c>
      <c r="E155" s="353">
        <v>0</v>
      </c>
      <c r="F155" s="354">
        <v>600</v>
      </c>
    </row>
    <row r="156" spans="1:6" ht="14.25" x14ac:dyDescent="0.2">
      <c r="A156" s="352" t="s">
        <v>332</v>
      </c>
      <c r="B156" s="353">
        <v>50</v>
      </c>
      <c r="C156" s="353">
        <v>2200</v>
      </c>
      <c r="D156" s="353">
        <v>0</v>
      </c>
      <c r="E156" s="353">
        <v>0</v>
      </c>
      <c r="F156" s="354">
        <v>2250</v>
      </c>
    </row>
    <row r="157" spans="1:6" ht="14.25" x14ac:dyDescent="0.2">
      <c r="A157" s="352" t="s">
        <v>333</v>
      </c>
      <c r="B157" s="353">
        <v>0</v>
      </c>
      <c r="C157" s="353">
        <v>2900</v>
      </c>
      <c r="D157" s="353">
        <v>0</v>
      </c>
      <c r="E157" s="353">
        <v>0</v>
      </c>
      <c r="F157" s="354">
        <v>2900</v>
      </c>
    </row>
    <row r="158" spans="1:6" ht="14.25" x14ac:dyDescent="0.2">
      <c r="A158" s="352" t="s">
        <v>334</v>
      </c>
      <c r="B158" s="353">
        <v>0</v>
      </c>
      <c r="C158" s="353">
        <v>1300</v>
      </c>
      <c r="D158" s="353">
        <v>0</v>
      </c>
      <c r="E158" s="353">
        <v>0</v>
      </c>
      <c r="F158" s="354">
        <v>1300</v>
      </c>
    </row>
    <row r="159" spans="1:6" ht="14.25" x14ac:dyDescent="0.2">
      <c r="A159" s="352" t="s">
        <v>335</v>
      </c>
      <c r="B159" s="353">
        <v>0</v>
      </c>
      <c r="C159" s="353">
        <v>800</v>
      </c>
      <c r="D159" s="353">
        <v>0</v>
      </c>
      <c r="E159" s="353">
        <v>0</v>
      </c>
      <c r="F159" s="354">
        <v>800</v>
      </c>
    </row>
    <row r="160" spans="1:6" ht="14.25" x14ac:dyDescent="0.2">
      <c r="A160" s="352" t="s">
        <v>336</v>
      </c>
      <c r="B160" s="353">
        <v>0</v>
      </c>
      <c r="C160" s="353">
        <v>0</v>
      </c>
      <c r="D160" s="353">
        <v>10000</v>
      </c>
      <c r="E160" s="353">
        <v>0</v>
      </c>
      <c r="F160" s="354">
        <v>10000</v>
      </c>
    </row>
    <row r="161" spans="1:6" ht="14.25" x14ac:dyDescent="0.2">
      <c r="A161" s="352" t="s">
        <v>337</v>
      </c>
      <c r="B161" s="353">
        <v>17000</v>
      </c>
      <c r="C161" s="353">
        <v>0</v>
      </c>
      <c r="D161" s="353">
        <v>0</v>
      </c>
      <c r="E161" s="353">
        <v>0</v>
      </c>
      <c r="F161" s="354">
        <v>17000</v>
      </c>
    </row>
    <row r="162" spans="1:6" ht="14.25" x14ac:dyDescent="0.2">
      <c r="A162" s="352" t="s">
        <v>338</v>
      </c>
      <c r="B162" s="353">
        <v>0</v>
      </c>
      <c r="C162" s="353">
        <v>0</v>
      </c>
      <c r="D162" s="353">
        <v>2950</v>
      </c>
      <c r="E162" s="353">
        <v>0</v>
      </c>
      <c r="F162" s="354">
        <v>2950</v>
      </c>
    </row>
    <row r="163" spans="1:6" ht="14.25" x14ac:dyDescent="0.2">
      <c r="A163" s="352" t="s">
        <v>339</v>
      </c>
      <c r="B163" s="353">
        <v>70</v>
      </c>
      <c r="C163" s="353">
        <v>520</v>
      </c>
      <c r="D163" s="353">
        <v>0</v>
      </c>
      <c r="E163" s="353">
        <v>0</v>
      </c>
      <c r="F163" s="354">
        <v>590</v>
      </c>
    </row>
    <row r="164" spans="1:6" ht="14.25" x14ac:dyDescent="0.2">
      <c r="A164" s="352" t="s">
        <v>340</v>
      </c>
      <c r="B164" s="353">
        <v>130</v>
      </c>
      <c r="C164" s="353">
        <v>940</v>
      </c>
      <c r="D164" s="353">
        <v>0</v>
      </c>
      <c r="E164" s="353">
        <v>0</v>
      </c>
      <c r="F164" s="354">
        <v>1070</v>
      </c>
    </row>
    <row r="165" spans="1:6" ht="14.25" x14ac:dyDescent="0.2">
      <c r="A165" s="352" t="s">
        <v>341</v>
      </c>
      <c r="B165" s="353">
        <v>0</v>
      </c>
      <c r="C165" s="353">
        <v>0</v>
      </c>
      <c r="D165" s="353">
        <v>110</v>
      </c>
      <c r="E165" s="353">
        <v>730</v>
      </c>
      <c r="F165" s="354">
        <v>840</v>
      </c>
    </row>
    <row r="166" spans="1:6" ht="14.25" x14ac:dyDescent="0.2">
      <c r="A166" s="352" t="s">
        <v>342</v>
      </c>
      <c r="B166" s="353">
        <v>760</v>
      </c>
      <c r="C166" s="353">
        <v>0</v>
      </c>
      <c r="D166" s="353">
        <v>0</v>
      </c>
      <c r="E166" s="353">
        <v>0</v>
      </c>
      <c r="F166" s="354">
        <v>760</v>
      </c>
    </row>
    <row r="167" spans="1:6" ht="14.25" x14ac:dyDescent="0.2">
      <c r="A167" s="352" t="s">
        <v>343</v>
      </c>
      <c r="B167" s="353">
        <v>100</v>
      </c>
      <c r="C167" s="353">
        <v>740</v>
      </c>
      <c r="D167" s="353">
        <v>0</v>
      </c>
      <c r="E167" s="353">
        <v>0</v>
      </c>
      <c r="F167" s="354">
        <v>840</v>
      </c>
    </row>
    <row r="168" spans="1:6" ht="14.25" x14ac:dyDescent="0.2">
      <c r="A168" s="352" t="s">
        <v>344</v>
      </c>
      <c r="B168" s="353">
        <v>0</v>
      </c>
      <c r="C168" s="353">
        <v>0</v>
      </c>
      <c r="D168" s="353">
        <v>110</v>
      </c>
      <c r="E168" s="353">
        <v>330</v>
      </c>
      <c r="F168" s="354">
        <v>440</v>
      </c>
    </row>
    <row r="169" spans="1:6" ht="14.25" x14ac:dyDescent="0.2">
      <c r="A169" s="352" t="s">
        <v>345</v>
      </c>
      <c r="B169" s="353">
        <v>0</v>
      </c>
      <c r="C169" s="353">
        <v>210</v>
      </c>
      <c r="D169" s="353">
        <v>2560</v>
      </c>
      <c r="E169" s="353">
        <v>0</v>
      </c>
      <c r="F169" s="354">
        <v>2770</v>
      </c>
    </row>
    <row r="170" spans="1:6" ht="14.25" x14ac:dyDescent="0.2">
      <c r="A170" s="352" t="s">
        <v>346</v>
      </c>
      <c r="B170" s="353">
        <v>230</v>
      </c>
      <c r="C170" s="353">
        <v>0</v>
      </c>
      <c r="D170" s="353">
        <v>0</v>
      </c>
      <c r="E170" s="353">
        <v>0</v>
      </c>
      <c r="F170" s="354">
        <v>230</v>
      </c>
    </row>
    <row r="171" spans="1:6" ht="14.25" x14ac:dyDescent="0.2">
      <c r="A171" s="352" t="s">
        <v>347</v>
      </c>
      <c r="B171" s="353">
        <v>0</v>
      </c>
      <c r="C171" s="353">
        <v>120</v>
      </c>
      <c r="D171" s="353">
        <v>540</v>
      </c>
      <c r="E171" s="353">
        <v>0</v>
      </c>
      <c r="F171" s="354">
        <v>660</v>
      </c>
    </row>
    <row r="172" spans="1:6" ht="14.25" x14ac:dyDescent="0.2">
      <c r="A172" s="352" t="s">
        <v>348</v>
      </c>
      <c r="B172" s="353">
        <v>0</v>
      </c>
      <c r="C172" s="353">
        <v>0</v>
      </c>
      <c r="D172" s="353">
        <v>200</v>
      </c>
      <c r="E172" s="353">
        <v>1670</v>
      </c>
      <c r="F172" s="354">
        <v>1870</v>
      </c>
    </row>
    <row r="173" spans="1:6" ht="14.25" x14ac:dyDescent="0.2">
      <c r="A173" s="352" t="s">
        <v>349</v>
      </c>
      <c r="B173" s="353">
        <v>0</v>
      </c>
      <c r="C173" s="353">
        <v>110</v>
      </c>
      <c r="D173" s="353">
        <v>340</v>
      </c>
      <c r="E173" s="353">
        <v>0</v>
      </c>
      <c r="F173" s="354">
        <v>450</v>
      </c>
    </row>
    <row r="174" spans="1:6" ht="14.25" x14ac:dyDescent="0.2">
      <c r="A174" s="352" t="s">
        <v>350</v>
      </c>
      <c r="B174" s="353">
        <v>0</v>
      </c>
      <c r="C174" s="353">
        <v>60</v>
      </c>
      <c r="D174" s="353">
        <v>460</v>
      </c>
      <c r="E174" s="353">
        <v>0</v>
      </c>
      <c r="F174" s="354">
        <v>520</v>
      </c>
    </row>
    <row r="175" spans="1:6" ht="14.25" x14ac:dyDescent="0.2">
      <c r="A175" s="352" t="s">
        <v>351</v>
      </c>
      <c r="B175" s="353">
        <v>270</v>
      </c>
      <c r="C175" s="353">
        <v>0</v>
      </c>
      <c r="D175" s="353">
        <v>0</v>
      </c>
      <c r="E175" s="353">
        <v>0</v>
      </c>
      <c r="F175" s="354">
        <v>270</v>
      </c>
    </row>
    <row r="176" spans="1:6" ht="14.25" x14ac:dyDescent="0.2">
      <c r="A176" s="352" t="s">
        <v>352</v>
      </c>
      <c r="B176" s="353">
        <v>80</v>
      </c>
      <c r="C176" s="353">
        <v>2040</v>
      </c>
      <c r="D176" s="353">
        <v>8810</v>
      </c>
      <c r="E176" s="353">
        <v>0</v>
      </c>
      <c r="F176" s="354">
        <v>10930</v>
      </c>
    </row>
    <row r="177" spans="1:6" ht="14.25" x14ac:dyDescent="0.2">
      <c r="A177" s="352" t="s">
        <v>353</v>
      </c>
      <c r="B177" s="353">
        <v>0</v>
      </c>
      <c r="C177" s="353">
        <v>0</v>
      </c>
      <c r="D177" s="353">
        <v>160</v>
      </c>
      <c r="E177" s="353">
        <v>1100</v>
      </c>
      <c r="F177" s="354">
        <v>1260</v>
      </c>
    </row>
    <row r="178" spans="1:6" ht="14.25" x14ac:dyDescent="0.2">
      <c r="A178" s="352" t="s">
        <v>354</v>
      </c>
      <c r="B178" s="353">
        <v>760</v>
      </c>
      <c r="C178" s="353">
        <v>0</v>
      </c>
      <c r="D178" s="353">
        <v>0</v>
      </c>
      <c r="E178" s="353">
        <v>0</v>
      </c>
      <c r="F178" s="354">
        <v>760</v>
      </c>
    </row>
    <row r="179" spans="1:6" ht="14.25" x14ac:dyDescent="0.2">
      <c r="A179" s="352" t="s">
        <v>355</v>
      </c>
      <c r="B179" s="353">
        <v>0</v>
      </c>
      <c r="C179" s="353">
        <v>0</v>
      </c>
      <c r="D179" s="353">
        <v>330</v>
      </c>
      <c r="E179" s="353">
        <v>2760</v>
      </c>
      <c r="F179" s="354">
        <v>3090</v>
      </c>
    </row>
    <row r="180" spans="1:6" ht="14.25" x14ac:dyDescent="0.2">
      <c r="A180" s="352" t="s">
        <v>356</v>
      </c>
      <c r="B180" s="353">
        <v>1180</v>
      </c>
      <c r="C180" s="353">
        <v>0</v>
      </c>
      <c r="D180" s="353">
        <v>0</v>
      </c>
      <c r="E180" s="353">
        <v>0</v>
      </c>
      <c r="F180" s="354">
        <v>1180</v>
      </c>
    </row>
    <row r="181" spans="1:6" ht="14.25" x14ac:dyDescent="0.2">
      <c r="A181" s="352" t="s">
        <v>357</v>
      </c>
      <c r="B181" s="353">
        <v>840</v>
      </c>
      <c r="C181" s="353">
        <v>0</v>
      </c>
      <c r="D181" s="353">
        <v>0</v>
      </c>
      <c r="E181" s="353">
        <v>0</v>
      </c>
      <c r="F181" s="354">
        <v>840</v>
      </c>
    </row>
    <row r="182" spans="1:6" ht="14.25" x14ac:dyDescent="0.2">
      <c r="A182" s="352" t="s">
        <v>358</v>
      </c>
      <c r="B182" s="353">
        <v>50</v>
      </c>
      <c r="C182" s="353">
        <v>270</v>
      </c>
      <c r="D182" s="353">
        <v>0</v>
      </c>
      <c r="E182" s="353">
        <v>0</v>
      </c>
      <c r="F182" s="354">
        <v>320</v>
      </c>
    </row>
    <row r="183" spans="1:6" ht="14.25" x14ac:dyDescent="0.2">
      <c r="A183" s="352" t="s">
        <v>359</v>
      </c>
      <c r="B183" s="353">
        <v>250</v>
      </c>
      <c r="C183" s="353">
        <v>0</v>
      </c>
      <c r="D183" s="353">
        <v>0</v>
      </c>
      <c r="E183" s="353">
        <v>0</v>
      </c>
      <c r="F183" s="354">
        <v>250</v>
      </c>
    </row>
    <row r="184" spans="1:6" ht="14.25" x14ac:dyDescent="0.2">
      <c r="A184" s="352" t="s">
        <v>360</v>
      </c>
      <c r="B184" s="353">
        <v>0</v>
      </c>
      <c r="C184" s="353">
        <v>0</v>
      </c>
      <c r="D184" s="353">
        <v>0</v>
      </c>
      <c r="E184" s="353">
        <v>0</v>
      </c>
      <c r="F184" s="354">
        <v>0</v>
      </c>
    </row>
    <row r="185" spans="1:6" ht="14.25" x14ac:dyDescent="0.2">
      <c r="A185" s="352" t="s">
        <v>361</v>
      </c>
      <c r="B185" s="353">
        <v>0</v>
      </c>
      <c r="C185" s="353">
        <v>0</v>
      </c>
      <c r="D185" s="353">
        <v>0</v>
      </c>
      <c r="E185" s="353">
        <v>0</v>
      </c>
      <c r="F185" s="354">
        <v>0</v>
      </c>
    </row>
    <row r="186" spans="1:6" ht="14.25" x14ac:dyDescent="0.2">
      <c r="A186" s="352" t="s">
        <v>362</v>
      </c>
      <c r="B186" s="353">
        <v>0</v>
      </c>
      <c r="C186" s="353">
        <v>0</v>
      </c>
      <c r="D186" s="353">
        <v>0</v>
      </c>
      <c r="E186" s="353">
        <v>0</v>
      </c>
      <c r="F186" s="354">
        <v>0</v>
      </c>
    </row>
    <row r="187" spans="1:6" ht="14.25" x14ac:dyDescent="0.2">
      <c r="A187" s="352" t="s">
        <v>363</v>
      </c>
      <c r="B187" s="353">
        <v>0</v>
      </c>
      <c r="C187" s="353">
        <v>0</v>
      </c>
      <c r="D187" s="353">
        <v>80</v>
      </c>
      <c r="E187" s="353">
        <v>680</v>
      </c>
      <c r="F187" s="354">
        <v>760</v>
      </c>
    </row>
    <row r="188" spans="1:6" ht="14.25" x14ac:dyDescent="0.2">
      <c r="A188" s="352" t="s">
        <v>364</v>
      </c>
      <c r="B188" s="353">
        <v>150</v>
      </c>
      <c r="C188" s="353">
        <v>1000</v>
      </c>
      <c r="D188" s="353">
        <v>0</v>
      </c>
      <c r="E188" s="353">
        <v>0</v>
      </c>
      <c r="F188" s="354">
        <v>1150</v>
      </c>
    </row>
    <row r="189" spans="1:6" ht="14.25" x14ac:dyDescent="0.2">
      <c r="A189" s="352" t="s">
        <v>365</v>
      </c>
      <c r="B189" s="353">
        <v>0</v>
      </c>
      <c r="C189" s="353">
        <v>0</v>
      </c>
      <c r="D189" s="353">
        <v>230</v>
      </c>
      <c r="E189" s="353">
        <v>1880</v>
      </c>
      <c r="F189" s="354">
        <v>2110</v>
      </c>
    </row>
    <row r="190" spans="1:6" ht="14.25" x14ac:dyDescent="0.2">
      <c r="A190" s="352" t="s">
        <v>366</v>
      </c>
      <c r="B190" s="353">
        <v>0</v>
      </c>
      <c r="C190" s="353">
        <v>50</v>
      </c>
      <c r="D190" s="353">
        <v>150</v>
      </c>
      <c r="E190" s="353">
        <v>0</v>
      </c>
      <c r="F190" s="354">
        <v>200</v>
      </c>
    </row>
    <row r="191" spans="1:6" ht="14.25" x14ac:dyDescent="0.2">
      <c r="A191" s="352" t="s">
        <v>367</v>
      </c>
      <c r="B191" s="353">
        <v>0</v>
      </c>
      <c r="C191" s="353">
        <v>5900</v>
      </c>
      <c r="D191" s="353">
        <v>0</v>
      </c>
      <c r="E191" s="353">
        <v>0</v>
      </c>
      <c r="F191" s="354">
        <v>5900</v>
      </c>
    </row>
    <row r="192" spans="1:6" ht="14.25" x14ac:dyDescent="0.2">
      <c r="A192" s="352" t="s">
        <v>368</v>
      </c>
      <c r="B192" s="353">
        <v>97</v>
      </c>
      <c r="C192" s="353">
        <v>351</v>
      </c>
      <c r="D192" s="353">
        <v>702</v>
      </c>
      <c r="E192" s="353">
        <v>350</v>
      </c>
      <c r="F192" s="354">
        <v>1500</v>
      </c>
    </row>
    <row r="193" spans="1:6" ht="14.25" x14ac:dyDescent="0.2">
      <c r="A193" s="352" t="s">
        <v>369</v>
      </c>
      <c r="B193" s="353">
        <v>0</v>
      </c>
      <c r="C193" s="353">
        <v>700</v>
      </c>
      <c r="D193" s="353">
        <v>0</v>
      </c>
      <c r="E193" s="353">
        <v>0</v>
      </c>
      <c r="F193" s="354">
        <v>700</v>
      </c>
    </row>
    <row r="194" spans="1:6" ht="14.25" x14ac:dyDescent="0.2">
      <c r="A194" s="352" t="s">
        <v>370</v>
      </c>
      <c r="B194" s="353">
        <v>750</v>
      </c>
      <c r="C194" s="353">
        <v>0</v>
      </c>
      <c r="D194" s="353">
        <v>0</v>
      </c>
      <c r="E194" s="353">
        <v>0</v>
      </c>
      <c r="F194" s="354">
        <v>750</v>
      </c>
    </row>
    <row r="195" spans="1:6" ht="14.25" x14ac:dyDescent="0.2">
      <c r="A195" s="352" t="s">
        <v>371</v>
      </c>
      <c r="B195" s="353">
        <v>550</v>
      </c>
      <c r="C195" s="353">
        <v>0</v>
      </c>
      <c r="D195" s="353">
        <v>0</v>
      </c>
      <c r="E195" s="353">
        <v>0</v>
      </c>
      <c r="F195" s="354">
        <v>550</v>
      </c>
    </row>
    <row r="196" spans="1:6" ht="14.25" x14ac:dyDescent="0.2">
      <c r="A196" s="352" t="s">
        <v>372</v>
      </c>
      <c r="B196" s="353">
        <v>15000</v>
      </c>
      <c r="C196" s="353">
        <v>0</v>
      </c>
      <c r="D196" s="353">
        <v>0</v>
      </c>
      <c r="E196" s="353">
        <v>0</v>
      </c>
      <c r="F196" s="354">
        <v>15000</v>
      </c>
    </row>
    <row r="197" spans="1:6" ht="14.25" x14ac:dyDescent="0.2">
      <c r="A197" s="352" t="s">
        <v>373</v>
      </c>
      <c r="B197" s="353">
        <v>0</v>
      </c>
      <c r="C197" s="353">
        <v>0</v>
      </c>
      <c r="D197" s="353">
        <v>0</v>
      </c>
      <c r="E197" s="353">
        <v>580</v>
      </c>
      <c r="F197" s="354">
        <v>580</v>
      </c>
    </row>
    <row r="198" spans="1:6" ht="14.25" x14ac:dyDescent="0.2">
      <c r="A198" s="352" t="s">
        <v>374</v>
      </c>
      <c r="B198" s="353">
        <v>310</v>
      </c>
      <c r="C198" s="353">
        <v>0</v>
      </c>
      <c r="D198" s="353">
        <v>0</v>
      </c>
      <c r="E198" s="353">
        <v>0</v>
      </c>
      <c r="F198" s="354">
        <v>310</v>
      </c>
    </row>
    <row r="199" spans="1:6" ht="14.25" x14ac:dyDescent="0.2">
      <c r="A199" s="352" t="s">
        <v>375</v>
      </c>
      <c r="B199" s="353">
        <v>0</v>
      </c>
      <c r="C199" s="353">
        <v>8600</v>
      </c>
      <c r="D199" s="353">
        <v>0</v>
      </c>
      <c r="E199" s="353">
        <v>0</v>
      </c>
      <c r="F199" s="354">
        <v>8600</v>
      </c>
    </row>
    <row r="200" spans="1:6" ht="14.25" x14ac:dyDescent="0.2">
      <c r="A200" s="352" t="s">
        <v>376</v>
      </c>
      <c r="B200" s="353">
        <v>0</v>
      </c>
      <c r="C200" s="353">
        <v>0</v>
      </c>
      <c r="D200" s="353">
        <v>42463</v>
      </c>
      <c r="E200" s="353">
        <v>128279</v>
      </c>
      <c r="F200" s="354">
        <v>170742</v>
      </c>
    </row>
    <row r="201" spans="1:6" ht="14.25" x14ac:dyDescent="0.2">
      <c r="A201" s="352" t="s">
        <v>377</v>
      </c>
      <c r="B201" s="353">
        <v>0</v>
      </c>
      <c r="C201" s="353">
        <v>3600</v>
      </c>
      <c r="D201" s="353">
        <v>0</v>
      </c>
      <c r="E201" s="353">
        <v>0</v>
      </c>
      <c r="F201" s="354">
        <v>3600</v>
      </c>
    </row>
    <row r="202" spans="1:6" ht="14.25" x14ac:dyDescent="0.2">
      <c r="A202" s="352" t="s">
        <v>378</v>
      </c>
      <c r="B202" s="353">
        <v>1500</v>
      </c>
      <c r="C202" s="353">
        <v>0</v>
      </c>
      <c r="D202" s="353">
        <v>0</v>
      </c>
      <c r="E202" s="353">
        <v>0</v>
      </c>
      <c r="F202" s="354">
        <v>1500</v>
      </c>
    </row>
    <row r="203" spans="1:6" ht="14.25" x14ac:dyDescent="0.2">
      <c r="A203" s="352" t="s">
        <v>379</v>
      </c>
      <c r="B203" s="353">
        <v>0</v>
      </c>
      <c r="C203" s="353">
        <v>1000</v>
      </c>
      <c r="D203" s="353">
        <v>1000</v>
      </c>
      <c r="E203" s="353">
        <v>0</v>
      </c>
      <c r="F203" s="354">
        <v>2000</v>
      </c>
    </row>
    <row r="204" spans="1:6" ht="14.25" x14ac:dyDescent="0.2">
      <c r="A204" s="352" t="s">
        <v>380</v>
      </c>
      <c r="B204" s="353">
        <v>0</v>
      </c>
      <c r="C204" s="353">
        <v>7500</v>
      </c>
      <c r="D204" s="353">
        <v>0</v>
      </c>
      <c r="E204" s="353">
        <v>0</v>
      </c>
      <c r="F204" s="354">
        <v>7500</v>
      </c>
    </row>
    <row r="205" spans="1:6" ht="14.25" x14ac:dyDescent="0.2">
      <c r="A205" s="352" t="s">
        <v>381</v>
      </c>
      <c r="B205" s="353">
        <v>340</v>
      </c>
      <c r="C205" s="353">
        <v>510</v>
      </c>
      <c r="D205" s="353">
        <v>200</v>
      </c>
      <c r="E205" s="353">
        <v>200</v>
      </c>
      <c r="F205" s="354">
        <v>1250</v>
      </c>
    </row>
    <row r="206" spans="1:6" ht="14.25" x14ac:dyDescent="0.2">
      <c r="A206" s="352" t="s">
        <v>382</v>
      </c>
      <c r="B206" s="353">
        <v>270</v>
      </c>
      <c r="C206" s="353">
        <v>320</v>
      </c>
      <c r="D206" s="353">
        <v>360</v>
      </c>
      <c r="E206" s="353">
        <v>320</v>
      </c>
      <c r="F206" s="354">
        <v>1270</v>
      </c>
    </row>
    <row r="207" spans="1:6" ht="14.25" x14ac:dyDescent="0.2">
      <c r="A207" s="352" t="s">
        <v>383</v>
      </c>
      <c r="B207" s="353">
        <v>465</v>
      </c>
      <c r="C207" s="353">
        <v>550</v>
      </c>
      <c r="D207" s="353">
        <v>440</v>
      </c>
      <c r="E207" s="353">
        <v>440</v>
      </c>
      <c r="F207" s="354">
        <v>1895</v>
      </c>
    </row>
    <row r="208" spans="1:6" ht="14.25" x14ac:dyDescent="0.2">
      <c r="A208" s="352" t="s">
        <v>384</v>
      </c>
      <c r="B208" s="353">
        <v>250</v>
      </c>
      <c r="C208" s="353">
        <v>500</v>
      </c>
      <c r="D208" s="353">
        <v>500</v>
      </c>
      <c r="E208" s="353">
        <v>500</v>
      </c>
      <c r="F208" s="354">
        <v>1750</v>
      </c>
    </row>
    <row r="209" spans="1:6" ht="14.25" x14ac:dyDescent="0.2">
      <c r="A209" s="352" t="s">
        <v>385</v>
      </c>
      <c r="B209" s="353">
        <v>145</v>
      </c>
      <c r="C209" s="353">
        <v>150</v>
      </c>
      <c r="D209" s="353">
        <v>150</v>
      </c>
      <c r="E209" s="353">
        <v>150</v>
      </c>
      <c r="F209" s="354">
        <v>595</v>
      </c>
    </row>
    <row r="210" spans="1:6" ht="14.25" x14ac:dyDescent="0.2">
      <c r="A210" s="352" t="s">
        <v>386</v>
      </c>
      <c r="B210" s="353">
        <v>970</v>
      </c>
      <c r="C210" s="353">
        <v>800</v>
      </c>
      <c r="D210" s="353">
        <v>800</v>
      </c>
      <c r="E210" s="353">
        <v>800</v>
      </c>
      <c r="F210" s="354">
        <v>3370</v>
      </c>
    </row>
    <row r="211" spans="1:6" ht="14.25" x14ac:dyDescent="0.2">
      <c r="A211" s="352" t="s">
        <v>387</v>
      </c>
      <c r="B211" s="353">
        <v>650</v>
      </c>
      <c r="C211" s="353">
        <v>500</v>
      </c>
      <c r="D211" s="353">
        <v>500</v>
      </c>
      <c r="E211" s="353">
        <v>500</v>
      </c>
      <c r="F211" s="354">
        <v>2150</v>
      </c>
    </row>
    <row r="212" spans="1:6" ht="14.25" x14ac:dyDescent="0.2">
      <c r="A212" s="352" t="s">
        <v>388</v>
      </c>
      <c r="B212" s="353">
        <v>2065</v>
      </c>
      <c r="C212" s="353">
        <v>1000</v>
      </c>
      <c r="D212" s="353">
        <v>1000</v>
      </c>
      <c r="E212" s="353">
        <v>1000</v>
      </c>
      <c r="F212" s="354">
        <v>5065</v>
      </c>
    </row>
    <row r="213" spans="1:6" ht="14.25" x14ac:dyDescent="0.2">
      <c r="A213" s="352" t="s">
        <v>389</v>
      </c>
      <c r="B213" s="353">
        <v>810</v>
      </c>
      <c r="C213" s="353">
        <v>900</v>
      </c>
      <c r="D213" s="353">
        <v>900</v>
      </c>
      <c r="E213" s="353">
        <v>900</v>
      </c>
      <c r="F213" s="354">
        <v>3510</v>
      </c>
    </row>
    <row r="214" spans="1:6" ht="14.25" x14ac:dyDescent="0.2">
      <c r="A214" s="352" t="s">
        <v>390</v>
      </c>
      <c r="B214" s="353">
        <v>4525</v>
      </c>
      <c r="C214" s="353">
        <v>1000</v>
      </c>
      <c r="D214" s="353">
        <v>1000</v>
      </c>
      <c r="E214" s="353">
        <v>1000</v>
      </c>
      <c r="F214" s="354">
        <v>7525</v>
      </c>
    </row>
    <row r="215" spans="1:6" ht="14.25" x14ac:dyDescent="0.2">
      <c r="A215" s="352" t="s">
        <v>391</v>
      </c>
      <c r="B215" s="353">
        <v>15160</v>
      </c>
      <c r="C215" s="353">
        <v>24644</v>
      </c>
      <c r="D215" s="353">
        <v>27500</v>
      </c>
      <c r="E215" s="353">
        <v>27752</v>
      </c>
      <c r="F215" s="354">
        <v>95056</v>
      </c>
    </row>
    <row r="216" spans="1:6" ht="14.25" x14ac:dyDescent="0.2">
      <c r="A216" s="352" t="s">
        <v>392</v>
      </c>
      <c r="B216" s="353">
        <v>1235</v>
      </c>
      <c r="C216" s="353">
        <v>800</v>
      </c>
      <c r="D216" s="353">
        <v>800</v>
      </c>
      <c r="E216" s="353">
        <v>800</v>
      </c>
      <c r="F216" s="354">
        <v>3635</v>
      </c>
    </row>
    <row r="217" spans="1:6" ht="14.25" x14ac:dyDescent="0.2">
      <c r="A217" s="352" t="s">
        <v>393</v>
      </c>
      <c r="B217" s="353">
        <v>450</v>
      </c>
      <c r="C217" s="353">
        <v>250</v>
      </c>
      <c r="D217" s="353">
        <v>250</v>
      </c>
      <c r="E217" s="353">
        <v>250</v>
      </c>
      <c r="F217" s="354">
        <v>1200</v>
      </c>
    </row>
    <row r="218" spans="1:6" ht="14.25" x14ac:dyDescent="0.2">
      <c r="A218" s="352" t="s">
        <v>394</v>
      </c>
      <c r="B218" s="353">
        <v>3600</v>
      </c>
      <c r="C218" s="353">
        <v>3600</v>
      </c>
      <c r="D218" s="353">
        <v>3600</v>
      </c>
      <c r="E218" s="353">
        <v>3600</v>
      </c>
      <c r="F218" s="354">
        <v>14400</v>
      </c>
    </row>
    <row r="219" spans="1:6" ht="14.25" x14ac:dyDescent="0.2">
      <c r="A219" s="352" t="s">
        <v>395</v>
      </c>
      <c r="B219" s="353">
        <v>1000</v>
      </c>
      <c r="C219" s="353">
        <v>50</v>
      </c>
      <c r="D219" s="353">
        <v>50</v>
      </c>
      <c r="E219" s="353">
        <v>50</v>
      </c>
      <c r="F219" s="354">
        <v>1150</v>
      </c>
    </row>
    <row r="220" spans="1:6" ht="14.25" x14ac:dyDescent="0.2">
      <c r="A220" s="352" t="s">
        <v>396</v>
      </c>
      <c r="B220" s="353">
        <v>5250</v>
      </c>
      <c r="C220" s="353">
        <v>5000</v>
      </c>
      <c r="D220" s="353">
        <v>5500</v>
      </c>
      <c r="E220" s="353">
        <v>6000</v>
      </c>
      <c r="F220" s="354">
        <v>21750</v>
      </c>
    </row>
    <row r="221" spans="1:6" ht="14.25" x14ac:dyDescent="0.2">
      <c r="A221" s="352" t="s">
        <v>397</v>
      </c>
      <c r="B221" s="353">
        <v>165</v>
      </c>
      <c r="C221" s="353">
        <v>0</v>
      </c>
      <c r="D221" s="353">
        <v>0</v>
      </c>
      <c r="E221" s="353">
        <v>0</v>
      </c>
      <c r="F221" s="354">
        <v>165</v>
      </c>
    </row>
    <row r="222" spans="1:6" ht="14.25" x14ac:dyDescent="0.2">
      <c r="A222" s="352" t="s">
        <v>398</v>
      </c>
      <c r="B222" s="353">
        <v>50</v>
      </c>
      <c r="C222" s="353">
        <v>0</v>
      </c>
      <c r="D222" s="353">
        <v>0</v>
      </c>
      <c r="E222" s="353">
        <v>0</v>
      </c>
      <c r="F222" s="354">
        <v>50</v>
      </c>
    </row>
    <row r="223" spans="1:6" ht="14.25" x14ac:dyDescent="0.2">
      <c r="A223" s="352" t="s">
        <v>399</v>
      </c>
      <c r="B223" s="353">
        <v>340</v>
      </c>
      <c r="C223" s="353">
        <v>0</v>
      </c>
      <c r="D223" s="353">
        <v>0</v>
      </c>
      <c r="E223" s="353">
        <v>0</v>
      </c>
      <c r="F223" s="354">
        <v>340</v>
      </c>
    </row>
    <row r="224" spans="1:6" ht="14.25" x14ac:dyDescent="0.2">
      <c r="A224" s="352" t="s">
        <v>400</v>
      </c>
      <c r="B224" s="353">
        <v>300</v>
      </c>
      <c r="C224" s="353">
        <v>0</v>
      </c>
      <c r="D224" s="353">
        <v>0</v>
      </c>
      <c r="E224" s="353">
        <v>0</v>
      </c>
      <c r="F224" s="354">
        <v>300</v>
      </c>
    </row>
    <row r="225" spans="1:6" ht="14.25" x14ac:dyDescent="0.2">
      <c r="A225" s="352" t="s">
        <v>401</v>
      </c>
      <c r="B225" s="353">
        <v>60</v>
      </c>
      <c r="C225" s="353">
        <v>0</v>
      </c>
      <c r="D225" s="353">
        <v>0</v>
      </c>
      <c r="E225" s="353">
        <v>0</v>
      </c>
      <c r="F225" s="354">
        <v>60</v>
      </c>
    </row>
    <row r="226" spans="1:6" ht="14.25" x14ac:dyDescent="0.2">
      <c r="A226" s="352" t="s">
        <v>402</v>
      </c>
      <c r="B226" s="353">
        <v>2525</v>
      </c>
      <c r="C226" s="353">
        <v>0</v>
      </c>
      <c r="D226" s="353">
        <v>0</v>
      </c>
      <c r="E226" s="353">
        <v>0</v>
      </c>
      <c r="F226" s="354">
        <v>2525</v>
      </c>
    </row>
    <row r="227" spans="1:6" ht="14.25" x14ac:dyDescent="0.2">
      <c r="A227" s="352" t="s">
        <v>403</v>
      </c>
      <c r="B227" s="353">
        <v>60</v>
      </c>
      <c r="C227" s="353">
        <v>0</v>
      </c>
      <c r="D227" s="353">
        <v>0</v>
      </c>
      <c r="E227" s="353">
        <v>0</v>
      </c>
      <c r="F227" s="354">
        <v>60</v>
      </c>
    </row>
    <row r="228" spans="1:6" ht="14.25" x14ac:dyDescent="0.2">
      <c r="A228" s="352" t="s">
        <v>404</v>
      </c>
      <c r="B228" s="353">
        <v>2500</v>
      </c>
      <c r="C228" s="353">
        <v>1990</v>
      </c>
      <c r="D228" s="353">
        <v>2500</v>
      </c>
      <c r="E228" s="353">
        <v>2500</v>
      </c>
      <c r="F228" s="354">
        <v>9490</v>
      </c>
    </row>
    <row r="229" spans="1:6" ht="14.25" x14ac:dyDescent="0.2">
      <c r="A229" s="352" t="s">
        <v>405</v>
      </c>
      <c r="B229" s="353">
        <v>590</v>
      </c>
      <c r="C229" s="353">
        <v>760</v>
      </c>
      <c r="D229" s="353">
        <v>1000</v>
      </c>
      <c r="E229" s="353">
        <v>1000</v>
      </c>
      <c r="F229" s="354">
        <v>3350</v>
      </c>
    </row>
    <row r="230" spans="1:6" ht="14.25" x14ac:dyDescent="0.2">
      <c r="A230" s="352" t="s">
        <v>406</v>
      </c>
      <c r="B230" s="353">
        <v>5000</v>
      </c>
      <c r="C230" s="353">
        <v>2370</v>
      </c>
      <c r="D230" s="353">
        <v>4000</v>
      </c>
      <c r="E230" s="353">
        <v>5000</v>
      </c>
      <c r="F230" s="354">
        <v>16370</v>
      </c>
    </row>
    <row r="231" spans="1:6" ht="14.25" x14ac:dyDescent="0.2">
      <c r="A231" s="352" t="s">
        <v>407</v>
      </c>
      <c r="B231" s="353">
        <v>2500</v>
      </c>
      <c r="C231" s="353">
        <v>2000</v>
      </c>
      <c r="D231" s="353">
        <v>1000</v>
      </c>
      <c r="E231" s="353">
        <v>1000</v>
      </c>
      <c r="F231" s="354">
        <v>6500</v>
      </c>
    </row>
    <row r="232" spans="1:6" ht="14.25" x14ac:dyDescent="0.2">
      <c r="A232" s="352" t="s">
        <v>408</v>
      </c>
      <c r="B232" s="353">
        <v>4006</v>
      </c>
      <c r="C232" s="353">
        <v>7502</v>
      </c>
      <c r="D232" s="353">
        <v>2900</v>
      </c>
      <c r="E232" s="353">
        <v>6300</v>
      </c>
      <c r="F232" s="354">
        <v>20708</v>
      </c>
    </row>
    <row r="233" spans="1:6" ht="14.25" x14ac:dyDescent="0.2">
      <c r="A233" s="352" t="s">
        <v>409</v>
      </c>
      <c r="B233" s="353">
        <v>2100</v>
      </c>
      <c r="C233" s="353">
        <v>1850</v>
      </c>
      <c r="D233" s="353">
        <v>2300</v>
      </c>
      <c r="E233" s="353">
        <v>2500</v>
      </c>
      <c r="F233" s="354">
        <v>8750</v>
      </c>
    </row>
    <row r="234" spans="1:6" ht="14.25" x14ac:dyDescent="0.2">
      <c r="A234" s="352" t="s">
        <v>410</v>
      </c>
      <c r="B234" s="353">
        <v>1100</v>
      </c>
      <c r="C234" s="353">
        <v>1100</v>
      </c>
      <c r="D234" s="353">
        <v>1500</v>
      </c>
      <c r="E234" s="353">
        <v>1600</v>
      </c>
      <c r="F234" s="354">
        <v>5300</v>
      </c>
    </row>
    <row r="235" spans="1:6" ht="14.25" x14ac:dyDescent="0.2">
      <c r="A235" s="352" t="s">
        <v>411</v>
      </c>
      <c r="B235" s="353">
        <v>4471</v>
      </c>
      <c r="C235" s="353">
        <v>4550</v>
      </c>
      <c r="D235" s="353">
        <v>5800</v>
      </c>
      <c r="E235" s="353">
        <v>5900</v>
      </c>
      <c r="F235" s="354">
        <v>20721</v>
      </c>
    </row>
    <row r="236" spans="1:6" ht="14.25" x14ac:dyDescent="0.2">
      <c r="A236" s="352" t="s">
        <v>412</v>
      </c>
      <c r="B236" s="353">
        <v>39246</v>
      </c>
      <c r="C236" s="353">
        <v>34700</v>
      </c>
      <c r="D236" s="353">
        <v>39553</v>
      </c>
      <c r="E236" s="353">
        <v>41345</v>
      </c>
      <c r="F236" s="354">
        <v>154844</v>
      </c>
    </row>
    <row r="237" spans="1:6" ht="14.25" x14ac:dyDescent="0.2">
      <c r="A237" s="352" t="s">
        <v>413</v>
      </c>
      <c r="B237" s="353">
        <v>100</v>
      </c>
      <c r="C237" s="353">
        <v>100</v>
      </c>
      <c r="D237" s="353">
        <v>100</v>
      </c>
      <c r="E237" s="353">
        <v>100</v>
      </c>
      <c r="F237" s="354">
        <v>400</v>
      </c>
    </row>
    <row r="238" spans="1:6" ht="14.25" x14ac:dyDescent="0.2">
      <c r="A238" s="352" t="s">
        <v>414</v>
      </c>
      <c r="B238" s="353">
        <v>200</v>
      </c>
      <c r="C238" s="353">
        <v>200</v>
      </c>
      <c r="D238" s="353">
        <v>200</v>
      </c>
      <c r="E238" s="353">
        <v>200</v>
      </c>
      <c r="F238" s="354">
        <v>800</v>
      </c>
    </row>
    <row r="239" spans="1:6" ht="14.25" x14ac:dyDescent="0.2">
      <c r="A239" s="352" t="s">
        <v>415</v>
      </c>
      <c r="B239" s="353">
        <v>200</v>
      </c>
      <c r="C239" s="353">
        <v>200</v>
      </c>
      <c r="D239" s="353">
        <v>200</v>
      </c>
      <c r="E239" s="353">
        <v>200</v>
      </c>
      <c r="F239" s="354">
        <v>800</v>
      </c>
    </row>
    <row r="240" spans="1:6" ht="14.25" x14ac:dyDescent="0.2">
      <c r="A240" s="352" t="s">
        <v>416</v>
      </c>
      <c r="B240" s="353">
        <v>420</v>
      </c>
      <c r="C240" s="353">
        <v>500</v>
      </c>
      <c r="D240" s="353">
        <v>500</v>
      </c>
      <c r="E240" s="353">
        <v>500</v>
      </c>
      <c r="F240" s="354">
        <v>1920</v>
      </c>
    </row>
    <row r="241" spans="1:6" ht="14.25" x14ac:dyDescent="0.2">
      <c r="A241" s="352" t="s">
        <v>417</v>
      </c>
      <c r="B241" s="353">
        <v>500</v>
      </c>
      <c r="C241" s="353">
        <v>500</v>
      </c>
      <c r="D241" s="353">
        <v>500</v>
      </c>
      <c r="E241" s="353">
        <v>500</v>
      </c>
      <c r="F241" s="354">
        <v>2000</v>
      </c>
    </row>
    <row r="242" spans="1:6" ht="14.25" x14ac:dyDescent="0.2">
      <c r="A242" s="352" t="s">
        <v>418</v>
      </c>
      <c r="B242" s="353">
        <v>0</v>
      </c>
      <c r="C242" s="353">
        <v>0</v>
      </c>
      <c r="D242" s="353">
        <v>0</v>
      </c>
      <c r="E242" s="353">
        <v>310</v>
      </c>
      <c r="F242" s="354">
        <v>310</v>
      </c>
    </row>
    <row r="243" spans="1:6" ht="14.25" x14ac:dyDescent="0.2">
      <c r="A243" s="352" t="s">
        <v>419</v>
      </c>
      <c r="B243" s="353">
        <v>400</v>
      </c>
      <c r="C243" s="353">
        <v>1730</v>
      </c>
      <c r="D243" s="353">
        <v>0</v>
      </c>
      <c r="E243" s="353">
        <v>0</v>
      </c>
      <c r="F243" s="354">
        <v>2130</v>
      </c>
    </row>
    <row r="244" spans="1:6" ht="14.25" x14ac:dyDescent="0.2">
      <c r="A244" s="352" t="s">
        <v>420</v>
      </c>
      <c r="B244" s="353">
        <v>150</v>
      </c>
      <c r="C244" s="353">
        <v>1020</v>
      </c>
      <c r="D244" s="353">
        <v>0</v>
      </c>
      <c r="E244" s="353">
        <v>0</v>
      </c>
      <c r="F244" s="354">
        <v>1170</v>
      </c>
    </row>
    <row r="245" spans="1:6" ht="14.25" x14ac:dyDescent="0.2">
      <c r="A245" s="352" t="s">
        <v>421</v>
      </c>
      <c r="B245" s="353">
        <v>50</v>
      </c>
      <c r="C245" s="353">
        <v>210</v>
      </c>
      <c r="D245" s="353">
        <v>0</v>
      </c>
      <c r="E245" s="353">
        <v>0</v>
      </c>
      <c r="F245" s="354">
        <v>260</v>
      </c>
    </row>
    <row r="246" spans="1:6" ht="14.25" x14ac:dyDescent="0.2">
      <c r="A246" s="352" t="s">
        <v>422</v>
      </c>
      <c r="B246" s="353">
        <v>350</v>
      </c>
      <c r="C246" s="353">
        <v>1370</v>
      </c>
      <c r="D246" s="353">
        <v>0</v>
      </c>
      <c r="E246" s="353">
        <v>0</v>
      </c>
      <c r="F246" s="354">
        <v>1720</v>
      </c>
    </row>
    <row r="247" spans="1:6" ht="14.25" x14ac:dyDescent="0.2">
      <c r="A247" s="352" t="s">
        <v>423</v>
      </c>
      <c r="B247" s="353">
        <v>130</v>
      </c>
      <c r="C247" s="353">
        <v>760</v>
      </c>
      <c r="D247" s="353">
        <v>0</v>
      </c>
      <c r="E247" s="353">
        <v>0</v>
      </c>
      <c r="F247" s="354">
        <v>890</v>
      </c>
    </row>
    <row r="248" spans="1:6" ht="14.25" x14ac:dyDescent="0.2">
      <c r="A248" s="352" t="s">
        <v>424</v>
      </c>
      <c r="B248" s="353">
        <v>0</v>
      </c>
      <c r="C248" s="353">
        <v>70</v>
      </c>
      <c r="D248" s="353">
        <v>460</v>
      </c>
      <c r="E248" s="353">
        <v>0</v>
      </c>
      <c r="F248" s="354">
        <v>530</v>
      </c>
    </row>
    <row r="249" spans="1:6" ht="14.25" x14ac:dyDescent="0.2">
      <c r="A249" s="352" t="s">
        <v>425</v>
      </c>
      <c r="B249" s="353">
        <v>0</v>
      </c>
      <c r="C249" s="353">
        <v>50</v>
      </c>
      <c r="D249" s="353">
        <v>340</v>
      </c>
      <c r="E249" s="353">
        <v>0</v>
      </c>
      <c r="F249" s="354">
        <v>390</v>
      </c>
    </row>
    <row r="250" spans="1:6" ht="14.25" x14ac:dyDescent="0.2">
      <c r="A250" s="352" t="s">
        <v>426</v>
      </c>
      <c r="B250" s="353">
        <v>0</v>
      </c>
      <c r="C250" s="353">
        <v>50</v>
      </c>
      <c r="D250" s="353">
        <v>250</v>
      </c>
      <c r="E250" s="353">
        <v>0</v>
      </c>
      <c r="F250" s="354">
        <v>300</v>
      </c>
    </row>
    <row r="251" spans="1:6" ht="14.25" x14ac:dyDescent="0.2">
      <c r="A251" s="352" t="s">
        <v>427</v>
      </c>
      <c r="B251" s="353">
        <v>0</v>
      </c>
      <c r="C251" s="353">
        <v>140</v>
      </c>
      <c r="D251" s="353">
        <v>580</v>
      </c>
      <c r="E251" s="353">
        <v>0</v>
      </c>
      <c r="F251" s="354">
        <v>720</v>
      </c>
    </row>
    <row r="252" spans="1:6" ht="14.25" x14ac:dyDescent="0.2">
      <c r="A252" s="352" t="s">
        <v>428</v>
      </c>
      <c r="B252" s="353">
        <v>0</v>
      </c>
      <c r="C252" s="353">
        <v>0</v>
      </c>
      <c r="D252" s="353">
        <v>50</v>
      </c>
      <c r="E252" s="353">
        <v>200</v>
      </c>
      <c r="F252" s="354">
        <v>250</v>
      </c>
    </row>
    <row r="253" spans="1:6" ht="14.25" x14ac:dyDescent="0.2">
      <c r="A253" s="352" t="s">
        <v>429</v>
      </c>
      <c r="B253" s="353">
        <v>0</v>
      </c>
      <c r="C253" s="353">
        <v>0</v>
      </c>
      <c r="D253" s="353">
        <v>40</v>
      </c>
      <c r="E253" s="353">
        <v>800</v>
      </c>
      <c r="F253" s="354">
        <v>840</v>
      </c>
    </row>
    <row r="254" spans="1:6" ht="14.25" x14ac:dyDescent="0.2">
      <c r="A254" s="352" t="s">
        <v>430</v>
      </c>
      <c r="B254" s="353">
        <v>0</v>
      </c>
      <c r="C254" s="353">
        <v>410</v>
      </c>
      <c r="D254" s="353">
        <v>2440</v>
      </c>
      <c r="E254" s="353">
        <v>0</v>
      </c>
      <c r="F254" s="354">
        <v>2850</v>
      </c>
    </row>
    <row r="255" spans="1:6" ht="14.25" x14ac:dyDescent="0.2">
      <c r="A255" s="352" t="s">
        <v>431</v>
      </c>
      <c r="B255" s="353">
        <v>0</v>
      </c>
      <c r="C255" s="353">
        <v>0</v>
      </c>
      <c r="D255" s="353">
        <v>50</v>
      </c>
      <c r="E255" s="353">
        <v>180</v>
      </c>
      <c r="F255" s="354">
        <v>230</v>
      </c>
    </row>
    <row r="256" spans="1:6" ht="14.25" x14ac:dyDescent="0.2">
      <c r="A256" s="352" t="s">
        <v>432</v>
      </c>
      <c r="B256" s="353">
        <v>0</v>
      </c>
      <c r="C256" s="353">
        <v>0</v>
      </c>
      <c r="D256" s="353">
        <v>150</v>
      </c>
      <c r="E256" s="353">
        <v>580</v>
      </c>
      <c r="F256" s="354">
        <v>730</v>
      </c>
    </row>
    <row r="257" spans="1:6" ht="14.25" x14ac:dyDescent="0.2">
      <c r="A257" s="352" t="s">
        <v>433</v>
      </c>
      <c r="B257" s="353">
        <v>0</v>
      </c>
      <c r="C257" s="353">
        <v>0</v>
      </c>
      <c r="D257" s="353">
        <v>30</v>
      </c>
      <c r="E257" s="353">
        <v>150</v>
      </c>
      <c r="F257" s="354">
        <v>180</v>
      </c>
    </row>
    <row r="258" spans="1:6" ht="14.25" x14ac:dyDescent="0.2">
      <c r="A258" s="352" t="s">
        <v>434</v>
      </c>
      <c r="B258" s="353">
        <v>0</v>
      </c>
      <c r="C258" s="353">
        <v>0</v>
      </c>
      <c r="D258" s="353">
        <v>50</v>
      </c>
      <c r="E258" s="353">
        <v>190</v>
      </c>
      <c r="F258" s="354">
        <v>240</v>
      </c>
    </row>
    <row r="259" spans="1:6" ht="14.25" x14ac:dyDescent="0.2">
      <c r="A259" s="352" t="s">
        <v>435</v>
      </c>
      <c r="B259" s="353">
        <v>1200</v>
      </c>
      <c r="C259" s="353">
        <v>600</v>
      </c>
      <c r="D259" s="353">
        <v>600</v>
      </c>
      <c r="E259" s="353">
        <v>600</v>
      </c>
      <c r="F259" s="354">
        <v>3000</v>
      </c>
    </row>
    <row r="260" spans="1:6" ht="14.25" x14ac:dyDescent="0.2">
      <c r="A260" s="352" t="s">
        <v>436</v>
      </c>
      <c r="B260" s="353">
        <v>6500</v>
      </c>
      <c r="C260" s="353">
        <v>4700</v>
      </c>
      <c r="D260" s="353">
        <v>5200</v>
      </c>
      <c r="E260" s="353">
        <v>4450</v>
      </c>
      <c r="F260" s="354">
        <v>20850</v>
      </c>
    </row>
    <row r="261" spans="1:6" ht="14.25" x14ac:dyDescent="0.2">
      <c r="A261" s="352" t="s">
        <v>437</v>
      </c>
      <c r="B261" s="353">
        <v>6500</v>
      </c>
      <c r="C261" s="353">
        <v>4700</v>
      </c>
      <c r="D261" s="353">
        <v>5200</v>
      </c>
      <c r="E261" s="353">
        <v>4450</v>
      </c>
      <c r="F261" s="354">
        <v>20850</v>
      </c>
    </row>
    <row r="262" spans="1:6" ht="14.25" x14ac:dyDescent="0.2">
      <c r="A262" s="352" t="s">
        <v>438</v>
      </c>
      <c r="B262" s="353">
        <v>3000</v>
      </c>
      <c r="C262" s="353">
        <v>4000</v>
      </c>
      <c r="D262" s="353">
        <v>3000</v>
      </c>
      <c r="E262" s="353">
        <v>2000</v>
      </c>
      <c r="F262" s="354">
        <v>12000</v>
      </c>
    </row>
    <row r="263" spans="1:6" ht="14.25" x14ac:dyDescent="0.2">
      <c r="A263" s="352" t="s">
        <v>439</v>
      </c>
      <c r="B263" s="353">
        <v>800</v>
      </c>
      <c r="C263" s="353">
        <v>800</v>
      </c>
      <c r="D263" s="353">
        <v>1000</v>
      </c>
      <c r="E263" s="353">
        <v>800</v>
      </c>
      <c r="F263" s="354">
        <v>3400</v>
      </c>
    </row>
    <row r="264" spans="1:6" ht="14.25" x14ac:dyDescent="0.2">
      <c r="A264" s="352" t="s">
        <v>440</v>
      </c>
      <c r="B264" s="353">
        <v>2375</v>
      </c>
      <c r="C264" s="353">
        <v>2875</v>
      </c>
      <c r="D264" s="353">
        <v>3850</v>
      </c>
      <c r="E264" s="353">
        <v>8250</v>
      </c>
      <c r="F264" s="354">
        <v>17350</v>
      </c>
    </row>
    <row r="265" spans="1:6" ht="14.25" x14ac:dyDescent="0.2">
      <c r="A265" s="352" t="s">
        <v>441</v>
      </c>
      <c r="B265" s="353">
        <v>2090</v>
      </c>
      <c r="C265" s="353">
        <v>4782</v>
      </c>
      <c r="D265" s="353">
        <v>9450</v>
      </c>
      <c r="E265" s="353">
        <v>10000</v>
      </c>
      <c r="F265" s="354">
        <v>26322</v>
      </c>
    </row>
    <row r="266" spans="1:6" ht="14.25" x14ac:dyDescent="0.2">
      <c r="A266" s="352" t="s">
        <v>442</v>
      </c>
      <c r="B266" s="353">
        <v>1020</v>
      </c>
      <c r="C266" s="353">
        <v>0</v>
      </c>
      <c r="D266" s="353">
        <v>2110</v>
      </c>
      <c r="E266" s="353">
        <v>2150</v>
      </c>
      <c r="F266" s="354">
        <v>5280</v>
      </c>
    </row>
    <row r="267" spans="1:6" ht="14.25" x14ac:dyDescent="0.2">
      <c r="A267" s="352" t="s">
        <v>443</v>
      </c>
      <c r="B267" s="353">
        <v>200</v>
      </c>
      <c r="C267" s="353">
        <v>0</v>
      </c>
      <c r="D267" s="353">
        <v>0</v>
      </c>
      <c r="E267" s="353">
        <v>0</v>
      </c>
      <c r="F267" s="354">
        <v>200</v>
      </c>
    </row>
    <row r="268" spans="1:6" ht="14.25" x14ac:dyDescent="0.2">
      <c r="A268" s="352" t="s">
        <v>444</v>
      </c>
      <c r="B268" s="353">
        <v>500</v>
      </c>
      <c r="C268" s="353">
        <v>2000</v>
      </c>
      <c r="D268" s="353">
        <v>2000</v>
      </c>
      <c r="E268" s="353">
        <v>2000</v>
      </c>
      <c r="F268" s="354">
        <v>6500</v>
      </c>
    </row>
    <row r="269" spans="1:6" ht="14.25" x14ac:dyDescent="0.2">
      <c r="A269" s="352" t="s">
        <v>445</v>
      </c>
      <c r="B269" s="353">
        <v>2000</v>
      </c>
      <c r="C269" s="353">
        <v>830</v>
      </c>
      <c r="D269" s="353">
        <v>3500</v>
      </c>
      <c r="E269" s="353">
        <v>3400</v>
      </c>
      <c r="F269" s="354">
        <v>9730</v>
      </c>
    </row>
    <row r="270" spans="1:6" ht="14.25" x14ac:dyDescent="0.2">
      <c r="A270" s="352" t="s">
        <v>446</v>
      </c>
      <c r="B270" s="353">
        <v>200</v>
      </c>
      <c r="C270" s="353">
        <v>200</v>
      </c>
      <c r="D270" s="353">
        <v>200</v>
      </c>
      <c r="E270" s="353">
        <v>200</v>
      </c>
      <c r="F270" s="354">
        <v>800</v>
      </c>
    </row>
    <row r="271" spans="1:6" ht="14.25" x14ac:dyDescent="0.2">
      <c r="A271" s="352" t="s">
        <v>447</v>
      </c>
      <c r="B271" s="353">
        <v>1000</v>
      </c>
      <c r="C271" s="353">
        <v>0</v>
      </c>
      <c r="D271" s="353">
        <v>2300</v>
      </c>
      <c r="E271" s="353">
        <v>2250</v>
      </c>
      <c r="F271" s="354">
        <v>5550</v>
      </c>
    </row>
    <row r="272" spans="1:6" ht="14.25" x14ac:dyDescent="0.2">
      <c r="A272" s="352" t="s">
        <v>448</v>
      </c>
      <c r="B272" s="353">
        <v>380</v>
      </c>
      <c r="C272" s="353">
        <v>240</v>
      </c>
      <c r="D272" s="353">
        <v>240</v>
      </c>
      <c r="E272" s="353">
        <v>240</v>
      </c>
      <c r="F272" s="354">
        <v>1100</v>
      </c>
    </row>
    <row r="273" spans="1:6" ht="14.25" x14ac:dyDescent="0.2">
      <c r="A273" s="352" t="s">
        <v>449</v>
      </c>
      <c r="B273" s="353">
        <v>260</v>
      </c>
      <c r="C273" s="353">
        <v>1870</v>
      </c>
      <c r="D273" s="353">
        <v>0</v>
      </c>
      <c r="E273" s="353">
        <v>0</v>
      </c>
      <c r="F273" s="354">
        <v>2130</v>
      </c>
    </row>
    <row r="274" spans="1:6" ht="14.25" x14ac:dyDescent="0.2">
      <c r="A274" s="352" t="s">
        <v>450</v>
      </c>
      <c r="B274" s="353">
        <v>150</v>
      </c>
      <c r="C274" s="353">
        <v>150</v>
      </c>
      <c r="D274" s="353">
        <v>150</v>
      </c>
      <c r="E274" s="353">
        <v>150</v>
      </c>
      <c r="F274" s="354">
        <v>600</v>
      </c>
    </row>
    <row r="275" spans="1:6" ht="14.25" x14ac:dyDescent="0.2">
      <c r="A275" s="352" t="s">
        <v>451</v>
      </c>
      <c r="B275" s="353">
        <v>135</v>
      </c>
      <c r="C275" s="353">
        <v>629</v>
      </c>
      <c r="D275" s="353">
        <v>1258</v>
      </c>
      <c r="E275" s="353">
        <v>628</v>
      </c>
      <c r="F275" s="354">
        <v>2650</v>
      </c>
    </row>
    <row r="276" spans="1:6" ht="14.25" x14ac:dyDescent="0.2">
      <c r="A276" s="352" t="s">
        <v>452</v>
      </c>
      <c r="B276" s="353">
        <v>108</v>
      </c>
      <c r="C276" s="353">
        <v>723</v>
      </c>
      <c r="D276" s="353">
        <v>1446</v>
      </c>
      <c r="E276" s="353">
        <v>723</v>
      </c>
      <c r="F276" s="354">
        <v>3000</v>
      </c>
    </row>
    <row r="277" spans="1:6" ht="14.25" x14ac:dyDescent="0.2">
      <c r="A277" s="352" t="s">
        <v>453</v>
      </c>
      <c r="B277" s="353">
        <v>807</v>
      </c>
      <c r="C277" s="353">
        <v>2548</v>
      </c>
      <c r="D277" s="353">
        <v>5097</v>
      </c>
      <c r="E277" s="353">
        <v>2548</v>
      </c>
      <c r="F277" s="354">
        <v>11000</v>
      </c>
    </row>
    <row r="278" spans="1:6" ht="14.25" x14ac:dyDescent="0.2">
      <c r="A278" s="352" t="s">
        <v>454</v>
      </c>
      <c r="B278" s="353">
        <v>402</v>
      </c>
      <c r="C278" s="353">
        <v>1900</v>
      </c>
      <c r="D278" s="353">
        <v>3799</v>
      </c>
      <c r="E278" s="353">
        <v>1899</v>
      </c>
      <c r="F278" s="354">
        <v>8000</v>
      </c>
    </row>
    <row r="279" spans="1:6" ht="14.25" x14ac:dyDescent="0.2">
      <c r="A279" s="352" t="s">
        <v>455</v>
      </c>
      <c r="B279" s="353">
        <v>144</v>
      </c>
      <c r="C279" s="353">
        <v>339</v>
      </c>
      <c r="D279" s="353">
        <v>678</v>
      </c>
      <c r="E279" s="353">
        <v>339</v>
      </c>
      <c r="F279" s="354">
        <v>1500</v>
      </c>
    </row>
    <row r="280" spans="1:6" ht="14.25" x14ac:dyDescent="0.2">
      <c r="A280" s="352" t="s">
        <v>456</v>
      </c>
      <c r="B280" s="353">
        <v>197</v>
      </c>
      <c r="C280" s="353">
        <v>2010</v>
      </c>
      <c r="D280" s="353">
        <v>4019</v>
      </c>
      <c r="E280" s="353">
        <v>2010</v>
      </c>
      <c r="F280" s="354">
        <v>8236</v>
      </c>
    </row>
    <row r="281" spans="1:6" ht="14.25" x14ac:dyDescent="0.2">
      <c r="A281" s="352" t="s">
        <v>457</v>
      </c>
      <c r="B281" s="353">
        <v>0</v>
      </c>
      <c r="C281" s="353">
        <v>0</v>
      </c>
      <c r="D281" s="353">
        <v>0</v>
      </c>
      <c r="E281" s="353">
        <v>1300</v>
      </c>
      <c r="F281" s="354">
        <v>1300</v>
      </c>
    </row>
    <row r="282" spans="1:6" ht="14.25" x14ac:dyDescent="0.2">
      <c r="A282" s="352" t="s">
        <v>458</v>
      </c>
      <c r="B282" s="353">
        <v>0</v>
      </c>
      <c r="C282" s="353">
        <v>0</v>
      </c>
      <c r="D282" s="353">
        <v>900</v>
      </c>
      <c r="E282" s="353">
        <v>0</v>
      </c>
      <c r="F282" s="354">
        <v>900</v>
      </c>
    </row>
    <row r="283" spans="1:6" ht="14.25" x14ac:dyDescent="0.2">
      <c r="A283" s="352" t="s">
        <v>459</v>
      </c>
      <c r="B283" s="353">
        <v>90</v>
      </c>
      <c r="C283" s="353">
        <v>0</v>
      </c>
      <c r="D283" s="353">
        <v>0</v>
      </c>
      <c r="E283" s="353">
        <v>0</v>
      </c>
      <c r="F283" s="354">
        <v>90</v>
      </c>
    </row>
    <row r="284" spans="1:6" ht="14.25" x14ac:dyDescent="0.2">
      <c r="A284" s="352" t="s">
        <v>460</v>
      </c>
      <c r="B284" s="353">
        <v>153</v>
      </c>
      <c r="C284" s="353">
        <v>155</v>
      </c>
      <c r="D284" s="353">
        <v>158</v>
      </c>
      <c r="E284" s="353">
        <v>161</v>
      </c>
      <c r="F284" s="354">
        <v>627</v>
      </c>
    </row>
    <row r="285" spans="1:6" ht="14.25" x14ac:dyDescent="0.2">
      <c r="A285" s="352" t="s">
        <v>461</v>
      </c>
      <c r="B285" s="353">
        <v>90</v>
      </c>
      <c r="C285" s="353">
        <v>92</v>
      </c>
      <c r="D285" s="353">
        <v>93</v>
      </c>
      <c r="E285" s="353">
        <v>0</v>
      </c>
      <c r="F285" s="354">
        <v>275</v>
      </c>
    </row>
    <row r="286" spans="1:6" ht="14.25" x14ac:dyDescent="0.2">
      <c r="A286" s="352" t="s">
        <v>462</v>
      </c>
      <c r="B286" s="353">
        <v>170</v>
      </c>
      <c r="C286" s="353">
        <v>0</v>
      </c>
      <c r="D286" s="353">
        <v>0</v>
      </c>
      <c r="E286" s="353">
        <v>0</v>
      </c>
      <c r="F286" s="354">
        <v>170</v>
      </c>
    </row>
    <row r="287" spans="1:6" ht="14.25" x14ac:dyDescent="0.2">
      <c r="A287" s="352" t="s">
        <v>463</v>
      </c>
      <c r="B287" s="353">
        <v>2000</v>
      </c>
      <c r="C287" s="353">
        <v>3054</v>
      </c>
      <c r="D287" s="353">
        <v>5180</v>
      </c>
      <c r="E287" s="353">
        <v>5275</v>
      </c>
      <c r="F287" s="354">
        <v>15509</v>
      </c>
    </row>
    <row r="288" spans="1:6" ht="14.25" x14ac:dyDescent="0.2">
      <c r="A288" s="352" t="s">
        <v>464</v>
      </c>
      <c r="B288" s="353">
        <v>205</v>
      </c>
      <c r="C288" s="353">
        <v>209</v>
      </c>
      <c r="D288" s="353">
        <v>212</v>
      </c>
      <c r="E288" s="353">
        <v>216</v>
      </c>
      <c r="F288" s="354">
        <v>842</v>
      </c>
    </row>
    <row r="289" spans="1:6" ht="14.25" x14ac:dyDescent="0.2">
      <c r="A289" s="352" t="s">
        <v>465</v>
      </c>
      <c r="B289" s="353">
        <v>255</v>
      </c>
      <c r="C289" s="353">
        <v>260</v>
      </c>
      <c r="D289" s="353">
        <v>264</v>
      </c>
      <c r="E289" s="353">
        <v>269</v>
      </c>
      <c r="F289" s="354">
        <v>1048</v>
      </c>
    </row>
    <row r="290" spans="1:6" ht="14.25" x14ac:dyDescent="0.2">
      <c r="A290" s="352" t="s">
        <v>466</v>
      </c>
      <c r="B290" s="353">
        <v>150</v>
      </c>
      <c r="C290" s="353">
        <v>260</v>
      </c>
      <c r="D290" s="353">
        <v>264</v>
      </c>
      <c r="E290" s="353">
        <v>0</v>
      </c>
      <c r="F290" s="354">
        <v>674</v>
      </c>
    </row>
    <row r="291" spans="1:6" ht="14.25" x14ac:dyDescent="0.2">
      <c r="A291" s="352" t="s">
        <v>467</v>
      </c>
      <c r="B291" s="353">
        <v>153</v>
      </c>
      <c r="C291" s="353">
        <v>158</v>
      </c>
      <c r="D291" s="353">
        <v>161</v>
      </c>
      <c r="E291" s="353">
        <v>164</v>
      </c>
      <c r="F291" s="354">
        <v>636</v>
      </c>
    </row>
    <row r="292" spans="1:6" ht="14.25" x14ac:dyDescent="0.2">
      <c r="A292" s="352" t="s">
        <v>468</v>
      </c>
      <c r="B292" s="353">
        <v>0</v>
      </c>
      <c r="C292" s="353">
        <v>0</v>
      </c>
      <c r="D292" s="353">
        <v>5100</v>
      </c>
      <c r="E292" s="353">
        <v>0</v>
      </c>
      <c r="F292" s="354">
        <v>5100</v>
      </c>
    </row>
    <row r="293" spans="1:6" ht="14.25" x14ac:dyDescent="0.2">
      <c r="A293" s="352" t="s">
        <v>469</v>
      </c>
      <c r="B293" s="353">
        <v>500</v>
      </c>
      <c r="C293" s="353">
        <v>0</v>
      </c>
      <c r="D293" s="353">
        <v>0</v>
      </c>
      <c r="E293" s="353">
        <v>0</v>
      </c>
      <c r="F293" s="354">
        <v>500</v>
      </c>
    </row>
    <row r="294" spans="1:6" ht="14.25" x14ac:dyDescent="0.2">
      <c r="A294" s="352" t="s">
        <v>470</v>
      </c>
      <c r="B294" s="353">
        <v>827</v>
      </c>
      <c r="C294" s="353">
        <v>0</v>
      </c>
      <c r="D294" s="353">
        <v>0</v>
      </c>
      <c r="E294" s="353">
        <v>0</v>
      </c>
      <c r="F294" s="354">
        <v>827</v>
      </c>
    </row>
    <row r="295" spans="1:6" ht="14.25" x14ac:dyDescent="0.2">
      <c r="A295" s="352" t="s">
        <v>471</v>
      </c>
      <c r="B295" s="353">
        <v>0</v>
      </c>
      <c r="C295" s="353">
        <v>-14700</v>
      </c>
      <c r="D295" s="353">
        <v>0</v>
      </c>
      <c r="E295" s="353">
        <v>0</v>
      </c>
      <c r="F295" s="354">
        <v>-14700</v>
      </c>
    </row>
    <row r="296" spans="1:6" ht="14.25" x14ac:dyDescent="0.2">
      <c r="A296" s="352" t="s">
        <v>472</v>
      </c>
      <c r="B296" s="353">
        <v>0</v>
      </c>
      <c r="C296" s="353">
        <v>-72232</v>
      </c>
      <c r="D296" s="353">
        <v>-36000</v>
      </c>
      <c r="E296" s="353">
        <v>-36000</v>
      </c>
      <c r="F296" s="354">
        <v>-144232</v>
      </c>
    </row>
    <row r="297" spans="1:6" ht="15" x14ac:dyDescent="0.25">
      <c r="A297" s="355" t="s">
        <v>473</v>
      </c>
      <c r="B297" s="356">
        <v>258966</v>
      </c>
      <c r="C297" s="356">
        <v>283313</v>
      </c>
      <c r="D297" s="356">
        <v>330275</v>
      </c>
      <c r="E297" s="356">
        <v>344461</v>
      </c>
      <c r="F297" s="357">
        <v>1217015</v>
      </c>
    </row>
    <row r="298" spans="1:6" ht="15" x14ac:dyDescent="0.25">
      <c r="A298" s="358" t="s">
        <v>474</v>
      </c>
      <c r="B298" s="359"/>
      <c r="C298" s="359"/>
      <c r="D298" s="359"/>
      <c r="E298" s="359"/>
      <c r="F298" s="360"/>
    </row>
    <row r="299" spans="1:6" ht="14.25" x14ac:dyDescent="0.2">
      <c r="A299" s="352" t="s">
        <v>475</v>
      </c>
      <c r="B299" s="353">
        <v>0</v>
      </c>
      <c r="C299" s="353">
        <v>150</v>
      </c>
      <c r="D299" s="353">
        <v>0</v>
      </c>
      <c r="E299" s="353">
        <v>0</v>
      </c>
      <c r="F299" s="354">
        <v>150</v>
      </c>
    </row>
    <row r="300" spans="1:6" ht="14.25" x14ac:dyDescent="0.2">
      <c r="A300" s="352" t="s">
        <v>476</v>
      </c>
      <c r="B300" s="353">
        <v>0</v>
      </c>
      <c r="C300" s="353">
        <v>0</v>
      </c>
      <c r="D300" s="353">
        <v>0</v>
      </c>
      <c r="E300" s="353">
        <v>1400</v>
      </c>
      <c r="F300" s="354">
        <v>1400</v>
      </c>
    </row>
    <row r="301" spans="1:6" ht="14.25" x14ac:dyDescent="0.2">
      <c r="A301" s="352" t="s">
        <v>477</v>
      </c>
      <c r="B301" s="353">
        <v>0</v>
      </c>
      <c r="C301" s="353">
        <v>5400</v>
      </c>
      <c r="D301" s="353">
        <v>0</v>
      </c>
      <c r="E301" s="353">
        <v>0</v>
      </c>
      <c r="F301" s="354">
        <v>5400</v>
      </c>
    </row>
    <row r="302" spans="1:6" ht="14.25" x14ac:dyDescent="0.2">
      <c r="A302" s="352" t="s">
        <v>478</v>
      </c>
      <c r="B302" s="353">
        <v>0</v>
      </c>
      <c r="C302" s="353">
        <v>0</v>
      </c>
      <c r="D302" s="353">
        <v>5054</v>
      </c>
      <c r="E302" s="353">
        <v>0</v>
      </c>
      <c r="F302" s="354">
        <v>5054</v>
      </c>
    </row>
    <row r="303" spans="1:6" ht="14.25" x14ac:dyDescent="0.2">
      <c r="A303" s="352" t="s">
        <v>479</v>
      </c>
      <c r="B303" s="353">
        <v>12600</v>
      </c>
      <c r="C303" s="353">
        <v>0</v>
      </c>
      <c r="D303" s="353">
        <v>0</v>
      </c>
      <c r="E303" s="353">
        <v>0</v>
      </c>
      <c r="F303" s="354">
        <v>12600</v>
      </c>
    </row>
    <row r="304" spans="1:6" ht="14.25" x14ac:dyDescent="0.2">
      <c r="A304" s="352" t="s">
        <v>480</v>
      </c>
      <c r="B304" s="353">
        <v>0</v>
      </c>
      <c r="C304" s="353">
        <v>7412</v>
      </c>
      <c r="D304" s="353">
        <v>0</v>
      </c>
      <c r="E304" s="353">
        <v>0</v>
      </c>
      <c r="F304" s="354">
        <v>7412</v>
      </c>
    </row>
    <row r="305" spans="1:6" ht="14.25" x14ac:dyDescent="0.2">
      <c r="A305" s="352" t="s">
        <v>481</v>
      </c>
      <c r="B305" s="353">
        <v>0</v>
      </c>
      <c r="C305" s="353">
        <v>0</v>
      </c>
      <c r="D305" s="353">
        <v>20000</v>
      </c>
      <c r="E305" s="353">
        <v>17497</v>
      </c>
      <c r="F305" s="354">
        <v>37497</v>
      </c>
    </row>
    <row r="306" spans="1:6" ht="14.25" x14ac:dyDescent="0.2">
      <c r="A306" s="352" t="s">
        <v>482</v>
      </c>
      <c r="B306" s="353">
        <v>0</v>
      </c>
      <c r="C306" s="353">
        <v>0</v>
      </c>
      <c r="D306" s="353">
        <v>1000</v>
      </c>
      <c r="E306" s="353">
        <v>0</v>
      </c>
      <c r="F306" s="354">
        <v>1000</v>
      </c>
    </row>
    <row r="307" spans="1:6" ht="14.25" x14ac:dyDescent="0.2">
      <c r="A307" s="352" t="s">
        <v>483</v>
      </c>
      <c r="B307" s="353">
        <v>0</v>
      </c>
      <c r="C307" s="353">
        <v>0</v>
      </c>
      <c r="D307" s="353">
        <v>3569</v>
      </c>
      <c r="E307" s="353">
        <v>4054</v>
      </c>
      <c r="F307" s="354">
        <v>7623</v>
      </c>
    </row>
    <row r="308" spans="1:6" ht="14.25" x14ac:dyDescent="0.2">
      <c r="A308" s="352" t="s">
        <v>484</v>
      </c>
      <c r="B308" s="353">
        <v>7579</v>
      </c>
      <c r="C308" s="353">
        <v>7579</v>
      </c>
      <c r="D308" s="353">
        <v>0</v>
      </c>
      <c r="E308" s="353">
        <v>0</v>
      </c>
      <c r="F308" s="354">
        <v>15158</v>
      </c>
    </row>
    <row r="309" spans="1:6" ht="14.25" x14ac:dyDescent="0.2">
      <c r="A309" s="352" t="s">
        <v>485</v>
      </c>
      <c r="B309" s="353">
        <v>500</v>
      </c>
      <c r="C309" s="353">
        <v>500</v>
      </c>
      <c r="D309" s="353">
        <v>500</v>
      </c>
      <c r="E309" s="353">
        <v>500</v>
      </c>
      <c r="F309" s="354">
        <v>2000</v>
      </c>
    </row>
    <row r="310" spans="1:6" ht="14.25" x14ac:dyDescent="0.2">
      <c r="A310" s="352" t="s">
        <v>486</v>
      </c>
      <c r="B310" s="353">
        <v>0</v>
      </c>
      <c r="C310" s="353">
        <v>0</v>
      </c>
      <c r="D310" s="353">
        <v>1300</v>
      </c>
      <c r="E310" s="353">
        <v>6000</v>
      </c>
      <c r="F310" s="354">
        <v>7300</v>
      </c>
    </row>
    <row r="311" spans="1:6" ht="14.25" x14ac:dyDescent="0.2">
      <c r="A311" s="352" t="s">
        <v>487</v>
      </c>
      <c r="B311" s="353">
        <v>524</v>
      </c>
      <c r="C311" s="353">
        <v>112</v>
      </c>
      <c r="D311" s="353">
        <v>0</v>
      </c>
      <c r="E311" s="353">
        <v>0</v>
      </c>
      <c r="F311" s="354">
        <v>636</v>
      </c>
    </row>
    <row r="312" spans="1:6" ht="14.25" x14ac:dyDescent="0.2">
      <c r="A312" s="352" t="s">
        <v>488</v>
      </c>
      <c r="B312" s="353">
        <v>0</v>
      </c>
      <c r="C312" s="353">
        <v>0</v>
      </c>
      <c r="D312" s="353">
        <v>0</v>
      </c>
      <c r="E312" s="353">
        <v>1000</v>
      </c>
      <c r="F312" s="354">
        <v>1000</v>
      </c>
    </row>
    <row r="313" spans="1:6" ht="14.25" x14ac:dyDescent="0.2">
      <c r="A313" s="352" t="s">
        <v>489</v>
      </c>
      <c r="B313" s="353">
        <v>0</v>
      </c>
      <c r="C313" s="353">
        <v>600</v>
      </c>
      <c r="D313" s="353">
        <v>600</v>
      </c>
      <c r="E313" s="353">
        <v>600</v>
      </c>
      <c r="F313" s="354">
        <v>1800</v>
      </c>
    </row>
    <row r="314" spans="1:6" ht="14.25" x14ac:dyDescent="0.2">
      <c r="A314" s="352" t="s">
        <v>490</v>
      </c>
      <c r="B314" s="353">
        <v>0</v>
      </c>
      <c r="C314" s="353">
        <v>2500</v>
      </c>
      <c r="D314" s="353">
        <v>0</v>
      </c>
      <c r="E314" s="353">
        <v>0</v>
      </c>
      <c r="F314" s="354">
        <v>2500</v>
      </c>
    </row>
    <row r="315" spans="1:6" ht="14.25" x14ac:dyDescent="0.2">
      <c r="A315" s="352" t="s">
        <v>491</v>
      </c>
      <c r="B315" s="353">
        <v>0</v>
      </c>
      <c r="C315" s="353">
        <v>1728</v>
      </c>
      <c r="D315" s="353">
        <v>1350</v>
      </c>
      <c r="E315" s="353">
        <v>1350</v>
      </c>
      <c r="F315" s="354">
        <v>4428</v>
      </c>
    </row>
    <row r="316" spans="1:6" ht="14.25" x14ac:dyDescent="0.2">
      <c r="A316" s="352" t="s">
        <v>492</v>
      </c>
      <c r="B316" s="353">
        <v>0</v>
      </c>
      <c r="C316" s="353">
        <v>0</v>
      </c>
      <c r="D316" s="353">
        <v>0</v>
      </c>
      <c r="E316" s="353">
        <v>400</v>
      </c>
      <c r="F316" s="354">
        <v>400</v>
      </c>
    </row>
    <row r="317" spans="1:6" ht="14.25" x14ac:dyDescent="0.2">
      <c r="A317" s="352" t="s">
        <v>493</v>
      </c>
      <c r="B317" s="353">
        <v>2175</v>
      </c>
      <c r="C317" s="353">
        <v>3175</v>
      </c>
      <c r="D317" s="353">
        <v>3180</v>
      </c>
      <c r="E317" s="353">
        <v>3180</v>
      </c>
      <c r="F317" s="354">
        <v>11710</v>
      </c>
    </row>
    <row r="318" spans="1:6" ht="14.25" x14ac:dyDescent="0.2">
      <c r="A318" s="352" t="s">
        <v>494</v>
      </c>
      <c r="B318" s="353">
        <v>10413</v>
      </c>
      <c r="C318" s="353">
        <v>3113</v>
      </c>
      <c r="D318" s="353">
        <v>2590</v>
      </c>
      <c r="E318" s="353">
        <v>2590</v>
      </c>
      <c r="F318" s="354">
        <v>18706</v>
      </c>
    </row>
    <row r="319" spans="1:6" ht="14.25" x14ac:dyDescent="0.2">
      <c r="A319" s="352" t="s">
        <v>495</v>
      </c>
      <c r="B319" s="353">
        <v>0</v>
      </c>
      <c r="C319" s="353">
        <v>150</v>
      </c>
      <c r="D319" s="353">
        <v>0</v>
      </c>
      <c r="E319" s="353">
        <v>0</v>
      </c>
      <c r="F319" s="354">
        <v>150</v>
      </c>
    </row>
    <row r="320" spans="1:6" ht="14.25" x14ac:dyDescent="0.2">
      <c r="A320" s="352" t="s">
        <v>496</v>
      </c>
      <c r="B320" s="353">
        <v>0</v>
      </c>
      <c r="C320" s="353">
        <v>100</v>
      </c>
      <c r="D320" s="353">
        <v>100</v>
      </c>
      <c r="E320" s="353">
        <v>100</v>
      </c>
      <c r="F320" s="354">
        <v>300</v>
      </c>
    </row>
    <row r="321" spans="1:6" ht="14.25" x14ac:dyDescent="0.2">
      <c r="A321" s="352" t="s">
        <v>497</v>
      </c>
      <c r="B321" s="353">
        <v>0</v>
      </c>
      <c r="C321" s="353">
        <v>1000</v>
      </c>
      <c r="D321" s="353">
        <v>1000</v>
      </c>
      <c r="E321" s="353">
        <v>1000</v>
      </c>
      <c r="F321" s="354">
        <v>3000</v>
      </c>
    </row>
    <row r="322" spans="1:6" ht="14.25" x14ac:dyDescent="0.2">
      <c r="A322" s="352" t="s">
        <v>498</v>
      </c>
      <c r="B322" s="353">
        <v>0</v>
      </c>
      <c r="C322" s="353">
        <v>1011</v>
      </c>
      <c r="D322" s="353">
        <v>3034</v>
      </c>
      <c r="E322" s="353">
        <v>16188</v>
      </c>
      <c r="F322" s="354">
        <v>20233</v>
      </c>
    </row>
    <row r="323" spans="1:6" ht="14.25" x14ac:dyDescent="0.2">
      <c r="A323" s="352" t="s">
        <v>499</v>
      </c>
      <c r="B323" s="353">
        <v>250</v>
      </c>
      <c r="C323" s="353">
        <v>250</v>
      </c>
      <c r="D323" s="353">
        <v>250</v>
      </c>
      <c r="E323" s="353">
        <v>250</v>
      </c>
      <c r="F323" s="354">
        <v>1000</v>
      </c>
    </row>
    <row r="324" spans="1:6" ht="14.25" x14ac:dyDescent="0.2">
      <c r="A324" s="352" t="s">
        <v>500</v>
      </c>
      <c r="B324" s="353">
        <v>750</v>
      </c>
      <c r="C324" s="353">
        <v>0</v>
      </c>
      <c r="D324" s="353">
        <v>0</v>
      </c>
      <c r="E324" s="353">
        <v>0</v>
      </c>
      <c r="F324" s="354">
        <v>750</v>
      </c>
    </row>
    <row r="325" spans="1:6" ht="14.25" x14ac:dyDescent="0.2">
      <c r="A325" s="352" t="s">
        <v>501</v>
      </c>
      <c r="B325" s="353">
        <v>300</v>
      </c>
      <c r="C325" s="353">
        <v>0</v>
      </c>
      <c r="D325" s="353">
        <v>0</v>
      </c>
      <c r="E325" s="353">
        <v>0</v>
      </c>
      <c r="F325" s="354">
        <v>300</v>
      </c>
    </row>
    <row r="326" spans="1:6" ht="14.25" x14ac:dyDescent="0.2">
      <c r="A326" s="352" t="s">
        <v>502</v>
      </c>
      <c r="B326" s="353">
        <v>400</v>
      </c>
      <c r="C326" s="353">
        <v>2500</v>
      </c>
      <c r="D326" s="353">
        <v>0</v>
      </c>
      <c r="E326" s="353">
        <v>0</v>
      </c>
      <c r="F326" s="354">
        <v>2900</v>
      </c>
    </row>
    <row r="327" spans="1:6" ht="14.25" x14ac:dyDescent="0.2">
      <c r="A327" s="352" t="s">
        <v>503</v>
      </c>
      <c r="B327" s="353">
        <v>0</v>
      </c>
      <c r="C327" s="353">
        <v>3150</v>
      </c>
      <c r="D327" s="353">
        <v>3150</v>
      </c>
      <c r="E327" s="353">
        <v>3200</v>
      </c>
      <c r="F327" s="354">
        <v>9500</v>
      </c>
    </row>
    <row r="328" spans="1:6" ht="14.25" x14ac:dyDescent="0.2">
      <c r="A328" s="352" t="s">
        <v>504</v>
      </c>
      <c r="B328" s="353">
        <v>0</v>
      </c>
      <c r="C328" s="353">
        <v>0</v>
      </c>
      <c r="D328" s="353">
        <v>1000</v>
      </c>
      <c r="E328" s="353">
        <v>1000</v>
      </c>
      <c r="F328" s="354">
        <v>2000</v>
      </c>
    </row>
    <row r="329" spans="1:6" ht="14.25" x14ac:dyDescent="0.2">
      <c r="A329" s="352" t="s">
        <v>505</v>
      </c>
      <c r="B329" s="353">
        <v>150</v>
      </c>
      <c r="C329" s="353">
        <v>150</v>
      </c>
      <c r="D329" s="353">
        <v>150</v>
      </c>
      <c r="E329" s="353">
        <v>150</v>
      </c>
      <c r="F329" s="354">
        <v>600</v>
      </c>
    </row>
    <row r="330" spans="1:6" ht="14.25" x14ac:dyDescent="0.2">
      <c r="A330" s="352" t="s">
        <v>506</v>
      </c>
      <c r="B330" s="353">
        <v>0</v>
      </c>
      <c r="C330" s="353">
        <v>200</v>
      </c>
      <c r="D330" s="353">
        <v>200</v>
      </c>
      <c r="E330" s="353">
        <v>200</v>
      </c>
      <c r="F330" s="354">
        <v>600</v>
      </c>
    </row>
    <row r="331" spans="1:6" ht="14.25" x14ac:dyDescent="0.2">
      <c r="A331" s="352" t="s">
        <v>507</v>
      </c>
      <c r="B331" s="353">
        <v>0</v>
      </c>
      <c r="C331" s="353">
        <v>1000</v>
      </c>
      <c r="D331" s="353">
        <v>1000</v>
      </c>
      <c r="E331" s="353">
        <v>1000</v>
      </c>
      <c r="F331" s="354">
        <v>3000</v>
      </c>
    </row>
    <row r="332" spans="1:6" ht="14.25" x14ac:dyDescent="0.2">
      <c r="A332" s="352" t="s">
        <v>508</v>
      </c>
      <c r="B332" s="353">
        <v>0</v>
      </c>
      <c r="C332" s="353">
        <v>0</v>
      </c>
      <c r="D332" s="353">
        <v>505</v>
      </c>
      <c r="E332" s="353">
        <v>510</v>
      </c>
      <c r="F332" s="354">
        <v>1015</v>
      </c>
    </row>
    <row r="333" spans="1:6" ht="14.25" x14ac:dyDescent="0.2">
      <c r="A333" s="352" t="s">
        <v>509</v>
      </c>
      <c r="B333" s="353">
        <v>500</v>
      </c>
      <c r="C333" s="353">
        <v>0</v>
      </c>
      <c r="D333" s="353">
        <v>0</v>
      </c>
      <c r="E333" s="353">
        <v>0</v>
      </c>
      <c r="F333" s="354">
        <v>500</v>
      </c>
    </row>
    <row r="334" spans="1:6" ht="14.25" x14ac:dyDescent="0.2">
      <c r="A334" s="352" t="s">
        <v>510</v>
      </c>
      <c r="B334" s="353">
        <v>500</v>
      </c>
      <c r="C334" s="353">
        <v>1783</v>
      </c>
      <c r="D334" s="353">
        <v>1783</v>
      </c>
      <c r="E334" s="353">
        <v>1283</v>
      </c>
      <c r="F334" s="354">
        <v>5349</v>
      </c>
    </row>
    <row r="335" spans="1:6" ht="14.25" x14ac:dyDescent="0.2">
      <c r="A335" s="352" t="s">
        <v>511</v>
      </c>
      <c r="B335" s="353">
        <v>0</v>
      </c>
      <c r="C335" s="353">
        <v>0</v>
      </c>
      <c r="D335" s="353">
        <v>400</v>
      </c>
      <c r="E335" s="353">
        <v>400</v>
      </c>
      <c r="F335" s="354">
        <v>800</v>
      </c>
    </row>
    <row r="336" spans="1:6" ht="14.25" x14ac:dyDescent="0.2">
      <c r="A336" s="352" t="s">
        <v>512</v>
      </c>
      <c r="B336" s="353">
        <v>0</v>
      </c>
      <c r="C336" s="353">
        <v>293</v>
      </c>
      <c r="D336" s="353">
        <v>250</v>
      </c>
      <c r="E336" s="353">
        <v>240</v>
      </c>
      <c r="F336" s="354">
        <v>783</v>
      </c>
    </row>
    <row r="337" spans="1:6" ht="14.25" x14ac:dyDescent="0.2">
      <c r="A337" s="352" t="s">
        <v>513</v>
      </c>
      <c r="B337" s="353">
        <v>0</v>
      </c>
      <c r="C337" s="353">
        <v>1250</v>
      </c>
      <c r="D337" s="353">
        <v>1250</v>
      </c>
      <c r="E337" s="353">
        <v>1250</v>
      </c>
      <c r="F337" s="354">
        <v>3750</v>
      </c>
    </row>
    <row r="338" spans="1:6" ht="14.25" x14ac:dyDescent="0.2">
      <c r="A338" s="352" t="s">
        <v>514</v>
      </c>
      <c r="B338" s="353">
        <v>0</v>
      </c>
      <c r="C338" s="353">
        <v>180</v>
      </c>
      <c r="D338" s="353">
        <v>110</v>
      </c>
      <c r="E338" s="353">
        <v>80</v>
      </c>
      <c r="F338" s="354">
        <v>370</v>
      </c>
    </row>
    <row r="339" spans="1:6" ht="14.25" x14ac:dyDescent="0.2">
      <c r="A339" s="352" t="s">
        <v>515</v>
      </c>
      <c r="B339" s="353">
        <v>0</v>
      </c>
      <c r="C339" s="353">
        <v>0</v>
      </c>
      <c r="D339" s="353">
        <v>1160</v>
      </c>
      <c r="E339" s="353">
        <v>1160</v>
      </c>
      <c r="F339" s="354">
        <v>2320</v>
      </c>
    </row>
    <row r="340" spans="1:6" ht="14.25" x14ac:dyDescent="0.2">
      <c r="A340" s="352" t="s">
        <v>516</v>
      </c>
      <c r="B340" s="353">
        <v>0</v>
      </c>
      <c r="C340" s="353">
        <v>2000</v>
      </c>
      <c r="D340" s="353">
        <v>2000</v>
      </c>
      <c r="E340" s="353">
        <v>2000</v>
      </c>
      <c r="F340" s="354">
        <v>6000</v>
      </c>
    </row>
    <row r="341" spans="1:6" ht="14.25" x14ac:dyDescent="0.2">
      <c r="A341" s="352" t="s">
        <v>517</v>
      </c>
      <c r="B341" s="353">
        <v>4000</v>
      </c>
      <c r="C341" s="353">
        <v>5500</v>
      </c>
      <c r="D341" s="353">
        <v>5500</v>
      </c>
      <c r="E341" s="353">
        <v>5575</v>
      </c>
      <c r="F341" s="354">
        <v>20575</v>
      </c>
    </row>
    <row r="342" spans="1:6" ht="14.25" x14ac:dyDescent="0.2">
      <c r="A342" s="352" t="s">
        <v>518</v>
      </c>
      <c r="B342" s="353">
        <v>300</v>
      </c>
      <c r="C342" s="353">
        <v>325</v>
      </c>
      <c r="D342" s="353">
        <v>325</v>
      </c>
      <c r="E342" s="353">
        <v>325</v>
      </c>
      <c r="F342" s="354">
        <v>1275</v>
      </c>
    </row>
    <row r="343" spans="1:6" ht="14.25" x14ac:dyDescent="0.2">
      <c r="A343" s="352" t="s">
        <v>519</v>
      </c>
      <c r="B343" s="353">
        <v>0</v>
      </c>
      <c r="C343" s="353">
        <v>0</v>
      </c>
      <c r="D343" s="353">
        <v>0</v>
      </c>
      <c r="E343" s="353">
        <v>8089</v>
      </c>
      <c r="F343" s="354">
        <v>8089</v>
      </c>
    </row>
    <row r="344" spans="1:6" ht="14.25" x14ac:dyDescent="0.2">
      <c r="A344" s="352" t="s">
        <v>520</v>
      </c>
      <c r="B344" s="353">
        <v>500</v>
      </c>
      <c r="C344" s="353">
        <v>6000</v>
      </c>
      <c r="D344" s="353">
        <v>0</v>
      </c>
      <c r="E344" s="353">
        <v>0</v>
      </c>
      <c r="F344" s="354">
        <v>6500</v>
      </c>
    </row>
    <row r="345" spans="1:6" ht="14.25" x14ac:dyDescent="0.2">
      <c r="A345" s="352" t="s">
        <v>521</v>
      </c>
      <c r="B345" s="353">
        <v>0</v>
      </c>
      <c r="C345" s="353">
        <v>6118</v>
      </c>
      <c r="D345" s="353">
        <v>0</v>
      </c>
      <c r="E345" s="353">
        <v>0</v>
      </c>
      <c r="F345" s="354">
        <v>6118</v>
      </c>
    </row>
    <row r="346" spans="1:6" ht="14.25" x14ac:dyDescent="0.2">
      <c r="A346" s="352" t="s">
        <v>522</v>
      </c>
      <c r="B346" s="353">
        <v>0</v>
      </c>
      <c r="C346" s="353">
        <v>50</v>
      </c>
      <c r="D346" s="353">
        <v>50</v>
      </c>
      <c r="E346" s="353">
        <v>50</v>
      </c>
      <c r="F346" s="354">
        <v>150</v>
      </c>
    </row>
    <row r="347" spans="1:6" ht="14.25" x14ac:dyDescent="0.2">
      <c r="A347" s="352" t="s">
        <v>523</v>
      </c>
      <c r="B347" s="353">
        <v>0</v>
      </c>
      <c r="C347" s="353">
        <v>4200</v>
      </c>
      <c r="D347" s="353">
        <v>0</v>
      </c>
      <c r="E347" s="353">
        <v>0</v>
      </c>
      <c r="F347" s="354">
        <v>4200</v>
      </c>
    </row>
    <row r="348" spans="1:6" ht="14.25" x14ac:dyDescent="0.2">
      <c r="A348" s="352" t="s">
        <v>524</v>
      </c>
      <c r="B348" s="353">
        <v>1350</v>
      </c>
      <c r="C348" s="353">
        <v>0</v>
      </c>
      <c r="D348" s="353">
        <v>0</v>
      </c>
      <c r="E348" s="353">
        <v>0</v>
      </c>
      <c r="F348" s="354">
        <v>1350</v>
      </c>
    </row>
    <row r="349" spans="1:6" ht="14.25" x14ac:dyDescent="0.2">
      <c r="A349" s="352" t="s">
        <v>525</v>
      </c>
      <c r="B349" s="353">
        <v>140</v>
      </c>
      <c r="C349" s="353">
        <v>145</v>
      </c>
      <c r="D349" s="353">
        <v>150</v>
      </c>
      <c r="E349" s="353">
        <v>155</v>
      </c>
      <c r="F349" s="354">
        <v>590</v>
      </c>
    </row>
    <row r="350" spans="1:6" ht="14.25" x14ac:dyDescent="0.2">
      <c r="A350" s="352" t="s">
        <v>526</v>
      </c>
      <c r="B350" s="353">
        <v>140</v>
      </c>
      <c r="C350" s="353">
        <v>290</v>
      </c>
      <c r="D350" s="353">
        <v>310</v>
      </c>
      <c r="E350" s="353">
        <v>318</v>
      </c>
      <c r="F350" s="354">
        <v>1058</v>
      </c>
    </row>
    <row r="351" spans="1:6" ht="14.25" x14ac:dyDescent="0.2">
      <c r="A351" s="352" t="s">
        <v>527</v>
      </c>
      <c r="B351" s="353">
        <v>0</v>
      </c>
      <c r="C351" s="353">
        <v>340</v>
      </c>
      <c r="D351" s="353">
        <v>420</v>
      </c>
      <c r="E351" s="353">
        <v>431</v>
      </c>
      <c r="F351" s="354">
        <v>1191</v>
      </c>
    </row>
    <row r="352" spans="1:6" ht="14.25" x14ac:dyDescent="0.2">
      <c r="A352" s="352" t="s">
        <v>528</v>
      </c>
      <c r="B352" s="353">
        <v>1000</v>
      </c>
      <c r="C352" s="353">
        <v>1000</v>
      </c>
      <c r="D352" s="353">
        <v>1000</v>
      </c>
      <c r="E352" s="353">
        <v>1000</v>
      </c>
      <c r="F352" s="354">
        <v>4000</v>
      </c>
    </row>
    <row r="353" spans="1:6" ht="14.25" x14ac:dyDescent="0.2">
      <c r="A353" s="352" t="s">
        <v>529</v>
      </c>
      <c r="B353" s="353">
        <v>2442</v>
      </c>
      <c r="C353" s="353">
        <v>620</v>
      </c>
      <c r="D353" s="353">
        <v>1450</v>
      </c>
      <c r="E353" s="353">
        <v>706</v>
      </c>
      <c r="F353" s="354">
        <v>5218</v>
      </c>
    </row>
    <row r="354" spans="1:6" ht="14.25" x14ac:dyDescent="0.2">
      <c r="A354" s="352" t="s">
        <v>530</v>
      </c>
      <c r="B354" s="353">
        <v>825</v>
      </c>
      <c r="C354" s="353">
        <v>500</v>
      </c>
      <c r="D354" s="353">
        <v>500</v>
      </c>
      <c r="E354" s="353">
        <v>500</v>
      </c>
      <c r="F354" s="354">
        <v>2325</v>
      </c>
    </row>
    <row r="355" spans="1:6" ht="14.25" x14ac:dyDescent="0.2">
      <c r="A355" s="352" t="s">
        <v>531</v>
      </c>
      <c r="B355" s="353">
        <v>600</v>
      </c>
      <c r="C355" s="353">
        <v>1000</v>
      </c>
      <c r="D355" s="353">
        <v>1000</v>
      </c>
      <c r="E355" s="353">
        <v>1000</v>
      </c>
      <c r="F355" s="354">
        <v>3600</v>
      </c>
    </row>
    <row r="356" spans="1:6" ht="14.25" x14ac:dyDescent="0.2">
      <c r="A356" s="352" t="s">
        <v>532</v>
      </c>
      <c r="B356" s="353">
        <v>1500</v>
      </c>
      <c r="C356" s="353">
        <v>1838</v>
      </c>
      <c r="D356" s="353">
        <v>1838</v>
      </c>
      <c r="E356" s="353">
        <v>1559</v>
      </c>
      <c r="F356" s="354">
        <v>6735</v>
      </c>
    </row>
    <row r="357" spans="1:6" ht="14.25" x14ac:dyDescent="0.2">
      <c r="A357" s="352" t="s">
        <v>533</v>
      </c>
      <c r="B357" s="353">
        <v>11000</v>
      </c>
      <c r="C357" s="353">
        <v>7560</v>
      </c>
      <c r="D357" s="353">
        <v>9135</v>
      </c>
      <c r="E357" s="353">
        <v>9135</v>
      </c>
      <c r="F357" s="354">
        <v>36830</v>
      </c>
    </row>
    <row r="358" spans="1:6" ht="14.25" x14ac:dyDescent="0.2">
      <c r="A358" s="352" t="s">
        <v>534</v>
      </c>
      <c r="B358" s="353">
        <v>2100</v>
      </c>
      <c r="C358" s="353">
        <v>2100</v>
      </c>
      <c r="D358" s="353">
        <v>2100</v>
      </c>
      <c r="E358" s="353">
        <v>2100</v>
      </c>
      <c r="F358" s="354">
        <v>8400</v>
      </c>
    </row>
    <row r="359" spans="1:6" ht="14.25" x14ac:dyDescent="0.2">
      <c r="A359" s="352" t="s">
        <v>535</v>
      </c>
      <c r="B359" s="353">
        <v>6750</v>
      </c>
      <c r="C359" s="353">
        <v>14445</v>
      </c>
      <c r="D359" s="353">
        <v>11235</v>
      </c>
      <c r="E359" s="353">
        <v>11235</v>
      </c>
      <c r="F359" s="354">
        <v>43665</v>
      </c>
    </row>
    <row r="360" spans="1:6" ht="14.25" x14ac:dyDescent="0.2">
      <c r="A360" s="352" t="s">
        <v>536</v>
      </c>
      <c r="B360" s="353">
        <v>970</v>
      </c>
      <c r="C360" s="353">
        <v>2400</v>
      </c>
      <c r="D360" s="353">
        <v>2400</v>
      </c>
      <c r="E360" s="353">
        <v>2400</v>
      </c>
      <c r="F360" s="354">
        <v>8170</v>
      </c>
    </row>
    <row r="361" spans="1:6" ht="14.25" x14ac:dyDescent="0.2">
      <c r="A361" s="352" t="s">
        <v>537</v>
      </c>
      <c r="B361" s="353">
        <v>9450</v>
      </c>
      <c r="C361" s="353">
        <v>15660</v>
      </c>
      <c r="D361" s="353">
        <v>5830</v>
      </c>
      <c r="E361" s="353">
        <v>12430</v>
      </c>
      <c r="F361" s="354">
        <v>43370</v>
      </c>
    </row>
    <row r="362" spans="1:6" ht="14.25" x14ac:dyDescent="0.2">
      <c r="A362" s="352" t="s">
        <v>538</v>
      </c>
      <c r="B362" s="353">
        <v>1000</v>
      </c>
      <c r="C362" s="353">
        <v>2761</v>
      </c>
      <c r="D362" s="353">
        <v>2150</v>
      </c>
      <c r="E362" s="353">
        <v>2150</v>
      </c>
      <c r="F362" s="354">
        <v>8061</v>
      </c>
    </row>
    <row r="363" spans="1:6" ht="14.25" x14ac:dyDescent="0.2">
      <c r="A363" s="352" t="s">
        <v>539</v>
      </c>
      <c r="B363" s="353">
        <v>400</v>
      </c>
      <c r="C363" s="353">
        <v>2000</v>
      </c>
      <c r="D363" s="353">
        <v>4000</v>
      </c>
      <c r="E363" s="353">
        <v>1500</v>
      </c>
      <c r="F363" s="354">
        <v>7900</v>
      </c>
    </row>
    <row r="364" spans="1:6" ht="14.25" x14ac:dyDescent="0.2">
      <c r="A364" s="352" t="s">
        <v>540</v>
      </c>
      <c r="B364" s="353">
        <v>65</v>
      </c>
      <c r="C364" s="353">
        <v>250</v>
      </c>
      <c r="D364" s="353">
        <v>250</v>
      </c>
      <c r="E364" s="353">
        <v>250</v>
      </c>
      <c r="F364" s="354">
        <v>815</v>
      </c>
    </row>
    <row r="365" spans="1:6" ht="14.25" x14ac:dyDescent="0.2">
      <c r="A365" s="352" t="s">
        <v>541</v>
      </c>
      <c r="B365" s="353">
        <v>150</v>
      </c>
      <c r="C365" s="353">
        <v>0</v>
      </c>
      <c r="D365" s="353">
        <v>0</v>
      </c>
      <c r="E365" s="353">
        <v>0</v>
      </c>
      <c r="F365" s="354">
        <v>150</v>
      </c>
    </row>
    <row r="366" spans="1:6" ht="14.25" x14ac:dyDescent="0.2">
      <c r="A366" s="352" t="s">
        <v>542</v>
      </c>
      <c r="B366" s="353">
        <v>1775</v>
      </c>
      <c r="C366" s="353">
        <v>475</v>
      </c>
      <c r="D366" s="353">
        <v>1250</v>
      </c>
      <c r="E366" s="353">
        <v>750</v>
      </c>
      <c r="F366" s="354">
        <v>4250</v>
      </c>
    </row>
    <row r="367" spans="1:6" ht="14.25" x14ac:dyDescent="0.2">
      <c r="A367" s="352" t="s">
        <v>543</v>
      </c>
      <c r="B367" s="353">
        <v>150</v>
      </c>
      <c r="C367" s="353">
        <v>150</v>
      </c>
      <c r="D367" s="353">
        <v>150</v>
      </c>
      <c r="E367" s="353">
        <v>155</v>
      </c>
      <c r="F367" s="354">
        <v>605</v>
      </c>
    </row>
    <row r="368" spans="1:6" ht="14.25" x14ac:dyDescent="0.2">
      <c r="A368" s="352" t="s">
        <v>544</v>
      </c>
      <c r="B368" s="353">
        <v>50</v>
      </c>
      <c r="C368" s="353">
        <v>50</v>
      </c>
      <c r="D368" s="353">
        <v>50</v>
      </c>
      <c r="E368" s="353">
        <v>50</v>
      </c>
      <c r="F368" s="354">
        <v>200</v>
      </c>
    </row>
    <row r="369" spans="1:6" ht="15" x14ac:dyDescent="0.25">
      <c r="A369" s="355" t="s">
        <v>545</v>
      </c>
      <c r="B369" s="356">
        <v>83298</v>
      </c>
      <c r="C369" s="356">
        <v>123063</v>
      </c>
      <c r="D369" s="356">
        <v>107578</v>
      </c>
      <c r="E369" s="356">
        <v>130445</v>
      </c>
      <c r="F369" s="357">
        <v>444384</v>
      </c>
    </row>
    <row r="370" spans="1:6" ht="15" x14ac:dyDescent="0.25">
      <c r="A370" s="358" t="s">
        <v>546</v>
      </c>
      <c r="B370" s="359"/>
      <c r="C370" s="359"/>
      <c r="D370" s="359"/>
      <c r="E370" s="359"/>
      <c r="F370" s="360"/>
    </row>
    <row r="371" spans="1:6" ht="14.25" x14ac:dyDescent="0.2">
      <c r="A371" s="352" t="s">
        <v>547</v>
      </c>
      <c r="B371" s="353">
        <v>0</v>
      </c>
      <c r="C371" s="353">
        <v>0</v>
      </c>
      <c r="D371" s="353">
        <v>0</v>
      </c>
      <c r="E371" s="353">
        <v>1454</v>
      </c>
      <c r="F371" s="354">
        <v>1454</v>
      </c>
    </row>
    <row r="372" spans="1:6" ht="14.25" x14ac:dyDescent="0.2">
      <c r="A372" s="352" t="s">
        <v>548</v>
      </c>
      <c r="B372" s="353">
        <v>0</v>
      </c>
      <c r="C372" s="353">
        <v>0</v>
      </c>
      <c r="D372" s="353">
        <v>200</v>
      </c>
      <c r="E372" s="353">
        <v>200</v>
      </c>
      <c r="F372" s="354">
        <v>400</v>
      </c>
    </row>
    <row r="373" spans="1:6" ht="14.25" x14ac:dyDescent="0.2">
      <c r="A373" s="352" t="s">
        <v>549</v>
      </c>
      <c r="B373" s="353">
        <v>0</v>
      </c>
      <c r="C373" s="353">
        <v>0</v>
      </c>
      <c r="D373" s="353">
        <v>1454</v>
      </c>
      <c r="E373" s="353">
        <v>0</v>
      </c>
      <c r="F373" s="354">
        <v>1454</v>
      </c>
    </row>
    <row r="374" spans="1:6" ht="14.25" x14ac:dyDescent="0.2">
      <c r="A374" s="352" t="s">
        <v>550</v>
      </c>
      <c r="B374" s="353">
        <v>0</v>
      </c>
      <c r="C374" s="353">
        <v>50</v>
      </c>
      <c r="D374" s="353">
        <v>50</v>
      </c>
      <c r="E374" s="353">
        <v>50</v>
      </c>
      <c r="F374" s="354">
        <v>150</v>
      </c>
    </row>
    <row r="375" spans="1:6" ht="14.25" x14ac:dyDescent="0.2">
      <c r="A375" s="352" t="s">
        <v>551</v>
      </c>
      <c r="B375" s="353">
        <v>0</v>
      </c>
      <c r="C375" s="353">
        <v>64</v>
      </c>
      <c r="D375" s="353">
        <v>0</v>
      </c>
      <c r="E375" s="353">
        <v>0</v>
      </c>
      <c r="F375" s="354">
        <v>64</v>
      </c>
    </row>
    <row r="376" spans="1:6" ht="14.25" x14ac:dyDescent="0.2">
      <c r="A376" s="352" t="s">
        <v>552</v>
      </c>
      <c r="B376" s="353">
        <v>0</v>
      </c>
      <c r="C376" s="353">
        <v>0</v>
      </c>
      <c r="D376" s="353">
        <v>0</v>
      </c>
      <c r="E376" s="353">
        <v>0</v>
      </c>
      <c r="F376" s="354">
        <v>0</v>
      </c>
    </row>
    <row r="377" spans="1:6" ht="14.25" x14ac:dyDescent="0.2">
      <c r="A377" s="352" t="s">
        <v>553</v>
      </c>
      <c r="B377" s="353">
        <v>0</v>
      </c>
      <c r="C377" s="353">
        <v>0</v>
      </c>
      <c r="D377" s="353">
        <v>200</v>
      </c>
      <c r="E377" s="353">
        <v>0</v>
      </c>
      <c r="F377" s="354">
        <v>200</v>
      </c>
    </row>
    <row r="378" spans="1:6" ht="14.25" x14ac:dyDescent="0.2">
      <c r="A378" s="352" t="s">
        <v>554</v>
      </c>
      <c r="B378" s="353">
        <v>1934</v>
      </c>
      <c r="C378" s="353">
        <v>17400</v>
      </c>
      <c r="D378" s="353">
        <v>0</v>
      </c>
      <c r="E378" s="353">
        <v>0</v>
      </c>
      <c r="F378" s="354">
        <v>19334</v>
      </c>
    </row>
    <row r="379" spans="1:6" ht="14.25" x14ac:dyDescent="0.2">
      <c r="A379" s="352" t="s">
        <v>555</v>
      </c>
      <c r="B379" s="353">
        <v>247</v>
      </c>
      <c r="C379" s="353">
        <v>0</v>
      </c>
      <c r="D379" s="353">
        <v>250</v>
      </c>
      <c r="E379" s="353">
        <v>0</v>
      </c>
      <c r="F379" s="354">
        <v>497</v>
      </c>
    </row>
    <row r="380" spans="1:6" ht="14.25" x14ac:dyDescent="0.2">
      <c r="A380" s="352" t="s">
        <v>556</v>
      </c>
      <c r="B380" s="353">
        <v>1027</v>
      </c>
      <c r="C380" s="353">
        <v>0</v>
      </c>
      <c r="D380" s="353">
        <v>0</v>
      </c>
      <c r="E380" s="353">
        <v>0</v>
      </c>
      <c r="F380" s="354">
        <v>1027</v>
      </c>
    </row>
    <row r="381" spans="1:6" ht="14.25" x14ac:dyDescent="0.2">
      <c r="A381" s="352" t="s">
        <v>557</v>
      </c>
      <c r="B381" s="353">
        <v>3170</v>
      </c>
      <c r="C381" s="353">
        <v>0</v>
      </c>
      <c r="D381" s="353">
        <v>0</v>
      </c>
      <c r="E381" s="353">
        <v>0</v>
      </c>
      <c r="F381" s="354">
        <v>3170</v>
      </c>
    </row>
    <row r="382" spans="1:6" ht="14.25" x14ac:dyDescent="0.2">
      <c r="A382" s="352" t="s">
        <v>558</v>
      </c>
      <c r="B382" s="353">
        <v>850</v>
      </c>
      <c r="C382" s="353">
        <v>750</v>
      </c>
      <c r="D382" s="353">
        <v>0</v>
      </c>
      <c r="E382" s="353">
        <v>0</v>
      </c>
      <c r="F382" s="354">
        <v>1600</v>
      </c>
    </row>
    <row r="383" spans="1:6" ht="14.25" x14ac:dyDescent="0.2">
      <c r="A383" s="352" t="s">
        <v>559</v>
      </c>
      <c r="B383" s="353">
        <v>0</v>
      </c>
      <c r="C383" s="353">
        <v>0</v>
      </c>
      <c r="D383" s="353">
        <v>0</v>
      </c>
      <c r="E383" s="353">
        <v>609</v>
      </c>
      <c r="F383" s="354">
        <v>609</v>
      </c>
    </row>
    <row r="384" spans="1:6" ht="14.25" x14ac:dyDescent="0.2">
      <c r="A384" s="352" t="s">
        <v>560</v>
      </c>
      <c r="B384" s="353">
        <v>0</v>
      </c>
      <c r="C384" s="353">
        <v>0</v>
      </c>
      <c r="D384" s="353">
        <v>1214</v>
      </c>
      <c r="E384" s="353">
        <v>0</v>
      </c>
      <c r="F384" s="354">
        <v>1214</v>
      </c>
    </row>
    <row r="385" spans="1:6" ht="14.25" x14ac:dyDescent="0.2">
      <c r="A385" s="352" t="s">
        <v>561</v>
      </c>
      <c r="B385" s="353">
        <v>0</v>
      </c>
      <c r="C385" s="353">
        <v>0</v>
      </c>
      <c r="D385" s="353">
        <v>1384</v>
      </c>
      <c r="E385" s="353">
        <v>0</v>
      </c>
      <c r="F385" s="354">
        <v>1384</v>
      </c>
    </row>
    <row r="386" spans="1:6" ht="14.25" x14ac:dyDescent="0.2">
      <c r="A386" s="352" t="s">
        <v>562</v>
      </c>
      <c r="B386" s="353">
        <v>0</v>
      </c>
      <c r="C386" s="353">
        <v>0</v>
      </c>
      <c r="D386" s="353">
        <v>0</v>
      </c>
      <c r="E386" s="353">
        <v>305</v>
      </c>
      <c r="F386" s="354">
        <v>305</v>
      </c>
    </row>
    <row r="387" spans="1:6" ht="14.25" x14ac:dyDescent="0.2">
      <c r="A387" s="352" t="s">
        <v>563</v>
      </c>
      <c r="B387" s="353">
        <v>0</v>
      </c>
      <c r="C387" s="353">
        <v>1142</v>
      </c>
      <c r="D387" s="353">
        <v>0</v>
      </c>
      <c r="E387" s="353">
        <v>0</v>
      </c>
      <c r="F387" s="354">
        <v>1142</v>
      </c>
    </row>
    <row r="388" spans="1:6" ht="14.25" x14ac:dyDescent="0.2">
      <c r="A388" s="352" t="s">
        <v>564</v>
      </c>
      <c r="B388" s="353">
        <v>103</v>
      </c>
      <c r="C388" s="353">
        <v>0</v>
      </c>
      <c r="D388" s="353">
        <v>0</v>
      </c>
      <c r="E388" s="353">
        <v>0</v>
      </c>
      <c r="F388" s="354">
        <v>103</v>
      </c>
    </row>
    <row r="389" spans="1:6" ht="14.25" x14ac:dyDescent="0.2">
      <c r="A389" s="352" t="s">
        <v>565</v>
      </c>
      <c r="B389" s="353">
        <v>0</v>
      </c>
      <c r="C389" s="353">
        <v>141</v>
      </c>
      <c r="D389" s="353">
        <v>0</v>
      </c>
      <c r="E389" s="353">
        <v>0</v>
      </c>
      <c r="F389" s="354">
        <v>141</v>
      </c>
    </row>
    <row r="390" spans="1:6" ht="14.25" x14ac:dyDescent="0.2">
      <c r="A390" s="352" t="s">
        <v>566</v>
      </c>
      <c r="B390" s="353">
        <v>0</v>
      </c>
      <c r="C390" s="353">
        <v>106</v>
      </c>
      <c r="D390" s="353">
        <v>0</v>
      </c>
      <c r="E390" s="353">
        <v>0</v>
      </c>
      <c r="F390" s="354">
        <v>106</v>
      </c>
    </row>
    <row r="391" spans="1:6" ht="14.25" x14ac:dyDescent="0.2">
      <c r="A391" s="352" t="s">
        <v>567</v>
      </c>
      <c r="B391" s="353">
        <v>0</v>
      </c>
      <c r="C391" s="353">
        <v>487</v>
      </c>
      <c r="D391" s="353">
        <v>0</v>
      </c>
      <c r="E391" s="353">
        <v>0</v>
      </c>
      <c r="F391" s="354">
        <v>487</v>
      </c>
    </row>
    <row r="392" spans="1:6" ht="14.25" x14ac:dyDescent="0.2">
      <c r="A392" s="352" t="s">
        <v>568</v>
      </c>
      <c r="B392" s="353">
        <v>0</v>
      </c>
      <c r="C392" s="353">
        <v>0</v>
      </c>
      <c r="D392" s="353">
        <v>0</v>
      </c>
      <c r="E392" s="353">
        <v>342</v>
      </c>
      <c r="F392" s="354">
        <v>342</v>
      </c>
    </row>
    <row r="393" spans="1:6" ht="14.25" x14ac:dyDescent="0.2">
      <c r="A393" s="352" t="s">
        <v>569</v>
      </c>
      <c r="B393" s="353">
        <v>3905</v>
      </c>
      <c r="C393" s="353">
        <v>3904</v>
      </c>
      <c r="D393" s="353">
        <v>0</v>
      </c>
      <c r="E393" s="353">
        <v>0</v>
      </c>
      <c r="F393" s="354">
        <v>7809</v>
      </c>
    </row>
    <row r="394" spans="1:6" ht="14.25" x14ac:dyDescent="0.2">
      <c r="A394" s="352" t="s">
        <v>570</v>
      </c>
      <c r="B394" s="353">
        <v>0</v>
      </c>
      <c r="C394" s="353">
        <v>0</v>
      </c>
      <c r="D394" s="353">
        <v>0</v>
      </c>
      <c r="E394" s="353">
        <v>609</v>
      </c>
      <c r="F394" s="354">
        <v>609</v>
      </c>
    </row>
    <row r="395" spans="1:6" ht="14.25" x14ac:dyDescent="0.2">
      <c r="A395" s="352" t="s">
        <v>571</v>
      </c>
      <c r="B395" s="353">
        <v>2000</v>
      </c>
      <c r="C395" s="353">
        <v>0</v>
      </c>
      <c r="D395" s="353">
        <v>0</v>
      </c>
      <c r="E395" s="353">
        <v>0</v>
      </c>
      <c r="F395" s="354">
        <v>2000</v>
      </c>
    </row>
    <row r="396" spans="1:6" ht="14.25" x14ac:dyDescent="0.2">
      <c r="A396" s="352" t="s">
        <v>572</v>
      </c>
      <c r="B396" s="353">
        <v>730</v>
      </c>
      <c r="C396" s="353">
        <v>0</v>
      </c>
      <c r="D396" s="353">
        <v>0</v>
      </c>
      <c r="E396" s="353">
        <v>0</v>
      </c>
      <c r="F396" s="354">
        <v>730</v>
      </c>
    </row>
    <row r="397" spans="1:6" ht="14.25" x14ac:dyDescent="0.2">
      <c r="A397" s="352" t="s">
        <v>573</v>
      </c>
      <c r="B397" s="353">
        <v>300</v>
      </c>
      <c r="C397" s="353">
        <v>0</v>
      </c>
      <c r="D397" s="353">
        <v>0</v>
      </c>
      <c r="E397" s="353">
        <v>0</v>
      </c>
      <c r="F397" s="354">
        <v>300</v>
      </c>
    </row>
    <row r="398" spans="1:6" ht="14.25" x14ac:dyDescent="0.2">
      <c r="A398" s="352" t="s">
        <v>574</v>
      </c>
      <c r="B398" s="353">
        <v>0</v>
      </c>
      <c r="C398" s="353">
        <v>825</v>
      </c>
      <c r="D398" s="353">
        <v>384</v>
      </c>
      <c r="E398" s="353">
        <v>418</v>
      </c>
      <c r="F398" s="354">
        <v>1627</v>
      </c>
    </row>
    <row r="399" spans="1:6" ht="14.25" x14ac:dyDescent="0.2">
      <c r="A399" s="352" t="s">
        <v>575</v>
      </c>
      <c r="B399" s="353">
        <v>289</v>
      </c>
      <c r="C399" s="353">
        <v>0</v>
      </c>
      <c r="D399" s="353">
        <v>400</v>
      </c>
      <c r="E399" s="353">
        <v>0</v>
      </c>
      <c r="F399" s="354">
        <v>689</v>
      </c>
    </row>
    <row r="400" spans="1:6" ht="14.25" x14ac:dyDescent="0.2">
      <c r="A400" s="352" t="s">
        <v>576</v>
      </c>
      <c r="B400" s="353">
        <v>0</v>
      </c>
      <c r="C400" s="353">
        <v>0</v>
      </c>
      <c r="D400" s="353">
        <v>0</v>
      </c>
      <c r="E400" s="353">
        <v>933</v>
      </c>
      <c r="F400" s="354">
        <v>933</v>
      </c>
    </row>
    <row r="401" spans="1:6" ht="14.25" x14ac:dyDescent="0.2">
      <c r="A401" s="352" t="s">
        <v>577</v>
      </c>
      <c r="B401" s="353">
        <v>0</v>
      </c>
      <c r="C401" s="353">
        <v>300</v>
      </c>
      <c r="D401" s="353">
        <v>300</v>
      </c>
      <c r="E401" s="353">
        <v>300</v>
      </c>
      <c r="F401" s="354">
        <v>900</v>
      </c>
    </row>
    <row r="402" spans="1:6" ht="14.25" x14ac:dyDescent="0.2">
      <c r="A402" s="352" t="s">
        <v>578</v>
      </c>
      <c r="B402" s="353">
        <v>326</v>
      </c>
      <c r="C402" s="353">
        <v>150</v>
      </c>
      <c r="D402" s="353">
        <v>250</v>
      </c>
      <c r="E402" s="353">
        <v>250</v>
      </c>
      <c r="F402" s="354">
        <v>976</v>
      </c>
    </row>
    <row r="403" spans="1:6" ht="14.25" x14ac:dyDescent="0.2">
      <c r="A403" s="352" t="s">
        <v>579</v>
      </c>
      <c r="B403" s="353">
        <v>156</v>
      </c>
      <c r="C403" s="353">
        <v>300</v>
      </c>
      <c r="D403" s="353">
        <v>0</v>
      </c>
      <c r="E403" s="353">
        <v>500</v>
      </c>
      <c r="F403" s="354">
        <v>956</v>
      </c>
    </row>
    <row r="404" spans="1:6" ht="14.25" x14ac:dyDescent="0.2">
      <c r="A404" s="352" t="s">
        <v>580</v>
      </c>
      <c r="B404" s="353">
        <v>130</v>
      </c>
      <c r="C404" s="353">
        <v>100</v>
      </c>
      <c r="D404" s="353">
        <v>0</v>
      </c>
      <c r="E404" s="353">
        <v>250</v>
      </c>
      <c r="F404" s="354">
        <v>480</v>
      </c>
    </row>
    <row r="405" spans="1:6" ht="14.25" x14ac:dyDescent="0.2">
      <c r="A405" s="352" t="s">
        <v>581</v>
      </c>
      <c r="B405" s="353">
        <v>60</v>
      </c>
      <c r="C405" s="353">
        <v>100</v>
      </c>
      <c r="D405" s="353">
        <v>100</v>
      </c>
      <c r="E405" s="353">
        <v>100</v>
      </c>
      <c r="F405" s="354">
        <v>360</v>
      </c>
    </row>
    <row r="406" spans="1:6" ht="14.25" x14ac:dyDescent="0.2">
      <c r="A406" s="352" t="s">
        <v>582</v>
      </c>
      <c r="B406" s="353">
        <v>205</v>
      </c>
      <c r="C406" s="353">
        <v>100</v>
      </c>
      <c r="D406" s="353">
        <v>126</v>
      </c>
      <c r="E406" s="353">
        <v>125</v>
      </c>
      <c r="F406" s="354">
        <v>556</v>
      </c>
    </row>
    <row r="407" spans="1:6" ht="14.25" x14ac:dyDescent="0.2">
      <c r="A407" s="352" t="s">
        <v>583</v>
      </c>
      <c r="B407" s="353">
        <v>1000</v>
      </c>
      <c r="C407" s="353">
        <v>0</v>
      </c>
      <c r="D407" s="353">
        <v>0</v>
      </c>
      <c r="E407" s="353">
        <v>0</v>
      </c>
      <c r="F407" s="354">
        <v>1000</v>
      </c>
    </row>
    <row r="408" spans="1:6" ht="14.25" x14ac:dyDescent="0.2">
      <c r="A408" s="352" t="s">
        <v>584</v>
      </c>
      <c r="B408" s="353">
        <v>0</v>
      </c>
      <c r="C408" s="353">
        <v>40</v>
      </c>
      <c r="D408" s="353">
        <v>40</v>
      </c>
      <c r="E408" s="353">
        <v>40</v>
      </c>
      <c r="F408" s="354">
        <v>120</v>
      </c>
    </row>
    <row r="409" spans="1:6" ht="15" x14ac:dyDescent="0.25">
      <c r="A409" s="355" t="s">
        <v>585</v>
      </c>
      <c r="B409" s="356">
        <v>16432</v>
      </c>
      <c r="C409" s="356">
        <v>25959</v>
      </c>
      <c r="D409" s="356">
        <v>6352</v>
      </c>
      <c r="E409" s="356">
        <v>6485</v>
      </c>
      <c r="F409" s="357">
        <v>55228</v>
      </c>
    </row>
    <row r="410" spans="1:6" ht="15" x14ac:dyDescent="0.25">
      <c r="A410" s="358" t="s">
        <v>586</v>
      </c>
      <c r="B410" s="359"/>
      <c r="C410" s="359"/>
      <c r="D410" s="359"/>
      <c r="E410" s="359"/>
      <c r="F410" s="360"/>
    </row>
    <row r="411" spans="1:6" ht="14.25" x14ac:dyDescent="0.2">
      <c r="A411" s="352" t="s">
        <v>587</v>
      </c>
      <c r="B411" s="353">
        <v>1200</v>
      </c>
      <c r="C411" s="353">
        <v>0</v>
      </c>
      <c r="D411" s="353">
        <v>0</v>
      </c>
      <c r="E411" s="353">
        <v>0</v>
      </c>
      <c r="F411" s="354">
        <v>1200</v>
      </c>
    </row>
    <row r="412" spans="1:6" ht="15" x14ac:dyDescent="0.25">
      <c r="A412" s="355" t="s">
        <v>588</v>
      </c>
      <c r="B412" s="356">
        <v>1200</v>
      </c>
      <c r="C412" s="356">
        <v>0</v>
      </c>
      <c r="D412" s="356">
        <v>0</v>
      </c>
      <c r="E412" s="356">
        <v>0</v>
      </c>
      <c r="F412" s="357">
        <v>1200</v>
      </c>
    </row>
    <row r="413" spans="1:6" ht="15" x14ac:dyDescent="0.25">
      <c r="A413" s="358" t="s">
        <v>589</v>
      </c>
      <c r="B413" s="359"/>
      <c r="C413" s="359"/>
      <c r="D413" s="359"/>
      <c r="E413" s="359"/>
      <c r="F413" s="360"/>
    </row>
    <row r="414" spans="1:6" ht="14.25" x14ac:dyDescent="0.2">
      <c r="A414" s="352" t="s">
        <v>590</v>
      </c>
      <c r="B414" s="353">
        <v>0</v>
      </c>
      <c r="C414" s="353">
        <v>204</v>
      </c>
      <c r="D414" s="353">
        <v>0</v>
      </c>
      <c r="E414" s="353">
        <v>0</v>
      </c>
      <c r="F414" s="354">
        <v>204</v>
      </c>
    </row>
    <row r="415" spans="1:6" ht="14.25" x14ac:dyDescent="0.2">
      <c r="A415" s="352" t="s">
        <v>1206</v>
      </c>
      <c r="B415" s="353">
        <v>2000</v>
      </c>
      <c r="C415" s="353">
        <v>0</v>
      </c>
      <c r="D415" s="353">
        <v>0</v>
      </c>
      <c r="E415" s="353">
        <v>0</v>
      </c>
      <c r="F415" s="354">
        <v>2000</v>
      </c>
    </row>
    <row r="416" spans="1:6" ht="14.25" x14ac:dyDescent="0.2">
      <c r="A416" s="352" t="s">
        <v>591</v>
      </c>
      <c r="B416" s="353">
        <v>0</v>
      </c>
      <c r="C416" s="353">
        <v>1222</v>
      </c>
      <c r="D416" s="353">
        <v>1243</v>
      </c>
      <c r="E416" s="353">
        <v>1372</v>
      </c>
      <c r="F416" s="354">
        <v>3837</v>
      </c>
    </row>
    <row r="417" spans="1:6" ht="14.25" x14ac:dyDescent="0.2">
      <c r="A417" s="352" t="s">
        <v>592</v>
      </c>
      <c r="B417" s="353">
        <v>0</v>
      </c>
      <c r="C417" s="353">
        <v>0</v>
      </c>
      <c r="D417" s="353">
        <v>0</v>
      </c>
      <c r="E417" s="353">
        <v>2720</v>
      </c>
      <c r="F417" s="354">
        <v>2720</v>
      </c>
    </row>
    <row r="418" spans="1:6" ht="14.25" x14ac:dyDescent="0.2">
      <c r="A418" s="352" t="s">
        <v>593</v>
      </c>
      <c r="B418" s="353">
        <v>2500</v>
      </c>
      <c r="C418" s="353">
        <v>0</v>
      </c>
      <c r="D418" s="353">
        <v>0</v>
      </c>
      <c r="E418" s="353">
        <v>0</v>
      </c>
      <c r="F418" s="354">
        <v>2500</v>
      </c>
    </row>
    <row r="419" spans="1:6" ht="14.25" x14ac:dyDescent="0.2">
      <c r="A419" s="352" t="s">
        <v>594</v>
      </c>
      <c r="B419" s="353">
        <v>0</v>
      </c>
      <c r="C419" s="353">
        <v>0</v>
      </c>
      <c r="D419" s="353">
        <v>0</v>
      </c>
      <c r="E419" s="353">
        <v>1055</v>
      </c>
      <c r="F419" s="354">
        <v>1055</v>
      </c>
    </row>
    <row r="420" spans="1:6" ht="14.25" x14ac:dyDescent="0.2">
      <c r="A420" s="352" t="s">
        <v>595</v>
      </c>
      <c r="B420" s="353">
        <v>24000</v>
      </c>
      <c r="C420" s="353">
        <v>0</v>
      </c>
      <c r="D420" s="353">
        <v>0</v>
      </c>
      <c r="E420" s="353">
        <v>0</v>
      </c>
      <c r="F420" s="354">
        <v>24000</v>
      </c>
    </row>
    <row r="421" spans="1:6" ht="14.25" x14ac:dyDescent="0.2">
      <c r="A421" s="352" t="s">
        <v>596</v>
      </c>
      <c r="B421" s="353">
        <v>0</v>
      </c>
      <c r="C421" s="353">
        <v>7330</v>
      </c>
      <c r="D421" s="353">
        <v>0</v>
      </c>
      <c r="E421" s="353">
        <v>0</v>
      </c>
      <c r="F421" s="354">
        <v>7330</v>
      </c>
    </row>
    <row r="422" spans="1:6" ht="14.25" x14ac:dyDescent="0.2">
      <c r="A422" s="352" t="s">
        <v>597</v>
      </c>
      <c r="B422" s="353">
        <v>0</v>
      </c>
      <c r="C422" s="353">
        <v>0</v>
      </c>
      <c r="D422" s="353">
        <v>0</v>
      </c>
      <c r="E422" s="353">
        <v>0</v>
      </c>
      <c r="F422" s="354">
        <v>0</v>
      </c>
    </row>
    <row r="423" spans="1:6" ht="14.25" x14ac:dyDescent="0.2">
      <c r="A423" s="352" t="s">
        <v>598</v>
      </c>
      <c r="B423" s="353">
        <v>1000</v>
      </c>
      <c r="C423" s="353">
        <v>27000</v>
      </c>
      <c r="D423" s="353">
        <v>26566</v>
      </c>
      <c r="E423" s="353">
        <v>14240</v>
      </c>
      <c r="F423" s="354">
        <v>68806</v>
      </c>
    </row>
    <row r="424" spans="1:6" ht="14.25" x14ac:dyDescent="0.2">
      <c r="A424" s="352" t="s">
        <v>599</v>
      </c>
      <c r="B424" s="353">
        <v>0</v>
      </c>
      <c r="C424" s="353">
        <v>25040</v>
      </c>
      <c r="D424" s="353">
        <v>114220</v>
      </c>
      <c r="E424" s="353">
        <v>0</v>
      </c>
      <c r="F424" s="354">
        <v>139260</v>
      </c>
    </row>
    <row r="425" spans="1:6" ht="14.25" x14ac:dyDescent="0.2">
      <c r="A425" s="352" t="s">
        <v>600</v>
      </c>
      <c r="B425" s="353">
        <v>750</v>
      </c>
      <c r="C425" s="353">
        <v>0</v>
      </c>
      <c r="D425" s="353">
        <v>0</v>
      </c>
      <c r="E425" s="353">
        <v>0</v>
      </c>
      <c r="F425" s="354">
        <v>750</v>
      </c>
    </row>
    <row r="426" spans="1:6" ht="14.25" x14ac:dyDescent="0.2">
      <c r="A426" s="352" t="s">
        <v>601</v>
      </c>
      <c r="B426" s="353">
        <v>2875</v>
      </c>
      <c r="C426" s="353">
        <v>0</v>
      </c>
      <c r="D426" s="353">
        <v>0</v>
      </c>
      <c r="E426" s="353">
        <v>0</v>
      </c>
      <c r="F426" s="354">
        <v>2875</v>
      </c>
    </row>
    <row r="427" spans="1:6" ht="14.25" x14ac:dyDescent="0.2">
      <c r="A427" s="352" t="s">
        <v>602</v>
      </c>
      <c r="B427" s="353">
        <v>0</v>
      </c>
      <c r="C427" s="353">
        <v>865</v>
      </c>
      <c r="D427" s="353">
        <v>0</v>
      </c>
      <c r="E427" s="353">
        <v>0</v>
      </c>
      <c r="F427" s="354">
        <v>865</v>
      </c>
    </row>
    <row r="428" spans="1:6" ht="14.25" x14ac:dyDescent="0.2">
      <c r="A428" s="352" t="s">
        <v>603</v>
      </c>
      <c r="B428" s="353">
        <v>60000</v>
      </c>
      <c r="C428" s="353">
        <v>0</v>
      </c>
      <c r="D428" s="353">
        <v>0</v>
      </c>
      <c r="E428" s="353">
        <v>0</v>
      </c>
      <c r="F428" s="354">
        <v>60000</v>
      </c>
    </row>
    <row r="429" spans="1:6" ht="14.25" x14ac:dyDescent="0.2">
      <c r="A429" s="352" t="s">
        <v>604</v>
      </c>
      <c r="B429" s="353">
        <v>105</v>
      </c>
      <c r="C429" s="353">
        <v>0</v>
      </c>
      <c r="D429" s="353">
        <v>0</v>
      </c>
      <c r="E429" s="353">
        <v>0</v>
      </c>
      <c r="F429" s="354">
        <v>105</v>
      </c>
    </row>
    <row r="430" spans="1:6" ht="14.25" x14ac:dyDescent="0.2">
      <c r="A430" s="352" t="s">
        <v>605</v>
      </c>
      <c r="B430" s="353">
        <v>380</v>
      </c>
      <c r="C430" s="353">
        <v>0</v>
      </c>
      <c r="D430" s="353">
        <v>0</v>
      </c>
      <c r="E430" s="353">
        <v>0</v>
      </c>
      <c r="F430" s="354">
        <v>380</v>
      </c>
    </row>
    <row r="431" spans="1:6" ht="14.25" x14ac:dyDescent="0.2">
      <c r="A431" s="352" t="s">
        <v>606</v>
      </c>
      <c r="B431" s="353">
        <v>1400</v>
      </c>
      <c r="C431" s="353">
        <v>0</v>
      </c>
      <c r="D431" s="353">
        <v>0</v>
      </c>
      <c r="E431" s="353">
        <v>0</v>
      </c>
      <c r="F431" s="354">
        <v>1400</v>
      </c>
    </row>
    <row r="432" spans="1:6" ht="14.25" x14ac:dyDescent="0.2">
      <c r="A432" s="352" t="s">
        <v>607</v>
      </c>
      <c r="B432" s="353">
        <v>420</v>
      </c>
      <c r="C432" s="353">
        <v>0</v>
      </c>
      <c r="D432" s="353">
        <v>0</v>
      </c>
      <c r="E432" s="353">
        <v>0</v>
      </c>
      <c r="F432" s="354">
        <v>420</v>
      </c>
    </row>
    <row r="433" spans="1:6" ht="14.25" x14ac:dyDescent="0.2">
      <c r="A433" s="352" t="s">
        <v>608</v>
      </c>
      <c r="B433" s="353">
        <v>0</v>
      </c>
      <c r="C433" s="353">
        <v>0</v>
      </c>
      <c r="D433" s="353">
        <v>0</v>
      </c>
      <c r="E433" s="353">
        <v>7913</v>
      </c>
      <c r="F433" s="354">
        <v>7913</v>
      </c>
    </row>
    <row r="434" spans="1:6" ht="14.25" x14ac:dyDescent="0.2">
      <c r="A434" s="352" t="s">
        <v>609</v>
      </c>
      <c r="B434" s="353">
        <v>1500</v>
      </c>
      <c r="C434" s="353">
        <v>1639</v>
      </c>
      <c r="D434" s="353">
        <v>1668</v>
      </c>
      <c r="E434" s="353">
        <v>1699</v>
      </c>
      <c r="F434" s="354">
        <v>6506</v>
      </c>
    </row>
    <row r="435" spans="1:6" ht="14.25" x14ac:dyDescent="0.2">
      <c r="A435" s="352" t="s">
        <v>610</v>
      </c>
      <c r="B435" s="353">
        <v>4000</v>
      </c>
      <c r="C435" s="353">
        <v>4377</v>
      </c>
      <c r="D435" s="353">
        <v>4455</v>
      </c>
      <c r="E435" s="353">
        <v>4537</v>
      </c>
      <c r="F435" s="354">
        <v>17369</v>
      </c>
    </row>
    <row r="436" spans="1:6" ht="14.25" x14ac:dyDescent="0.2">
      <c r="A436" s="352" t="s">
        <v>611</v>
      </c>
      <c r="B436" s="353">
        <v>0</v>
      </c>
      <c r="C436" s="353">
        <v>438</v>
      </c>
      <c r="D436" s="353">
        <v>0</v>
      </c>
      <c r="E436" s="353">
        <v>0</v>
      </c>
      <c r="F436" s="354">
        <v>438</v>
      </c>
    </row>
    <row r="437" spans="1:6" ht="14.25" x14ac:dyDescent="0.2">
      <c r="A437" s="352" t="s">
        <v>612</v>
      </c>
      <c r="B437" s="353">
        <v>500</v>
      </c>
      <c r="C437" s="353">
        <v>2545</v>
      </c>
      <c r="D437" s="353">
        <v>2106</v>
      </c>
      <c r="E437" s="353">
        <v>1291</v>
      </c>
      <c r="F437" s="354">
        <v>6442</v>
      </c>
    </row>
    <row r="438" spans="1:6" ht="14.25" x14ac:dyDescent="0.2">
      <c r="A438" s="352" t="s">
        <v>613</v>
      </c>
      <c r="B438" s="353">
        <v>0</v>
      </c>
      <c r="C438" s="353">
        <v>0</v>
      </c>
      <c r="D438" s="353">
        <v>1839</v>
      </c>
      <c r="E438" s="353">
        <v>2374</v>
      </c>
      <c r="F438" s="354">
        <v>4213</v>
      </c>
    </row>
    <row r="439" spans="1:6" ht="14.25" x14ac:dyDescent="0.2">
      <c r="A439" s="352" t="s">
        <v>614</v>
      </c>
      <c r="B439" s="353">
        <v>0</v>
      </c>
      <c r="C439" s="353">
        <v>2036</v>
      </c>
      <c r="D439" s="353">
        <v>0</v>
      </c>
      <c r="E439" s="353">
        <v>0</v>
      </c>
      <c r="F439" s="354">
        <v>2036</v>
      </c>
    </row>
    <row r="440" spans="1:6" ht="14.25" x14ac:dyDescent="0.2">
      <c r="A440" s="352" t="s">
        <v>615</v>
      </c>
      <c r="B440" s="353">
        <v>0</v>
      </c>
      <c r="C440" s="353">
        <v>1018</v>
      </c>
      <c r="D440" s="353">
        <v>0</v>
      </c>
      <c r="E440" s="353">
        <v>0</v>
      </c>
      <c r="F440" s="354">
        <v>1018</v>
      </c>
    </row>
    <row r="441" spans="1:6" ht="14.25" x14ac:dyDescent="0.2">
      <c r="A441" s="352" t="s">
        <v>616</v>
      </c>
      <c r="B441" s="353">
        <v>700</v>
      </c>
      <c r="C441" s="353">
        <v>713</v>
      </c>
      <c r="D441" s="353">
        <v>725</v>
      </c>
      <c r="E441" s="353">
        <v>739</v>
      </c>
      <c r="F441" s="354">
        <v>2877</v>
      </c>
    </row>
    <row r="442" spans="1:6" ht="14.25" x14ac:dyDescent="0.2">
      <c r="A442" s="352" t="s">
        <v>617</v>
      </c>
      <c r="B442" s="353">
        <v>4000</v>
      </c>
      <c r="C442" s="353">
        <v>8270</v>
      </c>
      <c r="D442" s="353">
        <v>0</v>
      </c>
      <c r="E442" s="353">
        <v>0</v>
      </c>
      <c r="F442" s="354">
        <v>12270</v>
      </c>
    </row>
    <row r="443" spans="1:6" ht="14.25" x14ac:dyDescent="0.2">
      <c r="A443" s="352" t="s">
        <v>618</v>
      </c>
      <c r="B443" s="353">
        <v>2710</v>
      </c>
      <c r="C443" s="353">
        <v>2800</v>
      </c>
      <c r="D443" s="353">
        <v>2800</v>
      </c>
      <c r="E443" s="353">
        <v>2850</v>
      </c>
      <c r="F443" s="354">
        <v>11160</v>
      </c>
    </row>
    <row r="444" spans="1:6" ht="14.25" x14ac:dyDescent="0.2">
      <c r="A444" s="352" t="s">
        <v>619</v>
      </c>
      <c r="B444" s="353">
        <v>1581</v>
      </c>
      <c r="C444" s="353">
        <v>1568</v>
      </c>
      <c r="D444" s="353">
        <v>1618</v>
      </c>
      <c r="E444" s="353">
        <v>1647</v>
      </c>
      <c r="F444" s="354">
        <v>6414</v>
      </c>
    </row>
    <row r="445" spans="1:6" ht="14.25" x14ac:dyDescent="0.2">
      <c r="A445" s="352" t="s">
        <v>620</v>
      </c>
      <c r="B445" s="353">
        <v>400</v>
      </c>
      <c r="C445" s="353">
        <v>400</v>
      </c>
      <c r="D445" s="353">
        <v>400</v>
      </c>
      <c r="E445" s="353">
        <v>407</v>
      </c>
      <c r="F445" s="354">
        <v>1607</v>
      </c>
    </row>
    <row r="446" spans="1:6" ht="14.25" x14ac:dyDescent="0.2">
      <c r="A446" s="352" t="s">
        <v>621</v>
      </c>
      <c r="B446" s="353">
        <v>400</v>
      </c>
      <c r="C446" s="353">
        <v>400</v>
      </c>
      <c r="D446" s="353">
        <v>400</v>
      </c>
      <c r="E446" s="353">
        <v>407</v>
      </c>
      <c r="F446" s="354">
        <v>1607</v>
      </c>
    </row>
    <row r="447" spans="1:6" ht="14.25" x14ac:dyDescent="0.2">
      <c r="A447" s="352" t="s">
        <v>622</v>
      </c>
      <c r="B447" s="353">
        <v>2400</v>
      </c>
      <c r="C447" s="353">
        <v>2400</v>
      </c>
      <c r="D447" s="353">
        <v>2400</v>
      </c>
      <c r="E447" s="353">
        <v>2443</v>
      </c>
      <c r="F447" s="354">
        <v>9643</v>
      </c>
    </row>
    <row r="448" spans="1:6" ht="14.25" x14ac:dyDescent="0.2">
      <c r="A448" s="352" t="s">
        <v>623</v>
      </c>
      <c r="B448" s="353">
        <v>400</v>
      </c>
      <c r="C448" s="353">
        <v>400</v>
      </c>
      <c r="D448" s="353">
        <v>400</v>
      </c>
      <c r="E448" s="353">
        <v>407</v>
      </c>
      <c r="F448" s="354">
        <v>1607</v>
      </c>
    </row>
    <row r="449" spans="1:6" ht="14.25" x14ac:dyDescent="0.2">
      <c r="A449" s="352" t="s">
        <v>624</v>
      </c>
      <c r="B449" s="353">
        <v>300</v>
      </c>
      <c r="C449" s="353">
        <v>0</v>
      </c>
      <c r="D449" s="353">
        <v>0</v>
      </c>
      <c r="E449" s="353">
        <v>0</v>
      </c>
      <c r="F449" s="354">
        <v>300</v>
      </c>
    </row>
    <row r="450" spans="1:6" ht="14.25" x14ac:dyDescent="0.2">
      <c r="A450" s="352" t="s">
        <v>625</v>
      </c>
      <c r="B450" s="353">
        <v>300</v>
      </c>
      <c r="C450" s="353">
        <v>0</v>
      </c>
      <c r="D450" s="353">
        <v>0</v>
      </c>
      <c r="E450" s="353">
        <v>0</v>
      </c>
      <c r="F450" s="354">
        <v>300</v>
      </c>
    </row>
    <row r="451" spans="1:6" ht="14.25" x14ac:dyDescent="0.2">
      <c r="A451" s="352" t="s">
        <v>626</v>
      </c>
      <c r="B451" s="353">
        <v>1000</v>
      </c>
      <c r="C451" s="353">
        <v>1000</v>
      </c>
      <c r="D451" s="353">
        <v>1000</v>
      </c>
      <c r="E451" s="353">
        <v>1018</v>
      </c>
      <c r="F451" s="354">
        <v>4018</v>
      </c>
    </row>
    <row r="452" spans="1:6" ht="14.25" x14ac:dyDescent="0.2">
      <c r="A452" s="352" t="s">
        <v>627</v>
      </c>
      <c r="B452" s="353">
        <v>3500</v>
      </c>
      <c r="C452" s="353">
        <v>0</v>
      </c>
      <c r="D452" s="353">
        <v>0</v>
      </c>
      <c r="E452" s="353">
        <v>0</v>
      </c>
      <c r="F452" s="354">
        <v>3500</v>
      </c>
    </row>
    <row r="453" spans="1:6" ht="14.25" x14ac:dyDescent="0.2">
      <c r="A453" s="352" t="s">
        <v>628</v>
      </c>
      <c r="B453" s="353">
        <v>3500</v>
      </c>
      <c r="C453" s="353">
        <v>2000</v>
      </c>
      <c r="D453" s="353">
        <v>2000</v>
      </c>
      <c r="E453" s="353">
        <v>1960</v>
      </c>
      <c r="F453" s="354">
        <v>9460</v>
      </c>
    </row>
    <row r="454" spans="1:6" ht="14.25" x14ac:dyDescent="0.2">
      <c r="A454" s="352" t="s">
        <v>629</v>
      </c>
      <c r="B454" s="353">
        <v>200</v>
      </c>
      <c r="C454" s="353">
        <v>200</v>
      </c>
      <c r="D454" s="353">
        <v>200</v>
      </c>
      <c r="E454" s="353">
        <v>200</v>
      </c>
      <c r="F454" s="354">
        <v>800</v>
      </c>
    </row>
    <row r="455" spans="1:6" ht="14.25" x14ac:dyDescent="0.2">
      <c r="A455" s="352" t="s">
        <v>630</v>
      </c>
      <c r="B455" s="353">
        <v>180</v>
      </c>
      <c r="C455" s="353">
        <v>193</v>
      </c>
      <c r="D455" s="353">
        <v>197</v>
      </c>
      <c r="E455" s="353">
        <v>211</v>
      </c>
      <c r="F455" s="354">
        <v>781</v>
      </c>
    </row>
    <row r="456" spans="1:6" ht="14.25" x14ac:dyDescent="0.2">
      <c r="A456" s="352" t="s">
        <v>631</v>
      </c>
      <c r="B456" s="353">
        <v>1100</v>
      </c>
      <c r="C456" s="353">
        <v>2500</v>
      </c>
      <c r="D456" s="353">
        <v>0</v>
      </c>
      <c r="E456" s="353">
        <v>0</v>
      </c>
      <c r="F456" s="354">
        <v>3600</v>
      </c>
    </row>
    <row r="457" spans="1:6" ht="14.25" x14ac:dyDescent="0.2">
      <c r="A457" s="352" t="s">
        <v>632</v>
      </c>
      <c r="B457" s="353">
        <v>153</v>
      </c>
      <c r="C457" s="353">
        <v>153</v>
      </c>
      <c r="D457" s="353">
        <v>155</v>
      </c>
      <c r="E457" s="353">
        <v>158</v>
      </c>
      <c r="F457" s="354">
        <v>619</v>
      </c>
    </row>
    <row r="458" spans="1:6" ht="14.25" x14ac:dyDescent="0.2">
      <c r="A458" s="352" t="s">
        <v>633</v>
      </c>
      <c r="B458" s="353">
        <v>300</v>
      </c>
      <c r="C458" s="353">
        <v>316</v>
      </c>
      <c r="D458" s="353">
        <v>332</v>
      </c>
      <c r="E458" s="353">
        <v>348</v>
      </c>
      <c r="F458" s="354">
        <v>1296</v>
      </c>
    </row>
    <row r="459" spans="1:6" ht="14.25" x14ac:dyDescent="0.2">
      <c r="A459" s="352" t="s">
        <v>634</v>
      </c>
      <c r="B459" s="353">
        <v>690</v>
      </c>
      <c r="C459" s="353">
        <v>723</v>
      </c>
      <c r="D459" s="353">
        <v>756</v>
      </c>
      <c r="E459" s="353">
        <v>791</v>
      </c>
      <c r="F459" s="354">
        <v>2960</v>
      </c>
    </row>
    <row r="460" spans="1:6" ht="14.25" x14ac:dyDescent="0.2">
      <c r="A460" s="352" t="s">
        <v>635</v>
      </c>
      <c r="B460" s="353">
        <v>3200</v>
      </c>
      <c r="C460" s="353">
        <v>2834</v>
      </c>
      <c r="D460" s="353">
        <v>3234</v>
      </c>
      <c r="E460" s="353">
        <v>3233</v>
      </c>
      <c r="F460" s="354">
        <v>12501</v>
      </c>
    </row>
    <row r="461" spans="1:6" ht="14.25" x14ac:dyDescent="0.2">
      <c r="A461" s="352" t="s">
        <v>636</v>
      </c>
      <c r="B461" s="353">
        <v>500</v>
      </c>
      <c r="C461" s="353">
        <v>509</v>
      </c>
      <c r="D461" s="353">
        <v>207</v>
      </c>
      <c r="E461" s="353">
        <v>211</v>
      </c>
      <c r="F461" s="354">
        <v>1427</v>
      </c>
    </row>
    <row r="462" spans="1:6" ht="14.25" x14ac:dyDescent="0.2">
      <c r="A462" s="352" t="s">
        <v>637</v>
      </c>
      <c r="B462" s="353">
        <v>1700</v>
      </c>
      <c r="C462" s="353">
        <v>1731</v>
      </c>
      <c r="D462" s="353">
        <v>1761</v>
      </c>
      <c r="E462" s="353">
        <v>1794</v>
      </c>
      <c r="F462" s="354">
        <v>6986</v>
      </c>
    </row>
    <row r="463" spans="1:6" ht="14.25" x14ac:dyDescent="0.2">
      <c r="A463" s="352" t="s">
        <v>638</v>
      </c>
      <c r="B463" s="353">
        <v>1600</v>
      </c>
      <c r="C463" s="353">
        <v>1629</v>
      </c>
      <c r="D463" s="353">
        <v>1658</v>
      </c>
      <c r="E463" s="353">
        <v>1688</v>
      </c>
      <c r="F463" s="354">
        <v>6575</v>
      </c>
    </row>
    <row r="464" spans="1:6" ht="14.25" x14ac:dyDescent="0.2">
      <c r="A464" s="352" t="s">
        <v>639</v>
      </c>
      <c r="B464" s="353">
        <v>1000</v>
      </c>
      <c r="C464" s="353">
        <v>1018</v>
      </c>
      <c r="D464" s="353">
        <v>1036</v>
      </c>
      <c r="E464" s="353">
        <v>1055</v>
      </c>
      <c r="F464" s="354">
        <v>4109</v>
      </c>
    </row>
    <row r="465" spans="1:6" ht="14.25" x14ac:dyDescent="0.2">
      <c r="A465" s="352" t="s">
        <v>640</v>
      </c>
      <c r="B465" s="353">
        <v>0</v>
      </c>
      <c r="C465" s="353">
        <v>0</v>
      </c>
      <c r="D465" s="353">
        <v>0</v>
      </c>
      <c r="E465" s="353">
        <v>1500</v>
      </c>
      <c r="F465" s="354">
        <v>1500</v>
      </c>
    </row>
    <row r="466" spans="1:6" ht="14.25" x14ac:dyDescent="0.2">
      <c r="A466" s="352" t="s">
        <v>641</v>
      </c>
      <c r="B466" s="353">
        <v>900</v>
      </c>
      <c r="C466" s="353">
        <v>896</v>
      </c>
      <c r="D466" s="353">
        <v>922</v>
      </c>
      <c r="E466" s="353">
        <v>939</v>
      </c>
      <c r="F466" s="354">
        <v>3657</v>
      </c>
    </row>
    <row r="467" spans="1:6" ht="14.25" x14ac:dyDescent="0.2">
      <c r="A467" s="352" t="s">
        <v>642</v>
      </c>
      <c r="B467" s="353">
        <v>4000</v>
      </c>
      <c r="C467" s="353">
        <v>3054</v>
      </c>
      <c r="D467" s="353">
        <v>3108</v>
      </c>
      <c r="E467" s="353">
        <v>3165</v>
      </c>
      <c r="F467" s="354">
        <v>13327</v>
      </c>
    </row>
    <row r="468" spans="1:6" ht="14.25" x14ac:dyDescent="0.2">
      <c r="A468" s="352" t="s">
        <v>643</v>
      </c>
      <c r="B468" s="353">
        <v>500</v>
      </c>
      <c r="C468" s="353">
        <v>509</v>
      </c>
      <c r="D468" s="353">
        <v>518</v>
      </c>
      <c r="E468" s="353">
        <v>527</v>
      </c>
      <c r="F468" s="354">
        <v>2054</v>
      </c>
    </row>
    <row r="469" spans="1:6" ht="14.25" x14ac:dyDescent="0.2">
      <c r="A469" s="352" t="s">
        <v>644</v>
      </c>
      <c r="B469" s="353">
        <v>800</v>
      </c>
      <c r="C469" s="353">
        <v>1832</v>
      </c>
      <c r="D469" s="353">
        <v>1865</v>
      </c>
      <c r="E469" s="353">
        <v>1899</v>
      </c>
      <c r="F469" s="354">
        <v>6396</v>
      </c>
    </row>
    <row r="470" spans="1:6" ht="14.25" x14ac:dyDescent="0.2">
      <c r="A470" s="352" t="s">
        <v>645</v>
      </c>
      <c r="B470" s="353">
        <v>8900</v>
      </c>
      <c r="C470" s="353">
        <v>7674</v>
      </c>
      <c r="D470" s="353">
        <v>4571</v>
      </c>
      <c r="E470" s="353">
        <v>9073</v>
      </c>
      <c r="F470" s="354">
        <v>30218</v>
      </c>
    </row>
    <row r="471" spans="1:6" ht="14.25" x14ac:dyDescent="0.2">
      <c r="A471" s="352" t="s">
        <v>646</v>
      </c>
      <c r="B471" s="353">
        <v>2600</v>
      </c>
      <c r="C471" s="353">
        <v>1629</v>
      </c>
      <c r="D471" s="353">
        <v>2953</v>
      </c>
      <c r="E471" s="353">
        <v>6325</v>
      </c>
      <c r="F471" s="354">
        <v>13507</v>
      </c>
    </row>
    <row r="472" spans="1:6" ht="14.25" x14ac:dyDescent="0.2">
      <c r="A472" s="352" t="s">
        <v>647</v>
      </c>
      <c r="B472" s="353">
        <v>750</v>
      </c>
      <c r="C472" s="353">
        <v>1018</v>
      </c>
      <c r="D472" s="353">
        <v>1036</v>
      </c>
      <c r="E472" s="353">
        <v>1055</v>
      </c>
      <c r="F472" s="354">
        <v>3859</v>
      </c>
    </row>
    <row r="473" spans="1:6" ht="14.25" x14ac:dyDescent="0.2">
      <c r="A473" s="352" t="s">
        <v>648</v>
      </c>
      <c r="B473" s="353">
        <v>0</v>
      </c>
      <c r="C473" s="353">
        <v>3313</v>
      </c>
      <c r="D473" s="353">
        <v>3839</v>
      </c>
      <c r="E473" s="353">
        <v>5190</v>
      </c>
      <c r="F473" s="354">
        <v>12342</v>
      </c>
    </row>
    <row r="474" spans="1:6" ht="14.25" x14ac:dyDescent="0.2">
      <c r="A474" s="352" t="s">
        <v>649</v>
      </c>
      <c r="B474" s="353">
        <v>0</v>
      </c>
      <c r="C474" s="353">
        <v>30540</v>
      </c>
      <c r="D474" s="353">
        <v>0</v>
      </c>
      <c r="E474" s="353">
        <v>0</v>
      </c>
      <c r="F474" s="354">
        <v>30540</v>
      </c>
    </row>
    <row r="475" spans="1:6" ht="14.25" x14ac:dyDescent="0.2">
      <c r="A475" s="352" t="s">
        <v>650</v>
      </c>
      <c r="B475" s="353">
        <v>0</v>
      </c>
      <c r="C475" s="353">
        <v>0</v>
      </c>
      <c r="D475" s="353">
        <v>0</v>
      </c>
      <c r="E475" s="353">
        <v>34815</v>
      </c>
      <c r="F475" s="354">
        <v>34815</v>
      </c>
    </row>
    <row r="476" spans="1:6" ht="14.25" x14ac:dyDescent="0.2">
      <c r="A476" s="352" t="s">
        <v>651</v>
      </c>
      <c r="B476" s="353">
        <v>2700</v>
      </c>
      <c r="C476" s="353">
        <v>10180</v>
      </c>
      <c r="D476" s="353">
        <v>518</v>
      </c>
      <c r="E476" s="353">
        <v>0</v>
      </c>
      <c r="F476" s="354">
        <v>13398</v>
      </c>
    </row>
    <row r="477" spans="1:6" ht="14.25" x14ac:dyDescent="0.2">
      <c r="A477" s="352" t="s">
        <v>652</v>
      </c>
      <c r="B477" s="353">
        <v>900</v>
      </c>
      <c r="C477" s="353">
        <v>1018</v>
      </c>
      <c r="D477" s="353">
        <v>1347</v>
      </c>
      <c r="E477" s="353">
        <v>264</v>
      </c>
      <c r="F477" s="354">
        <v>3529</v>
      </c>
    </row>
    <row r="478" spans="1:6" ht="14.25" x14ac:dyDescent="0.2">
      <c r="A478" s="352" t="s">
        <v>653</v>
      </c>
      <c r="B478" s="353">
        <v>400</v>
      </c>
      <c r="C478" s="353">
        <v>204</v>
      </c>
      <c r="D478" s="353">
        <v>207</v>
      </c>
      <c r="E478" s="353">
        <v>5591</v>
      </c>
      <c r="F478" s="354">
        <v>6402</v>
      </c>
    </row>
    <row r="479" spans="1:6" ht="14.25" x14ac:dyDescent="0.2">
      <c r="A479" s="352" t="s">
        <v>654</v>
      </c>
      <c r="B479" s="353">
        <v>600</v>
      </c>
      <c r="C479" s="353">
        <v>0</v>
      </c>
      <c r="D479" s="353">
        <v>0</v>
      </c>
      <c r="E479" s="353">
        <v>1055</v>
      </c>
      <c r="F479" s="354">
        <v>1655</v>
      </c>
    </row>
    <row r="480" spans="1:6" ht="14.25" x14ac:dyDescent="0.2">
      <c r="A480" s="352" t="s">
        <v>655</v>
      </c>
      <c r="B480" s="353">
        <v>2400</v>
      </c>
      <c r="C480" s="353">
        <v>509</v>
      </c>
      <c r="D480" s="353">
        <v>1243</v>
      </c>
      <c r="E480" s="353">
        <v>264</v>
      </c>
      <c r="F480" s="354">
        <v>4416</v>
      </c>
    </row>
    <row r="481" spans="1:6" ht="14.25" x14ac:dyDescent="0.2">
      <c r="A481" s="352" t="s">
        <v>656</v>
      </c>
      <c r="B481" s="353">
        <v>300</v>
      </c>
      <c r="C481" s="353">
        <v>313</v>
      </c>
      <c r="D481" s="353">
        <v>468</v>
      </c>
      <c r="E481" s="353">
        <v>402</v>
      </c>
      <c r="F481" s="354">
        <v>1483</v>
      </c>
    </row>
    <row r="482" spans="1:6" ht="14.25" x14ac:dyDescent="0.2">
      <c r="A482" s="352" t="s">
        <v>657</v>
      </c>
      <c r="B482" s="353">
        <v>5000</v>
      </c>
      <c r="C482" s="353">
        <v>1323</v>
      </c>
      <c r="D482" s="353">
        <v>10153</v>
      </c>
      <c r="E482" s="353">
        <v>3815</v>
      </c>
      <c r="F482" s="354">
        <v>20291</v>
      </c>
    </row>
    <row r="483" spans="1:6" ht="14.25" x14ac:dyDescent="0.2">
      <c r="A483" s="352" t="s">
        <v>658</v>
      </c>
      <c r="B483" s="353">
        <v>23900</v>
      </c>
      <c r="C483" s="353">
        <v>22752</v>
      </c>
      <c r="D483" s="353">
        <v>40067</v>
      </c>
      <c r="E483" s="353">
        <v>32811</v>
      </c>
      <c r="F483" s="354">
        <v>119530</v>
      </c>
    </row>
    <row r="484" spans="1:6" ht="14.25" x14ac:dyDescent="0.2">
      <c r="A484" s="352" t="s">
        <v>659</v>
      </c>
      <c r="B484" s="353">
        <v>50400</v>
      </c>
      <c r="C484" s="353">
        <v>48012</v>
      </c>
      <c r="D484" s="353">
        <v>38965</v>
      </c>
      <c r="E484" s="353">
        <v>46608</v>
      </c>
      <c r="F484" s="354">
        <v>183985</v>
      </c>
    </row>
    <row r="485" spans="1:6" ht="14.25" x14ac:dyDescent="0.2">
      <c r="A485" s="352" t="s">
        <v>660</v>
      </c>
      <c r="B485" s="353">
        <v>1600</v>
      </c>
      <c r="C485" s="353">
        <v>1731</v>
      </c>
      <c r="D485" s="353">
        <v>1865</v>
      </c>
      <c r="E485" s="353">
        <v>1899</v>
      </c>
      <c r="F485" s="354">
        <v>7095</v>
      </c>
    </row>
    <row r="486" spans="1:6" ht="14.25" x14ac:dyDescent="0.2">
      <c r="A486" s="352" t="s">
        <v>661</v>
      </c>
      <c r="B486" s="353">
        <v>1000</v>
      </c>
      <c r="C486" s="353">
        <v>0</v>
      </c>
      <c r="D486" s="353">
        <v>0</v>
      </c>
      <c r="E486" s="353">
        <v>0</v>
      </c>
      <c r="F486" s="354">
        <v>1000</v>
      </c>
    </row>
    <row r="487" spans="1:6" ht="14.25" x14ac:dyDescent="0.2">
      <c r="A487" s="352" t="s">
        <v>662</v>
      </c>
      <c r="B487" s="353">
        <v>1500</v>
      </c>
      <c r="C487" s="353">
        <v>0</v>
      </c>
      <c r="D487" s="353">
        <v>0</v>
      </c>
      <c r="E487" s="353">
        <v>0</v>
      </c>
      <c r="F487" s="354">
        <v>1500</v>
      </c>
    </row>
    <row r="488" spans="1:6" ht="15" x14ac:dyDescent="0.25">
      <c r="A488" s="361" t="s">
        <v>663</v>
      </c>
      <c r="B488" s="362">
        <v>242394</v>
      </c>
      <c r="C488" s="362">
        <v>241978</v>
      </c>
      <c r="D488" s="362">
        <v>287021</v>
      </c>
      <c r="E488" s="362">
        <v>215965</v>
      </c>
      <c r="F488" s="363">
        <v>987358</v>
      </c>
    </row>
    <row r="489" spans="1:6" ht="15.75" thickBot="1" x14ac:dyDescent="0.3">
      <c r="A489" s="347" t="s">
        <v>58</v>
      </c>
      <c r="B489" s="348">
        <v>729393.4</v>
      </c>
      <c r="C489" s="348">
        <v>740011.4</v>
      </c>
      <c r="D489" s="348">
        <v>812432.4</v>
      </c>
      <c r="E489" s="348">
        <v>745852.4</v>
      </c>
      <c r="F489" s="348">
        <v>3027689.6</v>
      </c>
    </row>
  </sheetData>
  <printOptions horizontalCentered="1"/>
  <pageMargins left="0.25" right="0.25"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4"/>
  <sheetViews>
    <sheetView zoomScale="80" zoomScaleNormal="80" workbookViewId="0">
      <pane ySplit="7" topLeftCell="A167" activePane="bottomLeft" state="frozen"/>
      <selection pane="bottomLeft" activeCell="C191" sqref="C191"/>
    </sheetView>
  </sheetViews>
  <sheetFormatPr defaultRowHeight="15" x14ac:dyDescent="0.2"/>
  <cols>
    <col min="1" max="1" width="60.7109375" style="255" bestFit="1" customWidth="1"/>
    <col min="2" max="2" width="47.28515625" style="255" customWidth="1"/>
    <col min="3" max="3" width="65.42578125" style="255" customWidth="1"/>
    <col min="4" max="4" width="42.7109375" style="255" customWidth="1"/>
    <col min="5" max="5" width="25.28515625" style="255" customWidth="1"/>
    <col min="6" max="6" width="8.85546875" style="255" customWidth="1"/>
    <col min="7" max="7" width="10" style="255" customWidth="1"/>
    <col min="8" max="8" width="9.5703125" style="255" customWidth="1"/>
    <col min="9" max="9" width="28.85546875" style="255" customWidth="1"/>
    <col min="10" max="10" width="19" style="255" customWidth="1"/>
    <col min="11" max="11" width="15.7109375" style="255" customWidth="1"/>
    <col min="12" max="16384" width="9.140625" style="255"/>
  </cols>
  <sheetData>
    <row r="1" spans="1:10" ht="5.25" customHeight="1" x14ac:dyDescent="0.2">
      <c r="A1" s="255" t="s">
        <v>1150</v>
      </c>
    </row>
    <row r="2" spans="1:10" ht="15.75" x14ac:dyDescent="0.25">
      <c r="A2" s="215" t="s">
        <v>1</v>
      </c>
      <c r="B2" s="191"/>
      <c r="C2" s="191"/>
      <c r="D2" s="191"/>
      <c r="E2" s="191"/>
      <c r="F2" s="191"/>
      <c r="G2" s="191"/>
      <c r="H2" s="214"/>
      <c r="I2" s="191"/>
      <c r="J2" s="191"/>
    </row>
    <row r="3" spans="1:10" ht="15.75" x14ac:dyDescent="0.25">
      <c r="A3" s="215" t="s">
        <v>1204</v>
      </c>
      <c r="B3" s="191"/>
      <c r="C3" s="191"/>
      <c r="D3" s="191"/>
      <c r="E3" s="191"/>
      <c r="F3" s="191"/>
      <c r="G3" s="191"/>
      <c r="H3" s="214"/>
      <c r="I3" s="191"/>
      <c r="J3" s="191"/>
    </row>
    <row r="4" spans="1:10" ht="15.75" x14ac:dyDescent="0.25">
      <c r="A4" s="217" t="s">
        <v>1148</v>
      </c>
      <c r="B4" s="191"/>
      <c r="C4" s="191"/>
      <c r="D4" s="191"/>
      <c r="E4" s="191"/>
      <c r="F4" s="216"/>
      <c r="G4" s="191"/>
      <c r="H4" s="214"/>
      <c r="I4" s="191"/>
      <c r="J4" s="191"/>
    </row>
    <row r="5" spans="1:10" ht="15.75" x14ac:dyDescent="0.25">
      <c r="A5" s="215" t="s">
        <v>1147</v>
      </c>
      <c r="B5" s="191"/>
      <c r="C5" s="191"/>
      <c r="D5" s="191"/>
      <c r="E5" s="191"/>
      <c r="F5" s="191"/>
      <c r="G5" s="191"/>
      <c r="H5" s="214"/>
      <c r="I5" s="184"/>
      <c r="J5" s="193"/>
    </row>
    <row r="6" spans="1:10" ht="15.75" x14ac:dyDescent="0.25">
      <c r="A6" s="215" t="s">
        <v>2</v>
      </c>
      <c r="B6" s="191"/>
      <c r="C6" s="191"/>
      <c r="D6" s="191"/>
      <c r="E6" s="191"/>
      <c r="F6" s="191"/>
      <c r="G6" s="191"/>
      <c r="H6" s="214"/>
      <c r="I6" s="191"/>
      <c r="J6" s="191"/>
    </row>
    <row r="7" spans="1:10" ht="45" x14ac:dyDescent="0.2">
      <c r="A7" s="212" t="s">
        <v>1138</v>
      </c>
      <c r="B7" s="212" t="s">
        <v>1146</v>
      </c>
      <c r="C7" s="212" t="s">
        <v>1145</v>
      </c>
      <c r="D7" s="212" t="s">
        <v>1144</v>
      </c>
      <c r="E7" s="212" t="s">
        <v>1143</v>
      </c>
      <c r="F7" s="212" t="s">
        <v>1142</v>
      </c>
      <c r="G7" s="212" t="s">
        <v>1141</v>
      </c>
      <c r="H7" s="213" t="s">
        <v>1140</v>
      </c>
      <c r="I7" s="212" t="s">
        <v>1139</v>
      </c>
      <c r="J7" s="212" t="s">
        <v>1138</v>
      </c>
    </row>
    <row r="8" spans="1:10" x14ac:dyDescent="0.2">
      <c r="A8" s="184" t="s">
        <v>288</v>
      </c>
      <c r="B8" s="184" t="s">
        <v>9</v>
      </c>
      <c r="C8" s="188" t="s">
        <v>260</v>
      </c>
      <c r="D8" s="184" t="s">
        <v>11</v>
      </c>
      <c r="E8" s="184" t="s">
        <v>677</v>
      </c>
      <c r="F8" s="184">
        <v>5</v>
      </c>
      <c r="G8" s="184">
        <v>2023</v>
      </c>
      <c r="H8" s="208">
        <v>160</v>
      </c>
      <c r="I8" s="184" t="s">
        <v>1137</v>
      </c>
      <c r="J8" s="184" t="s">
        <v>881</v>
      </c>
    </row>
    <row r="9" spans="1:10" x14ac:dyDescent="0.2">
      <c r="A9" s="184" t="s">
        <v>290</v>
      </c>
      <c r="B9" s="184" t="s">
        <v>9</v>
      </c>
      <c r="C9" s="188" t="s">
        <v>260</v>
      </c>
      <c r="D9" s="184" t="s">
        <v>11</v>
      </c>
      <c r="E9" s="184" t="s">
        <v>677</v>
      </c>
      <c r="F9" s="184">
        <v>21</v>
      </c>
      <c r="G9" s="184">
        <v>2020</v>
      </c>
      <c r="H9" s="208">
        <v>470</v>
      </c>
      <c r="I9" s="184" t="s">
        <v>1137</v>
      </c>
      <c r="J9" s="208" t="s">
        <v>1136</v>
      </c>
    </row>
    <row r="10" spans="1:10" x14ac:dyDescent="0.2">
      <c r="A10" s="184" t="s">
        <v>291</v>
      </c>
      <c r="B10" s="184" t="s">
        <v>9</v>
      </c>
      <c r="C10" s="184" t="s">
        <v>260</v>
      </c>
      <c r="D10" s="184" t="s">
        <v>11</v>
      </c>
      <c r="E10" s="184" t="s">
        <v>677</v>
      </c>
      <c r="F10" s="184">
        <v>21</v>
      </c>
      <c r="G10" s="184">
        <v>2019</v>
      </c>
      <c r="H10" s="208">
        <v>1800</v>
      </c>
      <c r="I10" s="184" t="s">
        <v>1116</v>
      </c>
      <c r="J10" s="184" t="s">
        <v>1135</v>
      </c>
    </row>
    <row r="11" spans="1:10" x14ac:dyDescent="0.2">
      <c r="A11" s="184" t="s">
        <v>312</v>
      </c>
      <c r="B11" s="184" t="s">
        <v>9</v>
      </c>
      <c r="C11" s="188" t="s">
        <v>260</v>
      </c>
      <c r="D11" s="184" t="s">
        <v>11</v>
      </c>
      <c r="E11" s="184" t="s">
        <v>677</v>
      </c>
      <c r="F11" s="184" t="s">
        <v>1134</v>
      </c>
      <c r="G11" s="184" t="s">
        <v>938</v>
      </c>
      <c r="H11" s="208">
        <v>430</v>
      </c>
      <c r="I11" s="184" t="s">
        <v>1116</v>
      </c>
      <c r="J11" s="184" t="s">
        <v>1133</v>
      </c>
    </row>
    <row r="12" spans="1:10" x14ac:dyDescent="0.2">
      <c r="A12" s="184" t="s">
        <v>313</v>
      </c>
      <c r="B12" s="184" t="s">
        <v>9</v>
      </c>
      <c r="C12" s="201" t="s">
        <v>260</v>
      </c>
      <c r="D12" s="184" t="s">
        <v>11</v>
      </c>
      <c r="E12" s="184" t="s">
        <v>677</v>
      </c>
      <c r="F12" s="184">
        <v>5</v>
      </c>
      <c r="G12" s="184">
        <v>2021</v>
      </c>
      <c r="H12" s="208">
        <v>520</v>
      </c>
      <c r="I12" s="184" t="s">
        <v>1116</v>
      </c>
      <c r="J12" s="208" t="s">
        <v>1133</v>
      </c>
    </row>
    <row r="13" spans="1:10" x14ac:dyDescent="0.2">
      <c r="A13" s="184" t="s">
        <v>314</v>
      </c>
      <c r="B13" s="184" t="s">
        <v>9</v>
      </c>
      <c r="C13" s="188" t="s">
        <v>260</v>
      </c>
      <c r="D13" s="184" t="s">
        <v>11</v>
      </c>
      <c r="E13" s="184" t="s">
        <v>677</v>
      </c>
      <c r="F13" s="184">
        <v>20</v>
      </c>
      <c r="G13" s="184" t="s">
        <v>889</v>
      </c>
      <c r="H13" s="208">
        <v>100</v>
      </c>
      <c r="I13" s="184" t="s">
        <v>1116</v>
      </c>
      <c r="J13" s="184" t="s">
        <v>1132</v>
      </c>
    </row>
    <row r="14" spans="1:10" x14ac:dyDescent="0.2">
      <c r="A14" s="184" t="s">
        <v>315</v>
      </c>
      <c r="B14" s="184" t="s">
        <v>9</v>
      </c>
      <c r="C14" s="184" t="s">
        <v>260</v>
      </c>
      <c r="D14" s="184" t="s">
        <v>11</v>
      </c>
      <c r="E14" s="184" t="s">
        <v>677</v>
      </c>
      <c r="F14" s="184" t="s">
        <v>1117</v>
      </c>
      <c r="G14" s="184" t="s">
        <v>938</v>
      </c>
      <c r="H14" s="208">
        <v>50</v>
      </c>
      <c r="I14" s="184" t="s">
        <v>1116</v>
      </c>
      <c r="J14" s="208" t="s">
        <v>881</v>
      </c>
    </row>
    <row r="15" spans="1:10" x14ac:dyDescent="0.2">
      <c r="A15" s="184" t="s">
        <v>316</v>
      </c>
      <c r="B15" s="184" t="s">
        <v>9</v>
      </c>
      <c r="C15" s="201" t="s">
        <v>260</v>
      </c>
      <c r="D15" s="184" t="s">
        <v>11</v>
      </c>
      <c r="E15" s="184" t="s">
        <v>677</v>
      </c>
      <c r="F15" s="184" t="s">
        <v>1117</v>
      </c>
      <c r="G15" s="184" t="s">
        <v>938</v>
      </c>
      <c r="H15" s="208">
        <v>100</v>
      </c>
      <c r="I15" s="184" t="s">
        <v>1116</v>
      </c>
      <c r="J15" s="208" t="s">
        <v>1132</v>
      </c>
    </row>
    <row r="16" spans="1:10" x14ac:dyDescent="0.2">
      <c r="A16" s="184" t="s">
        <v>342</v>
      </c>
      <c r="B16" s="184" t="s">
        <v>9</v>
      </c>
      <c r="C16" s="193" t="s">
        <v>260</v>
      </c>
      <c r="D16" s="184" t="s">
        <v>11</v>
      </c>
      <c r="E16" s="184" t="s">
        <v>677</v>
      </c>
      <c r="F16" s="184" t="s">
        <v>1131</v>
      </c>
      <c r="G16" s="184" t="s">
        <v>889</v>
      </c>
      <c r="H16" s="208">
        <v>760</v>
      </c>
      <c r="I16" s="184" t="s">
        <v>1116</v>
      </c>
      <c r="J16" s="184" t="s">
        <v>1130</v>
      </c>
    </row>
    <row r="17" spans="1:10" x14ac:dyDescent="0.2">
      <c r="A17" s="184" t="s">
        <v>346</v>
      </c>
      <c r="B17" s="184" t="s">
        <v>9</v>
      </c>
      <c r="C17" s="188" t="s">
        <v>260</v>
      </c>
      <c r="D17" s="184" t="s">
        <v>11</v>
      </c>
      <c r="E17" s="184" t="s">
        <v>677</v>
      </c>
      <c r="F17" s="184" t="s">
        <v>1117</v>
      </c>
      <c r="G17" s="184" t="s">
        <v>889</v>
      </c>
      <c r="H17" s="208">
        <v>230</v>
      </c>
      <c r="I17" s="184" t="s">
        <v>1116</v>
      </c>
      <c r="J17" s="184" t="s">
        <v>1129</v>
      </c>
    </row>
    <row r="18" spans="1:10" x14ac:dyDescent="0.2">
      <c r="A18" s="184" t="s">
        <v>351</v>
      </c>
      <c r="B18" s="184" t="s">
        <v>9</v>
      </c>
      <c r="C18" s="188" t="s">
        <v>260</v>
      </c>
      <c r="D18" s="184" t="s">
        <v>11</v>
      </c>
      <c r="E18" s="184" t="s">
        <v>677</v>
      </c>
      <c r="F18" s="184">
        <v>5</v>
      </c>
      <c r="G18" s="184" t="s">
        <v>889</v>
      </c>
      <c r="H18" s="208">
        <v>270</v>
      </c>
      <c r="I18" s="184" t="s">
        <v>1116</v>
      </c>
      <c r="J18" s="208" t="s">
        <v>1128</v>
      </c>
    </row>
    <row r="19" spans="1:10" x14ac:dyDescent="0.2">
      <c r="A19" s="184" t="s">
        <v>354</v>
      </c>
      <c r="B19" s="184" t="s">
        <v>9</v>
      </c>
      <c r="C19" s="201" t="s">
        <v>260</v>
      </c>
      <c r="D19" s="184" t="s">
        <v>11</v>
      </c>
      <c r="E19" s="184" t="s">
        <v>677</v>
      </c>
      <c r="F19" s="184">
        <v>5</v>
      </c>
      <c r="G19" s="184" t="s">
        <v>889</v>
      </c>
      <c r="H19" s="208">
        <v>760</v>
      </c>
      <c r="I19" s="184" t="s">
        <v>1116</v>
      </c>
      <c r="J19" s="184" t="s">
        <v>1127</v>
      </c>
    </row>
    <row r="20" spans="1:10" x14ac:dyDescent="0.2">
      <c r="A20" s="184" t="s">
        <v>356</v>
      </c>
      <c r="B20" s="184" t="s">
        <v>9</v>
      </c>
      <c r="C20" s="184" t="s">
        <v>260</v>
      </c>
      <c r="D20" s="184" t="s">
        <v>11</v>
      </c>
      <c r="E20" s="184" t="s">
        <v>677</v>
      </c>
      <c r="F20" s="184" t="s">
        <v>1126</v>
      </c>
      <c r="G20" s="184" t="s">
        <v>889</v>
      </c>
      <c r="H20" s="208">
        <v>1180</v>
      </c>
      <c r="I20" s="184" t="s">
        <v>1116</v>
      </c>
      <c r="J20" s="184" t="s">
        <v>1125</v>
      </c>
    </row>
    <row r="21" spans="1:10" x14ac:dyDescent="0.2">
      <c r="A21" s="184" t="s">
        <v>357</v>
      </c>
      <c r="B21" s="184" t="s">
        <v>9</v>
      </c>
      <c r="C21" s="193" t="s">
        <v>260</v>
      </c>
      <c r="D21" s="184" t="s">
        <v>11</v>
      </c>
      <c r="E21" s="184" t="s">
        <v>677</v>
      </c>
      <c r="F21" s="184" t="s">
        <v>1124</v>
      </c>
      <c r="G21" s="184" t="s">
        <v>889</v>
      </c>
      <c r="H21" s="208">
        <v>840</v>
      </c>
      <c r="I21" s="184" t="s">
        <v>1116</v>
      </c>
      <c r="J21" s="184" t="s">
        <v>1123</v>
      </c>
    </row>
    <row r="22" spans="1:10" x14ac:dyDescent="0.2">
      <c r="A22" s="184" t="s">
        <v>358</v>
      </c>
      <c r="B22" s="184" t="s">
        <v>9</v>
      </c>
      <c r="C22" s="184" t="s">
        <v>260</v>
      </c>
      <c r="D22" s="184" t="s">
        <v>11</v>
      </c>
      <c r="E22" s="184" t="s">
        <v>677</v>
      </c>
      <c r="F22" s="184">
        <v>5</v>
      </c>
      <c r="G22" s="184" t="s">
        <v>885</v>
      </c>
      <c r="H22" s="208">
        <v>50</v>
      </c>
      <c r="I22" s="184" t="s">
        <v>1116</v>
      </c>
      <c r="J22" s="184" t="s">
        <v>881</v>
      </c>
    </row>
    <row r="23" spans="1:10" x14ac:dyDescent="0.2">
      <c r="A23" s="184" t="s">
        <v>359</v>
      </c>
      <c r="B23" s="184" t="s">
        <v>9</v>
      </c>
      <c r="C23" s="184" t="s">
        <v>260</v>
      </c>
      <c r="D23" s="184" t="s">
        <v>11</v>
      </c>
      <c r="E23" s="184" t="s">
        <v>677</v>
      </c>
      <c r="F23" s="184">
        <v>5</v>
      </c>
      <c r="G23" s="184" t="s">
        <v>889</v>
      </c>
      <c r="H23" s="208">
        <v>250</v>
      </c>
      <c r="I23" s="184" t="s">
        <v>1116</v>
      </c>
      <c r="J23" s="208" t="s">
        <v>1122</v>
      </c>
    </row>
    <row r="24" spans="1:10" x14ac:dyDescent="0.2">
      <c r="A24" s="184" t="s">
        <v>374</v>
      </c>
      <c r="B24" s="184" t="s">
        <v>9</v>
      </c>
      <c r="C24" s="184" t="s">
        <v>260</v>
      </c>
      <c r="D24" s="184" t="s">
        <v>11</v>
      </c>
      <c r="E24" s="184" t="s">
        <v>677</v>
      </c>
      <c r="F24" s="184">
        <v>5</v>
      </c>
      <c r="G24" s="184">
        <v>2021</v>
      </c>
      <c r="H24" s="208">
        <v>310</v>
      </c>
      <c r="I24" s="184" t="s">
        <v>1116</v>
      </c>
      <c r="J24" s="184" t="s">
        <v>1121</v>
      </c>
    </row>
    <row r="25" spans="1:10" x14ac:dyDescent="0.2">
      <c r="A25" s="200" t="s">
        <v>409</v>
      </c>
      <c r="B25" s="200" t="s">
        <v>9</v>
      </c>
      <c r="C25" s="201" t="s">
        <v>260</v>
      </c>
      <c r="D25" s="201" t="s">
        <v>11</v>
      </c>
      <c r="E25" s="200" t="s">
        <v>677</v>
      </c>
      <c r="F25" s="200" t="s">
        <v>814</v>
      </c>
      <c r="G25" s="200">
        <v>2020</v>
      </c>
      <c r="H25" s="208">
        <v>2100</v>
      </c>
      <c r="I25" s="184" t="s">
        <v>1119</v>
      </c>
      <c r="J25" s="209" t="s">
        <v>1120</v>
      </c>
    </row>
    <row r="26" spans="1:10" x14ac:dyDescent="0.2">
      <c r="A26" s="200" t="s">
        <v>410</v>
      </c>
      <c r="B26" s="200" t="s">
        <v>9</v>
      </c>
      <c r="C26" s="188" t="s">
        <v>260</v>
      </c>
      <c r="D26" s="201" t="s">
        <v>11</v>
      </c>
      <c r="E26" s="200" t="s">
        <v>677</v>
      </c>
      <c r="F26" s="200" t="s">
        <v>814</v>
      </c>
      <c r="G26" s="200">
        <v>2020</v>
      </c>
      <c r="H26" s="208">
        <v>1100</v>
      </c>
      <c r="I26" s="184" t="s">
        <v>1119</v>
      </c>
      <c r="J26" s="207" t="s">
        <v>1118</v>
      </c>
    </row>
    <row r="27" spans="1:10" x14ac:dyDescent="0.2">
      <c r="A27" s="200" t="s">
        <v>421</v>
      </c>
      <c r="B27" s="200" t="s">
        <v>9</v>
      </c>
      <c r="C27" s="188" t="s">
        <v>260</v>
      </c>
      <c r="D27" s="201" t="s">
        <v>11</v>
      </c>
      <c r="E27" s="200" t="s">
        <v>677</v>
      </c>
      <c r="F27" s="200" t="s">
        <v>1117</v>
      </c>
      <c r="G27" s="200">
        <v>2020</v>
      </c>
      <c r="H27" s="208">
        <v>50</v>
      </c>
      <c r="I27" s="184" t="s">
        <v>1116</v>
      </c>
      <c r="J27" s="209" t="s">
        <v>881</v>
      </c>
    </row>
    <row r="28" spans="1:10" x14ac:dyDescent="0.2">
      <c r="A28" s="200" t="s">
        <v>423</v>
      </c>
      <c r="B28" s="200" t="s">
        <v>9</v>
      </c>
      <c r="C28" s="188" t="s">
        <v>260</v>
      </c>
      <c r="D28" s="201" t="s">
        <v>11</v>
      </c>
      <c r="E28" s="200" t="s">
        <v>677</v>
      </c>
      <c r="F28" s="200">
        <v>19</v>
      </c>
      <c r="G28" s="200">
        <v>2021</v>
      </c>
      <c r="H28" s="208">
        <v>130</v>
      </c>
      <c r="I28" s="184" t="s">
        <v>1116</v>
      </c>
      <c r="J28" s="209" t="s">
        <v>1115</v>
      </c>
    </row>
    <row r="29" spans="1:10" x14ac:dyDescent="0.2">
      <c r="A29" s="184" t="s">
        <v>554</v>
      </c>
      <c r="B29" s="184" t="s">
        <v>13</v>
      </c>
      <c r="C29" s="184" t="s">
        <v>546</v>
      </c>
      <c r="D29" s="184" t="s">
        <v>21</v>
      </c>
      <c r="E29" s="184" t="s">
        <v>124</v>
      </c>
      <c r="F29" s="184">
        <v>20</v>
      </c>
      <c r="G29" s="184">
        <v>2020</v>
      </c>
      <c r="H29" s="208">
        <v>1934</v>
      </c>
      <c r="I29" s="184" t="s">
        <v>1072</v>
      </c>
      <c r="J29" s="184" t="s">
        <v>1114</v>
      </c>
    </row>
    <row r="30" spans="1:10" x14ac:dyDescent="0.2">
      <c r="A30" s="184" t="s">
        <v>555</v>
      </c>
      <c r="B30" s="184" t="s">
        <v>13</v>
      </c>
      <c r="C30" s="184" t="s">
        <v>546</v>
      </c>
      <c r="D30" s="184" t="s">
        <v>21</v>
      </c>
      <c r="E30" s="184" t="s">
        <v>677</v>
      </c>
      <c r="F30" s="184" t="s">
        <v>814</v>
      </c>
      <c r="G30" s="184">
        <v>2020</v>
      </c>
      <c r="H30" s="208">
        <v>247</v>
      </c>
      <c r="I30" s="184" t="s">
        <v>1072</v>
      </c>
      <c r="J30" s="184" t="s">
        <v>1113</v>
      </c>
    </row>
    <row r="31" spans="1:10" x14ac:dyDescent="0.2">
      <c r="A31" s="184" t="s">
        <v>201</v>
      </c>
      <c r="B31" s="184" t="s">
        <v>13</v>
      </c>
      <c r="C31" s="184" t="s">
        <v>200</v>
      </c>
      <c r="D31" s="184" t="s">
        <v>22</v>
      </c>
      <c r="E31" s="184" t="s">
        <v>677</v>
      </c>
      <c r="F31" s="184" t="s">
        <v>814</v>
      </c>
      <c r="G31" s="184">
        <v>2019</v>
      </c>
      <c r="H31" s="208">
        <v>350</v>
      </c>
      <c r="I31" s="184" t="s">
        <v>1112</v>
      </c>
      <c r="J31" s="208" t="s">
        <v>1111</v>
      </c>
    </row>
    <row r="32" spans="1:10" x14ac:dyDescent="0.2">
      <c r="A32" s="184" t="s">
        <v>556</v>
      </c>
      <c r="B32" s="184" t="s">
        <v>13</v>
      </c>
      <c r="C32" s="184" t="s">
        <v>546</v>
      </c>
      <c r="D32" s="184" t="s">
        <v>21</v>
      </c>
      <c r="E32" s="184" t="s">
        <v>124</v>
      </c>
      <c r="F32" s="184">
        <v>22</v>
      </c>
      <c r="G32" s="184">
        <v>2018</v>
      </c>
      <c r="H32" s="208">
        <v>1027</v>
      </c>
      <c r="I32" s="184" t="s">
        <v>1072</v>
      </c>
      <c r="J32" s="184" t="s">
        <v>1110</v>
      </c>
    </row>
    <row r="33" spans="1:10" x14ac:dyDescent="0.2">
      <c r="A33" s="184" t="s">
        <v>557</v>
      </c>
      <c r="B33" s="184" t="s">
        <v>13</v>
      </c>
      <c r="C33" s="184" t="s">
        <v>546</v>
      </c>
      <c r="D33" s="184" t="s">
        <v>21</v>
      </c>
      <c r="E33" s="184" t="s">
        <v>682</v>
      </c>
      <c r="F33" s="184" t="s">
        <v>814</v>
      </c>
      <c r="G33" s="184">
        <v>2018</v>
      </c>
      <c r="H33" s="208">
        <v>3170</v>
      </c>
      <c r="I33" s="184" t="s">
        <v>1072</v>
      </c>
      <c r="J33" s="208" t="s">
        <v>1109</v>
      </c>
    </row>
    <row r="34" spans="1:10" x14ac:dyDescent="0.2">
      <c r="A34" s="184" t="s">
        <v>558</v>
      </c>
      <c r="B34" s="184" t="s">
        <v>13</v>
      </c>
      <c r="C34" s="184" t="s">
        <v>546</v>
      </c>
      <c r="D34" s="184" t="s">
        <v>21</v>
      </c>
      <c r="E34" s="184" t="s">
        <v>677</v>
      </c>
      <c r="F34" s="184" t="s">
        <v>814</v>
      </c>
      <c r="G34" s="184">
        <v>2019</v>
      </c>
      <c r="H34" s="208">
        <v>850</v>
      </c>
      <c r="I34" s="184" t="s">
        <v>1072</v>
      </c>
      <c r="J34" s="208" t="s">
        <v>1108</v>
      </c>
    </row>
    <row r="35" spans="1:10" x14ac:dyDescent="0.2">
      <c r="A35" s="184" t="s">
        <v>564</v>
      </c>
      <c r="B35" s="184" t="s">
        <v>13</v>
      </c>
      <c r="C35" s="184" t="s">
        <v>546</v>
      </c>
      <c r="D35" s="184" t="s">
        <v>21</v>
      </c>
      <c r="E35" s="184" t="s">
        <v>124</v>
      </c>
      <c r="F35" s="184">
        <v>1</v>
      </c>
      <c r="G35" s="184">
        <v>2019</v>
      </c>
      <c r="H35" s="208">
        <v>103</v>
      </c>
      <c r="I35" s="184" t="s">
        <v>1072</v>
      </c>
      <c r="J35" s="208" t="s">
        <v>1107</v>
      </c>
    </row>
    <row r="36" spans="1:10" x14ac:dyDescent="0.2">
      <c r="A36" s="184" t="s">
        <v>569</v>
      </c>
      <c r="B36" s="184" t="s">
        <v>13</v>
      </c>
      <c r="C36" s="184" t="s">
        <v>546</v>
      </c>
      <c r="D36" s="184" t="s">
        <v>21</v>
      </c>
      <c r="E36" s="184" t="s">
        <v>124</v>
      </c>
      <c r="F36" s="184" t="s">
        <v>1106</v>
      </c>
      <c r="G36" s="184">
        <v>2020</v>
      </c>
      <c r="H36" s="208">
        <v>3905</v>
      </c>
      <c r="I36" s="184" t="s">
        <v>1072</v>
      </c>
      <c r="J36" s="208" t="s">
        <v>1105</v>
      </c>
    </row>
    <row r="37" spans="1:10" x14ac:dyDescent="0.2">
      <c r="A37" s="200" t="s">
        <v>205</v>
      </c>
      <c r="B37" s="200" t="s">
        <v>13</v>
      </c>
      <c r="C37" s="184" t="s">
        <v>200</v>
      </c>
      <c r="D37" s="184" t="s">
        <v>17</v>
      </c>
      <c r="E37" s="184" t="s">
        <v>677</v>
      </c>
      <c r="F37" s="200" t="s">
        <v>814</v>
      </c>
      <c r="G37" s="200">
        <v>2019</v>
      </c>
      <c r="H37" s="208">
        <v>200</v>
      </c>
      <c r="I37" s="184" t="s">
        <v>1099</v>
      </c>
      <c r="J37" s="209" t="s">
        <v>1104</v>
      </c>
    </row>
    <row r="38" spans="1:10" x14ac:dyDescent="0.2">
      <c r="A38" s="200" t="s">
        <v>206</v>
      </c>
      <c r="B38" s="200" t="s">
        <v>13</v>
      </c>
      <c r="C38" s="184" t="s">
        <v>200</v>
      </c>
      <c r="D38" s="184" t="s">
        <v>17</v>
      </c>
      <c r="E38" s="184" t="s">
        <v>677</v>
      </c>
      <c r="F38" s="200" t="s">
        <v>814</v>
      </c>
      <c r="G38" s="200">
        <v>2019</v>
      </c>
      <c r="H38" s="208">
        <v>250</v>
      </c>
      <c r="I38" s="184" t="s">
        <v>1099</v>
      </c>
      <c r="J38" s="209" t="s">
        <v>1103</v>
      </c>
    </row>
    <row r="39" spans="1:10" x14ac:dyDescent="0.2">
      <c r="A39" s="200" t="s">
        <v>207</v>
      </c>
      <c r="B39" s="200" t="s">
        <v>13</v>
      </c>
      <c r="C39" s="184" t="s">
        <v>200</v>
      </c>
      <c r="D39" s="201" t="s">
        <v>17</v>
      </c>
      <c r="E39" s="200" t="s">
        <v>677</v>
      </c>
      <c r="F39" s="200" t="s">
        <v>814</v>
      </c>
      <c r="G39" s="200">
        <v>2019</v>
      </c>
      <c r="H39" s="208">
        <v>100</v>
      </c>
      <c r="I39" s="184" t="s">
        <v>1099</v>
      </c>
      <c r="J39" s="209" t="s">
        <v>1102</v>
      </c>
    </row>
    <row r="40" spans="1:10" x14ac:dyDescent="0.2">
      <c r="A40" s="200" t="s">
        <v>208</v>
      </c>
      <c r="B40" s="200" t="s">
        <v>13</v>
      </c>
      <c r="C40" s="184" t="s">
        <v>200</v>
      </c>
      <c r="D40" s="201" t="s">
        <v>17</v>
      </c>
      <c r="E40" s="200" t="s">
        <v>677</v>
      </c>
      <c r="F40" s="200" t="s">
        <v>814</v>
      </c>
      <c r="G40" s="200">
        <v>2019</v>
      </c>
      <c r="H40" s="208">
        <v>391</v>
      </c>
      <c r="I40" s="184" t="s">
        <v>1099</v>
      </c>
      <c r="J40" s="209" t="s">
        <v>1101</v>
      </c>
    </row>
    <row r="41" spans="1:10" x14ac:dyDescent="0.2">
      <c r="A41" s="200" t="s">
        <v>209</v>
      </c>
      <c r="B41" s="200" t="s">
        <v>13</v>
      </c>
      <c r="C41" s="193" t="s">
        <v>200</v>
      </c>
      <c r="D41" s="201" t="s">
        <v>17</v>
      </c>
      <c r="E41" s="200" t="s">
        <v>677</v>
      </c>
      <c r="F41" s="200" t="s">
        <v>814</v>
      </c>
      <c r="G41" s="200">
        <v>2019</v>
      </c>
      <c r="H41" s="208">
        <v>150</v>
      </c>
      <c r="I41" s="184" t="s">
        <v>1099</v>
      </c>
      <c r="J41" s="209" t="s">
        <v>1100</v>
      </c>
    </row>
    <row r="42" spans="1:10" x14ac:dyDescent="0.2">
      <c r="A42" s="200" t="s">
        <v>210</v>
      </c>
      <c r="B42" s="200" t="s">
        <v>13</v>
      </c>
      <c r="C42" s="184" t="s">
        <v>200</v>
      </c>
      <c r="D42" s="201" t="s">
        <v>17</v>
      </c>
      <c r="E42" s="200" t="s">
        <v>682</v>
      </c>
      <c r="F42" s="200" t="s">
        <v>814</v>
      </c>
      <c r="G42" s="200">
        <v>2021</v>
      </c>
      <c r="H42" s="208">
        <v>100</v>
      </c>
      <c r="I42" s="184" t="s">
        <v>1099</v>
      </c>
      <c r="J42" s="209" t="s">
        <v>1098</v>
      </c>
    </row>
    <row r="43" spans="1:10" x14ac:dyDescent="0.2">
      <c r="A43" s="200" t="s">
        <v>384</v>
      </c>
      <c r="B43" s="200" t="s">
        <v>13</v>
      </c>
      <c r="C43" s="184" t="s">
        <v>260</v>
      </c>
      <c r="D43" s="201" t="s">
        <v>1070</v>
      </c>
      <c r="E43" s="200" t="s">
        <v>677</v>
      </c>
      <c r="F43" s="200" t="s">
        <v>814</v>
      </c>
      <c r="G43" s="200">
        <v>2020</v>
      </c>
      <c r="H43" s="208">
        <v>250</v>
      </c>
      <c r="I43" s="184" t="s">
        <v>1095</v>
      </c>
      <c r="J43" s="209" t="s">
        <v>946</v>
      </c>
    </row>
    <row r="44" spans="1:10" x14ac:dyDescent="0.2">
      <c r="A44" s="200" t="s">
        <v>385</v>
      </c>
      <c r="B44" s="200" t="s">
        <v>13</v>
      </c>
      <c r="C44" s="184" t="s">
        <v>260</v>
      </c>
      <c r="D44" s="201" t="s">
        <v>15</v>
      </c>
      <c r="E44" s="200" t="s">
        <v>677</v>
      </c>
      <c r="F44" s="200" t="s">
        <v>814</v>
      </c>
      <c r="G44" s="200">
        <v>2020</v>
      </c>
      <c r="H44" s="208">
        <v>145</v>
      </c>
      <c r="I44" s="184" t="s">
        <v>947</v>
      </c>
      <c r="J44" s="209" t="s">
        <v>1097</v>
      </c>
    </row>
    <row r="45" spans="1:10" x14ac:dyDescent="0.2">
      <c r="A45" s="200" t="s">
        <v>386</v>
      </c>
      <c r="B45" s="200" t="s">
        <v>13</v>
      </c>
      <c r="C45" s="184" t="s">
        <v>260</v>
      </c>
      <c r="D45" s="201" t="s">
        <v>21</v>
      </c>
      <c r="E45" s="200" t="s">
        <v>677</v>
      </c>
      <c r="F45" s="200" t="s">
        <v>814</v>
      </c>
      <c r="G45" s="200">
        <v>2020</v>
      </c>
      <c r="H45" s="208">
        <v>970</v>
      </c>
      <c r="I45" s="184" t="s">
        <v>947</v>
      </c>
      <c r="J45" s="209" t="s">
        <v>946</v>
      </c>
    </row>
    <row r="46" spans="1:10" x14ac:dyDescent="0.2">
      <c r="A46" s="200" t="s">
        <v>387</v>
      </c>
      <c r="B46" s="200" t="s">
        <v>13</v>
      </c>
      <c r="C46" s="184" t="s">
        <v>260</v>
      </c>
      <c r="D46" s="201" t="s">
        <v>17</v>
      </c>
      <c r="E46" s="200" t="s">
        <v>677</v>
      </c>
      <c r="F46" s="200" t="s">
        <v>814</v>
      </c>
      <c r="G46" s="200">
        <v>2020</v>
      </c>
      <c r="H46" s="211">
        <v>650</v>
      </c>
      <c r="I46" s="184" t="s">
        <v>1095</v>
      </c>
      <c r="J46" s="207" t="s">
        <v>946</v>
      </c>
    </row>
    <row r="47" spans="1:10" x14ac:dyDescent="0.2">
      <c r="A47" s="200" t="s">
        <v>390</v>
      </c>
      <c r="B47" s="200" t="s">
        <v>13</v>
      </c>
      <c r="C47" s="184" t="s">
        <v>260</v>
      </c>
      <c r="D47" s="201" t="s">
        <v>18</v>
      </c>
      <c r="E47" s="200" t="s">
        <v>677</v>
      </c>
      <c r="F47" s="200" t="s">
        <v>814</v>
      </c>
      <c r="G47" s="200">
        <v>2020</v>
      </c>
      <c r="H47" s="208">
        <v>4525</v>
      </c>
      <c r="I47" s="184" t="s">
        <v>947</v>
      </c>
      <c r="J47" s="207" t="s">
        <v>1096</v>
      </c>
    </row>
    <row r="48" spans="1:10" x14ac:dyDescent="0.2">
      <c r="A48" s="200" t="s">
        <v>391</v>
      </c>
      <c r="B48" s="200" t="s">
        <v>13</v>
      </c>
      <c r="C48" s="184" t="s">
        <v>260</v>
      </c>
      <c r="D48" s="201" t="s">
        <v>21</v>
      </c>
      <c r="E48" s="200" t="s">
        <v>677</v>
      </c>
      <c r="F48" s="200" t="s">
        <v>814</v>
      </c>
      <c r="G48" s="200">
        <v>2020</v>
      </c>
      <c r="H48" s="208">
        <v>15160</v>
      </c>
      <c r="I48" s="184" t="s">
        <v>947</v>
      </c>
      <c r="J48" s="207" t="s">
        <v>1094</v>
      </c>
    </row>
    <row r="49" spans="1:10" x14ac:dyDescent="0.2">
      <c r="A49" s="200" t="s">
        <v>393</v>
      </c>
      <c r="B49" s="200" t="s">
        <v>13</v>
      </c>
      <c r="C49" s="193" t="s">
        <v>260</v>
      </c>
      <c r="D49" s="201" t="s">
        <v>1089</v>
      </c>
      <c r="E49" s="200" t="s">
        <v>677</v>
      </c>
      <c r="F49" s="200" t="s">
        <v>814</v>
      </c>
      <c r="G49" s="200">
        <v>2020</v>
      </c>
      <c r="H49" s="208">
        <v>450</v>
      </c>
      <c r="I49" s="184" t="s">
        <v>947</v>
      </c>
      <c r="J49" s="209" t="s">
        <v>946</v>
      </c>
    </row>
    <row r="50" spans="1:10" x14ac:dyDescent="0.2">
      <c r="A50" s="200" t="s">
        <v>396</v>
      </c>
      <c r="B50" s="200" t="s">
        <v>13</v>
      </c>
      <c r="C50" s="193" t="s">
        <v>260</v>
      </c>
      <c r="D50" s="201" t="s">
        <v>21</v>
      </c>
      <c r="E50" s="200" t="s">
        <v>677</v>
      </c>
      <c r="F50" s="200" t="s">
        <v>814</v>
      </c>
      <c r="G50" s="200">
        <v>2020</v>
      </c>
      <c r="H50" s="208">
        <v>5250</v>
      </c>
      <c r="I50" s="184" t="s">
        <v>1095</v>
      </c>
      <c r="J50" s="207" t="s">
        <v>1094</v>
      </c>
    </row>
    <row r="51" spans="1:10" x14ac:dyDescent="0.2">
      <c r="A51" s="200" t="s">
        <v>397</v>
      </c>
      <c r="B51" s="200" t="s">
        <v>13</v>
      </c>
      <c r="C51" s="201" t="s">
        <v>260</v>
      </c>
      <c r="D51" s="201" t="s">
        <v>15</v>
      </c>
      <c r="E51" s="200" t="s">
        <v>682</v>
      </c>
      <c r="F51" s="200" t="s">
        <v>814</v>
      </c>
      <c r="G51" s="200">
        <v>2020</v>
      </c>
      <c r="H51" s="208">
        <v>165</v>
      </c>
      <c r="I51" s="184" t="s">
        <v>1093</v>
      </c>
      <c r="J51" s="209" t="s">
        <v>957</v>
      </c>
    </row>
    <row r="52" spans="1:10" x14ac:dyDescent="0.2">
      <c r="A52" s="200" t="s">
        <v>398</v>
      </c>
      <c r="B52" s="200" t="s">
        <v>13</v>
      </c>
      <c r="C52" s="188" t="s">
        <v>260</v>
      </c>
      <c r="D52" s="201" t="s">
        <v>21</v>
      </c>
      <c r="E52" s="200" t="s">
        <v>682</v>
      </c>
      <c r="F52" s="200" t="s">
        <v>814</v>
      </c>
      <c r="G52" s="200">
        <v>2020</v>
      </c>
      <c r="H52" s="208">
        <v>50</v>
      </c>
      <c r="I52" s="184" t="s">
        <v>1092</v>
      </c>
      <c r="J52" s="207" t="s">
        <v>957</v>
      </c>
    </row>
    <row r="53" spans="1:10" x14ac:dyDescent="0.2">
      <c r="A53" s="200" t="s">
        <v>401</v>
      </c>
      <c r="B53" s="200" t="s">
        <v>13</v>
      </c>
      <c r="C53" s="201" t="s">
        <v>260</v>
      </c>
      <c r="D53" s="201" t="s">
        <v>18</v>
      </c>
      <c r="E53" s="200" t="s">
        <v>682</v>
      </c>
      <c r="F53" s="200" t="s">
        <v>814</v>
      </c>
      <c r="G53" s="200">
        <v>2020</v>
      </c>
      <c r="H53" s="208">
        <v>60</v>
      </c>
      <c r="I53" s="184" t="s">
        <v>1091</v>
      </c>
      <c r="J53" s="207" t="s">
        <v>957</v>
      </c>
    </row>
    <row r="54" spans="1:10" x14ac:dyDescent="0.2">
      <c r="A54" s="200" t="s">
        <v>402</v>
      </c>
      <c r="B54" s="200" t="s">
        <v>13</v>
      </c>
      <c r="C54" s="188" t="s">
        <v>260</v>
      </c>
      <c r="D54" s="201" t="s">
        <v>21</v>
      </c>
      <c r="E54" s="200" t="s">
        <v>682</v>
      </c>
      <c r="F54" s="200" t="s">
        <v>814</v>
      </c>
      <c r="G54" s="200">
        <v>2020</v>
      </c>
      <c r="H54" s="208">
        <v>2525</v>
      </c>
      <c r="I54" s="184" t="s">
        <v>1090</v>
      </c>
      <c r="J54" s="209" t="s">
        <v>957</v>
      </c>
    </row>
    <row r="55" spans="1:10" x14ac:dyDescent="0.2">
      <c r="A55" s="200" t="s">
        <v>403</v>
      </c>
      <c r="B55" s="200" t="s">
        <v>13</v>
      </c>
      <c r="C55" s="188" t="s">
        <v>260</v>
      </c>
      <c r="D55" s="201" t="s">
        <v>1089</v>
      </c>
      <c r="E55" s="200" t="s">
        <v>682</v>
      </c>
      <c r="F55" s="200" t="s">
        <v>814</v>
      </c>
      <c r="G55" s="200">
        <v>2020</v>
      </c>
      <c r="H55" s="208">
        <v>60</v>
      </c>
      <c r="I55" s="184" t="s">
        <v>1088</v>
      </c>
      <c r="J55" s="209" t="s">
        <v>957</v>
      </c>
    </row>
    <row r="56" spans="1:10" x14ac:dyDescent="0.2">
      <c r="A56" s="200" t="s">
        <v>211</v>
      </c>
      <c r="B56" s="200" t="s">
        <v>13</v>
      </c>
      <c r="C56" s="188" t="s">
        <v>200</v>
      </c>
      <c r="D56" s="201" t="s">
        <v>1085</v>
      </c>
      <c r="E56" s="200" t="s">
        <v>677</v>
      </c>
      <c r="F56" s="200" t="s">
        <v>814</v>
      </c>
      <c r="G56" s="200">
        <v>2020</v>
      </c>
      <c r="H56" s="208">
        <v>750</v>
      </c>
      <c r="I56" s="184" t="s">
        <v>1084</v>
      </c>
      <c r="J56" s="209" t="s">
        <v>1087</v>
      </c>
    </row>
    <row r="57" spans="1:10" x14ac:dyDescent="0.2">
      <c r="A57" s="200" t="s">
        <v>212</v>
      </c>
      <c r="B57" s="200" t="s">
        <v>13</v>
      </c>
      <c r="C57" s="188" t="s">
        <v>200</v>
      </c>
      <c r="D57" s="201" t="s">
        <v>1085</v>
      </c>
      <c r="E57" s="200" t="s">
        <v>677</v>
      </c>
      <c r="F57" s="200" t="s">
        <v>814</v>
      </c>
      <c r="G57" s="200">
        <v>2020</v>
      </c>
      <c r="H57" s="208">
        <v>274</v>
      </c>
      <c r="I57" s="184" t="s">
        <v>1084</v>
      </c>
      <c r="J57" s="209" t="s">
        <v>1086</v>
      </c>
    </row>
    <row r="58" spans="1:10" x14ac:dyDescent="0.2">
      <c r="A58" s="200" t="s">
        <v>213</v>
      </c>
      <c r="B58" s="200" t="s">
        <v>13</v>
      </c>
      <c r="C58" s="188" t="s">
        <v>200</v>
      </c>
      <c r="D58" s="201" t="s">
        <v>1085</v>
      </c>
      <c r="E58" s="200" t="s">
        <v>124</v>
      </c>
      <c r="F58" s="200" t="s">
        <v>814</v>
      </c>
      <c r="G58" s="200">
        <v>2020</v>
      </c>
      <c r="H58" s="208">
        <v>245</v>
      </c>
      <c r="I58" s="184" t="s">
        <v>1084</v>
      </c>
      <c r="J58" s="207" t="s">
        <v>1083</v>
      </c>
    </row>
    <row r="59" spans="1:10" x14ac:dyDescent="0.2">
      <c r="A59" s="200" t="s">
        <v>185</v>
      </c>
      <c r="B59" s="200" t="s">
        <v>13</v>
      </c>
      <c r="C59" s="188" t="s">
        <v>183</v>
      </c>
      <c r="D59" s="201" t="s">
        <v>18</v>
      </c>
      <c r="E59" s="200" t="s">
        <v>677</v>
      </c>
      <c r="F59" s="200" t="s">
        <v>1082</v>
      </c>
      <c r="G59" s="200">
        <v>2021</v>
      </c>
      <c r="H59" s="208">
        <v>350.4</v>
      </c>
      <c r="I59" s="184" t="s">
        <v>947</v>
      </c>
      <c r="J59" s="207" t="s">
        <v>1081</v>
      </c>
    </row>
    <row r="60" spans="1:10" x14ac:dyDescent="0.2">
      <c r="A60" s="200" t="s">
        <v>571</v>
      </c>
      <c r="B60" s="200" t="s">
        <v>13</v>
      </c>
      <c r="C60" s="201" t="s">
        <v>546</v>
      </c>
      <c r="D60" s="201" t="s">
        <v>21</v>
      </c>
      <c r="E60" s="200" t="s">
        <v>682</v>
      </c>
      <c r="F60" s="200" t="s">
        <v>814</v>
      </c>
      <c r="G60" s="200">
        <v>2020</v>
      </c>
      <c r="H60" s="208">
        <v>2000</v>
      </c>
      <c r="I60" s="184" t="s">
        <v>1072</v>
      </c>
      <c r="J60" s="209" t="s">
        <v>1080</v>
      </c>
    </row>
    <row r="61" spans="1:10" x14ac:dyDescent="0.2">
      <c r="A61" s="200" t="s">
        <v>572</v>
      </c>
      <c r="B61" s="200" t="s">
        <v>13</v>
      </c>
      <c r="C61" s="188" t="s">
        <v>546</v>
      </c>
      <c r="D61" s="201" t="s">
        <v>21</v>
      </c>
      <c r="E61" s="200" t="s">
        <v>682</v>
      </c>
      <c r="F61" s="200" t="s">
        <v>814</v>
      </c>
      <c r="G61" s="200">
        <v>2020</v>
      </c>
      <c r="H61" s="208">
        <v>730</v>
      </c>
      <c r="I61" s="184" t="s">
        <v>1072</v>
      </c>
      <c r="J61" s="209" t="s">
        <v>1079</v>
      </c>
    </row>
    <row r="62" spans="1:10" x14ac:dyDescent="0.2">
      <c r="A62" s="200" t="s">
        <v>573</v>
      </c>
      <c r="B62" s="200" t="s">
        <v>13</v>
      </c>
      <c r="C62" s="201" t="s">
        <v>546</v>
      </c>
      <c r="D62" s="201" t="s">
        <v>21</v>
      </c>
      <c r="E62" s="200" t="s">
        <v>682</v>
      </c>
      <c r="F62" s="200" t="s">
        <v>814</v>
      </c>
      <c r="G62" s="200">
        <v>2020</v>
      </c>
      <c r="H62" s="208">
        <v>300</v>
      </c>
      <c r="I62" s="184" t="s">
        <v>1072</v>
      </c>
      <c r="J62" s="209" t="s">
        <v>1078</v>
      </c>
    </row>
    <row r="63" spans="1:10" x14ac:dyDescent="0.2">
      <c r="A63" s="200" t="s">
        <v>575</v>
      </c>
      <c r="B63" s="200" t="s">
        <v>13</v>
      </c>
      <c r="C63" s="201" t="s">
        <v>546</v>
      </c>
      <c r="D63" s="201" t="s">
        <v>21</v>
      </c>
      <c r="E63" s="200" t="s">
        <v>677</v>
      </c>
      <c r="F63" s="200" t="s">
        <v>814</v>
      </c>
      <c r="G63" s="200">
        <v>2020</v>
      </c>
      <c r="H63" s="208">
        <v>289</v>
      </c>
      <c r="I63" s="184" t="s">
        <v>1072</v>
      </c>
      <c r="J63" s="207" t="s">
        <v>1077</v>
      </c>
    </row>
    <row r="64" spans="1:10" x14ac:dyDescent="0.2">
      <c r="A64" s="200" t="s">
        <v>578</v>
      </c>
      <c r="B64" s="200" t="s">
        <v>13</v>
      </c>
      <c r="C64" s="188" t="s">
        <v>546</v>
      </c>
      <c r="D64" s="201" t="s">
        <v>21</v>
      </c>
      <c r="E64" s="200" t="s">
        <v>677</v>
      </c>
      <c r="F64" s="200" t="s">
        <v>814</v>
      </c>
      <c r="G64" s="200">
        <v>2021</v>
      </c>
      <c r="H64" s="208">
        <v>326</v>
      </c>
      <c r="I64" s="184" t="s">
        <v>1072</v>
      </c>
      <c r="J64" s="207" t="s">
        <v>1076</v>
      </c>
    </row>
    <row r="65" spans="1:10" x14ac:dyDescent="0.2">
      <c r="A65" s="200" t="s">
        <v>579</v>
      </c>
      <c r="B65" s="200" t="s">
        <v>13</v>
      </c>
      <c r="C65" s="188" t="s">
        <v>546</v>
      </c>
      <c r="D65" s="201" t="s">
        <v>21</v>
      </c>
      <c r="E65" s="200" t="s">
        <v>677</v>
      </c>
      <c r="F65" s="200" t="s">
        <v>814</v>
      </c>
      <c r="G65" s="200">
        <v>2021</v>
      </c>
      <c r="H65" s="208">
        <v>156</v>
      </c>
      <c r="I65" s="184" t="s">
        <v>1072</v>
      </c>
      <c r="J65" s="209" t="s">
        <v>1075</v>
      </c>
    </row>
    <row r="66" spans="1:10" x14ac:dyDescent="0.2">
      <c r="A66" s="200" t="s">
        <v>580</v>
      </c>
      <c r="B66" s="200" t="s">
        <v>13</v>
      </c>
      <c r="C66" s="201" t="s">
        <v>546</v>
      </c>
      <c r="D66" s="201" t="s">
        <v>21</v>
      </c>
      <c r="E66" s="200" t="s">
        <v>677</v>
      </c>
      <c r="F66" s="200" t="s">
        <v>814</v>
      </c>
      <c r="G66" s="200">
        <v>2021</v>
      </c>
      <c r="H66" s="208">
        <v>130</v>
      </c>
      <c r="I66" s="184" t="s">
        <v>1072</v>
      </c>
      <c r="J66" s="209" t="s">
        <v>1074</v>
      </c>
    </row>
    <row r="67" spans="1:10" x14ac:dyDescent="0.2">
      <c r="A67" s="200" t="s">
        <v>581</v>
      </c>
      <c r="B67" s="200" t="s">
        <v>13</v>
      </c>
      <c r="C67" s="201" t="s">
        <v>546</v>
      </c>
      <c r="D67" s="201" t="s">
        <v>21</v>
      </c>
      <c r="E67" s="200" t="s">
        <v>677</v>
      </c>
      <c r="F67" s="200">
        <v>8</v>
      </c>
      <c r="G67" s="200">
        <v>2021</v>
      </c>
      <c r="H67" s="208">
        <v>60</v>
      </c>
      <c r="I67" s="184" t="s">
        <v>1072</v>
      </c>
      <c r="J67" s="209" t="s">
        <v>1073</v>
      </c>
    </row>
    <row r="68" spans="1:10" x14ac:dyDescent="0.2">
      <c r="A68" s="200" t="s">
        <v>582</v>
      </c>
      <c r="B68" s="200" t="s">
        <v>13</v>
      </c>
      <c r="C68" s="201" t="s">
        <v>546</v>
      </c>
      <c r="D68" s="201" t="s">
        <v>21</v>
      </c>
      <c r="E68" s="200" t="s">
        <v>677</v>
      </c>
      <c r="F68" s="200" t="s">
        <v>814</v>
      </c>
      <c r="G68" s="200">
        <v>2021</v>
      </c>
      <c r="H68" s="208">
        <v>205</v>
      </c>
      <c r="I68" s="184" t="s">
        <v>1072</v>
      </c>
      <c r="J68" s="209" t="s">
        <v>1071</v>
      </c>
    </row>
    <row r="69" spans="1:10" x14ac:dyDescent="0.2">
      <c r="A69" s="200" t="s">
        <v>221</v>
      </c>
      <c r="B69" s="200" t="s">
        <v>13</v>
      </c>
      <c r="C69" s="201" t="s">
        <v>200</v>
      </c>
      <c r="D69" s="201" t="s">
        <v>1070</v>
      </c>
      <c r="E69" s="200" t="s">
        <v>677</v>
      </c>
      <c r="F69" s="200" t="s">
        <v>814</v>
      </c>
      <c r="G69" s="200">
        <v>2021</v>
      </c>
      <c r="H69" s="208">
        <v>57</v>
      </c>
      <c r="I69" s="184" t="s">
        <v>1069</v>
      </c>
      <c r="J69" s="207" t="s">
        <v>1068</v>
      </c>
    </row>
    <row r="70" spans="1:10" x14ac:dyDescent="0.2">
      <c r="A70" s="184" t="s">
        <v>261</v>
      </c>
      <c r="B70" s="184" t="s">
        <v>24</v>
      </c>
      <c r="C70" s="201" t="s">
        <v>260</v>
      </c>
      <c r="D70" s="184" t="s">
        <v>25</v>
      </c>
      <c r="E70" s="184" t="s">
        <v>124</v>
      </c>
      <c r="F70" s="184">
        <v>3</v>
      </c>
      <c r="G70" s="184">
        <v>2017</v>
      </c>
      <c r="H70" s="208">
        <v>1625</v>
      </c>
      <c r="I70" s="184" t="s">
        <v>982</v>
      </c>
      <c r="J70" s="208" t="s">
        <v>1067</v>
      </c>
    </row>
    <row r="71" spans="1:10" x14ac:dyDescent="0.2">
      <c r="A71" s="184" t="s">
        <v>264</v>
      </c>
      <c r="B71" s="184" t="s">
        <v>24</v>
      </c>
      <c r="C71" s="201" t="s">
        <v>260</v>
      </c>
      <c r="D71" s="184" t="s">
        <v>26</v>
      </c>
      <c r="E71" s="184" t="s">
        <v>124</v>
      </c>
      <c r="F71" s="184" t="s">
        <v>814</v>
      </c>
      <c r="G71" s="184">
        <v>2020</v>
      </c>
      <c r="H71" s="208">
        <v>525</v>
      </c>
      <c r="I71" s="184" t="s">
        <v>1050</v>
      </c>
      <c r="J71" s="184" t="s">
        <v>1066</v>
      </c>
    </row>
    <row r="72" spans="1:10" x14ac:dyDescent="0.2">
      <c r="A72" s="184" t="s">
        <v>268</v>
      </c>
      <c r="B72" s="184" t="s">
        <v>24</v>
      </c>
      <c r="C72" s="184" t="s">
        <v>260</v>
      </c>
      <c r="D72" s="184" t="s">
        <v>26</v>
      </c>
      <c r="E72" s="184" t="s">
        <v>124</v>
      </c>
      <c r="F72" s="184" t="s">
        <v>1065</v>
      </c>
      <c r="G72" s="184">
        <v>2017</v>
      </c>
      <c r="H72" s="208">
        <v>3200</v>
      </c>
      <c r="I72" s="184" t="s">
        <v>1050</v>
      </c>
      <c r="J72" s="184" t="s">
        <v>1064</v>
      </c>
    </row>
    <row r="73" spans="1:10" x14ac:dyDescent="0.2">
      <c r="A73" s="184" t="s">
        <v>273</v>
      </c>
      <c r="B73" s="184" t="s">
        <v>24</v>
      </c>
      <c r="C73" s="201" t="s">
        <v>260</v>
      </c>
      <c r="D73" s="184" t="s">
        <v>26</v>
      </c>
      <c r="E73" s="184" t="s">
        <v>677</v>
      </c>
      <c r="F73" s="184" t="s">
        <v>1063</v>
      </c>
      <c r="G73" s="184">
        <v>2020</v>
      </c>
      <c r="H73" s="208">
        <v>193</v>
      </c>
      <c r="I73" s="184" t="s">
        <v>989</v>
      </c>
      <c r="J73" s="184" t="s">
        <v>1062</v>
      </c>
    </row>
    <row r="74" spans="1:10" x14ac:dyDescent="0.2">
      <c r="A74" s="184" t="s">
        <v>277</v>
      </c>
      <c r="B74" s="184" t="s">
        <v>24</v>
      </c>
      <c r="C74" s="184" t="s">
        <v>260</v>
      </c>
      <c r="D74" s="184" t="s">
        <v>25</v>
      </c>
      <c r="E74" s="184" t="s">
        <v>677</v>
      </c>
      <c r="F74" s="184" t="s">
        <v>814</v>
      </c>
      <c r="G74" s="184">
        <v>2021</v>
      </c>
      <c r="H74" s="208">
        <v>2000</v>
      </c>
      <c r="I74" s="184" t="s">
        <v>982</v>
      </c>
      <c r="J74" s="184" t="s">
        <v>1061</v>
      </c>
    </row>
    <row r="75" spans="1:10" x14ac:dyDescent="0.2">
      <c r="A75" s="184" t="s">
        <v>278</v>
      </c>
      <c r="B75" s="184" t="s">
        <v>24</v>
      </c>
      <c r="C75" s="201" t="s">
        <v>260</v>
      </c>
      <c r="D75" s="184" t="s">
        <v>26</v>
      </c>
      <c r="E75" s="184" t="s">
        <v>677</v>
      </c>
      <c r="F75" s="184" t="s">
        <v>814</v>
      </c>
      <c r="G75" s="184">
        <v>2021</v>
      </c>
      <c r="H75" s="208">
        <v>930</v>
      </c>
      <c r="I75" s="184" t="s">
        <v>1050</v>
      </c>
      <c r="J75" s="184" t="s">
        <v>1060</v>
      </c>
    </row>
    <row r="76" spans="1:10" x14ac:dyDescent="0.2">
      <c r="A76" s="184" t="s">
        <v>280</v>
      </c>
      <c r="B76" s="184" t="s">
        <v>24</v>
      </c>
      <c r="C76" s="184" t="s">
        <v>260</v>
      </c>
      <c r="D76" s="184" t="s">
        <v>27</v>
      </c>
      <c r="E76" s="184" t="s">
        <v>682</v>
      </c>
      <c r="F76" s="184" t="s">
        <v>814</v>
      </c>
      <c r="G76" s="184">
        <v>2018</v>
      </c>
      <c r="H76" s="208">
        <v>295</v>
      </c>
      <c r="I76" s="184" t="s">
        <v>987</v>
      </c>
      <c r="J76" s="184" t="s">
        <v>1059</v>
      </c>
    </row>
    <row r="77" spans="1:10" x14ac:dyDescent="0.2">
      <c r="A77" s="184" t="s">
        <v>479</v>
      </c>
      <c r="B77" s="184" t="s">
        <v>24</v>
      </c>
      <c r="C77" s="184" t="s">
        <v>474</v>
      </c>
      <c r="D77" s="184" t="s">
        <v>26</v>
      </c>
      <c r="E77" s="184" t="s">
        <v>677</v>
      </c>
      <c r="F77" s="184" t="s">
        <v>814</v>
      </c>
      <c r="G77" s="184">
        <v>2018</v>
      </c>
      <c r="H77" s="208">
        <v>12600</v>
      </c>
      <c r="I77" s="184" t="s">
        <v>1001</v>
      </c>
      <c r="J77" s="184" t="s">
        <v>1058</v>
      </c>
    </row>
    <row r="78" spans="1:10" x14ac:dyDescent="0.2">
      <c r="A78" s="184" t="s">
        <v>487</v>
      </c>
      <c r="B78" s="184" t="s">
        <v>24</v>
      </c>
      <c r="C78" s="184" t="s">
        <v>474</v>
      </c>
      <c r="D78" s="184" t="s">
        <v>26</v>
      </c>
      <c r="E78" s="184" t="s">
        <v>677</v>
      </c>
      <c r="F78" s="184" t="s">
        <v>814</v>
      </c>
      <c r="G78" s="184">
        <v>2018</v>
      </c>
      <c r="H78" s="208">
        <v>524</v>
      </c>
      <c r="I78" s="184" t="s">
        <v>1001</v>
      </c>
      <c r="J78" s="184" t="s">
        <v>1057</v>
      </c>
    </row>
    <row r="79" spans="1:10" x14ac:dyDescent="0.2">
      <c r="A79" s="184" t="s">
        <v>493</v>
      </c>
      <c r="B79" s="184" t="s">
        <v>24</v>
      </c>
      <c r="C79" s="184" t="s">
        <v>474</v>
      </c>
      <c r="D79" s="184" t="s">
        <v>25</v>
      </c>
      <c r="E79" s="184" t="s">
        <v>677</v>
      </c>
      <c r="F79" s="184" t="s">
        <v>814</v>
      </c>
      <c r="G79" s="184">
        <v>2020</v>
      </c>
      <c r="H79" s="208">
        <v>2175</v>
      </c>
      <c r="I79" s="184" t="s">
        <v>994</v>
      </c>
      <c r="J79" s="184" t="s">
        <v>1056</v>
      </c>
    </row>
    <row r="80" spans="1:10" x14ac:dyDescent="0.2">
      <c r="A80" s="184" t="s">
        <v>494</v>
      </c>
      <c r="B80" s="184" t="s">
        <v>24</v>
      </c>
      <c r="C80" s="184" t="s">
        <v>474</v>
      </c>
      <c r="D80" s="184" t="s">
        <v>25</v>
      </c>
      <c r="E80" s="184" t="s">
        <v>677</v>
      </c>
      <c r="F80" s="184" t="s">
        <v>814</v>
      </c>
      <c r="G80" s="184">
        <v>2020</v>
      </c>
      <c r="H80" s="208">
        <v>10413</v>
      </c>
      <c r="I80" s="184" t="s">
        <v>1055</v>
      </c>
      <c r="J80" s="184" t="s">
        <v>1054</v>
      </c>
    </row>
    <row r="81" spans="1:10" x14ac:dyDescent="0.2">
      <c r="A81" s="184" t="s">
        <v>304</v>
      </c>
      <c r="B81" s="184" t="s">
        <v>24</v>
      </c>
      <c r="C81" s="184" t="s">
        <v>260</v>
      </c>
      <c r="D81" s="184" t="s">
        <v>26</v>
      </c>
      <c r="E81" s="184" t="s">
        <v>124</v>
      </c>
      <c r="F81" s="184">
        <v>21</v>
      </c>
      <c r="G81" s="184">
        <v>2019</v>
      </c>
      <c r="H81" s="208">
        <v>1000</v>
      </c>
      <c r="I81" s="184" t="s">
        <v>1050</v>
      </c>
      <c r="J81" s="184" t="s">
        <v>1053</v>
      </c>
    </row>
    <row r="82" spans="1:10" x14ac:dyDescent="0.2">
      <c r="A82" s="184" t="s">
        <v>188</v>
      </c>
      <c r="B82" s="184" t="s">
        <v>24</v>
      </c>
      <c r="C82" s="201" t="s">
        <v>187</v>
      </c>
      <c r="D82" s="184" t="s">
        <v>25</v>
      </c>
      <c r="E82" s="184" t="s">
        <v>677</v>
      </c>
      <c r="F82" s="184" t="s">
        <v>814</v>
      </c>
      <c r="G82" s="184">
        <v>2021</v>
      </c>
      <c r="H82" s="208">
        <v>1000</v>
      </c>
      <c r="I82" s="184" t="s">
        <v>1018</v>
      </c>
      <c r="J82" s="184" t="s">
        <v>1052</v>
      </c>
    </row>
    <row r="83" spans="1:10" x14ac:dyDescent="0.2">
      <c r="A83" s="184" t="s">
        <v>505</v>
      </c>
      <c r="B83" s="184" t="s">
        <v>24</v>
      </c>
      <c r="C83" s="188" t="s">
        <v>474</v>
      </c>
      <c r="D83" s="184" t="s">
        <v>26</v>
      </c>
      <c r="E83" s="184" t="s">
        <v>682</v>
      </c>
      <c r="F83" s="184" t="s">
        <v>814</v>
      </c>
      <c r="G83" s="184">
        <v>2020</v>
      </c>
      <c r="H83" s="208">
        <v>150</v>
      </c>
      <c r="I83" s="184" t="s">
        <v>1007</v>
      </c>
      <c r="J83" s="184" t="s">
        <v>1051</v>
      </c>
    </row>
    <row r="84" spans="1:10" x14ac:dyDescent="0.2">
      <c r="A84" s="184" t="s">
        <v>319</v>
      </c>
      <c r="B84" s="184" t="s">
        <v>24</v>
      </c>
      <c r="C84" s="193" t="s">
        <v>260</v>
      </c>
      <c r="D84" s="184" t="s">
        <v>26</v>
      </c>
      <c r="E84" s="184" t="s">
        <v>677</v>
      </c>
      <c r="F84" s="184" t="s">
        <v>814</v>
      </c>
      <c r="G84" s="184">
        <v>2018</v>
      </c>
      <c r="H84" s="208">
        <v>445</v>
      </c>
      <c r="I84" s="184" t="s">
        <v>1050</v>
      </c>
      <c r="J84" s="184" t="s">
        <v>1049</v>
      </c>
    </row>
    <row r="85" spans="1:10" x14ac:dyDescent="0.2">
      <c r="A85" s="184" t="s">
        <v>320</v>
      </c>
      <c r="B85" s="184" t="s">
        <v>24</v>
      </c>
      <c r="C85" s="184" t="s">
        <v>260</v>
      </c>
      <c r="D85" s="184" t="s">
        <v>27</v>
      </c>
      <c r="E85" s="184" t="s">
        <v>677</v>
      </c>
      <c r="F85" s="184" t="s">
        <v>814</v>
      </c>
      <c r="G85" s="184">
        <v>2020</v>
      </c>
      <c r="H85" s="208">
        <v>450</v>
      </c>
      <c r="I85" s="184" t="s">
        <v>987</v>
      </c>
      <c r="J85" s="184" t="s">
        <v>1048</v>
      </c>
    </row>
    <row r="86" spans="1:10" x14ac:dyDescent="0.2">
      <c r="A86" s="184" t="s">
        <v>321</v>
      </c>
      <c r="B86" s="184" t="s">
        <v>24</v>
      </c>
      <c r="C86" s="201" t="s">
        <v>260</v>
      </c>
      <c r="D86" s="184" t="s">
        <v>25</v>
      </c>
      <c r="E86" s="184" t="s">
        <v>124</v>
      </c>
      <c r="F86" s="184" t="s">
        <v>1047</v>
      </c>
      <c r="G86" s="184">
        <v>2018</v>
      </c>
      <c r="H86" s="208">
        <v>307</v>
      </c>
      <c r="I86" s="184" t="s">
        <v>982</v>
      </c>
      <c r="J86" s="184" t="s">
        <v>1046</v>
      </c>
    </row>
    <row r="87" spans="1:10" x14ac:dyDescent="0.2">
      <c r="A87" s="184" t="s">
        <v>509</v>
      </c>
      <c r="B87" s="184" t="s">
        <v>24</v>
      </c>
      <c r="C87" s="193" t="s">
        <v>474</v>
      </c>
      <c r="D87" s="184" t="s">
        <v>26</v>
      </c>
      <c r="E87" s="184" t="s">
        <v>677</v>
      </c>
      <c r="F87" s="184" t="s">
        <v>814</v>
      </c>
      <c r="G87" s="184">
        <v>2018</v>
      </c>
      <c r="H87" s="208">
        <v>500</v>
      </c>
      <c r="I87" s="184" t="s">
        <v>812</v>
      </c>
      <c r="J87" s="184" t="s">
        <v>1045</v>
      </c>
    </row>
    <row r="88" spans="1:10" x14ac:dyDescent="0.2">
      <c r="A88" s="184" t="s">
        <v>517</v>
      </c>
      <c r="B88" s="184" t="s">
        <v>24</v>
      </c>
      <c r="C88" s="193" t="s">
        <v>474</v>
      </c>
      <c r="D88" s="184" t="s">
        <v>26</v>
      </c>
      <c r="E88" s="184" t="s">
        <v>677</v>
      </c>
      <c r="F88" s="184" t="s">
        <v>814</v>
      </c>
      <c r="G88" s="184">
        <v>2019</v>
      </c>
      <c r="H88" s="208">
        <v>4000</v>
      </c>
      <c r="I88" s="184" t="s">
        <v>1005</v>
      </c>
      <c r="J88" s="184" t="s">
        <v>1044</v>
      </c>
    </row>
    <row r="89" spans="1:10" x14ac:dyDescent="0.2">
      <c r="A89" s="184" t="s">
        <v>518</v>
      </c>
      <c r="B89" s="184" t="s">
        <v>24</v>
      </c>
      <c r="C89" s="193" t="s">
        <v>474</v>
      </c>
      <c r="D89" s="184" t="s">
        <v>26</v>
      </c>
      <c r="E89" s="184" t="s">
        <v>677</v>
      </c>
      <c r="F89" s="184">
        <v>11</v>
      </c>
      <c r="G89" s="184">
        <v>2019</v>
      </c>
      <c r="H89" s="208">
        <v>300</v>
      </c>
      <c r="I89" s="184" t="s">
        <v>1001</v>
      </c>
      <c r="J89" s="184" t="s">
        <v>1043</v>
      </c>
    </row>
    <row r="90" spans="1:10" x14ac:dyDescent="0.2">
      <c r="A90" s="184" t="s">
        <v>520</v>
      </c>
      <c r="B90" s="184" t="s">
        <v>24</v>
      </c>
      <c r="C90" s="193" t="s">
        <v>474</v>
      </c>
      <c r="D90" s="184" t="s">
        <v>26</v>
      </c>
      <c r="E90" s="184" t="s">
        <v>677</v>
      </c>
      <c r="F90" s="184">
        <v>11</v>
      </c>
      <c r="G90" s="184">
        <v>2019</v>
      </c>
      <c r="H90" s="208">
        <v>500</v>
      </c>
      <c r="I90" s="184" t="s">
        <v>1001</v>
      </c>
      <c r="J90" s="184" t="s">
        <v>1042</v>
      </c>
    </row>
    <row r="91" spans="1:10" x14ac:dyDescent="0.2">
      <c r="A91" s="184" t="s">
        <v>337</v>
      </c>
      <c r="B91" s="184" t="s">
        <v>24</v>
      </c>
      <c r="C91" s="184" t="s">
        <v>260</v>
      </c>
      <c r="D91" s="184" t="s">
        <v>28</v>
      </c>
      <c r="E91" s="184" t="s">
        <v>677</v>
      </c>
      <c r="F91" s="184">
        <v>18</v>
      </c>
      <c r="G91" s="184">
        <v>2021</v>
      </c>
      <c r="H91" s="208">
        <v>17000</v>
      </c>
      <c r="I91" s="184" t="s">
        <v>1016</v>
      </c>
      <c r="J91" s="184" t="s">
        <v>1041</v>
      </c>
    </row>
    <row r="92" spans="1:10" x14ac:dyDescent="0.2">
      <c r="A92" s="184" t="s">
        <v>368</v>
      </c>
      <c r="B92" s="184" t="s">
        <v>24</v>
      </c>
      <c r="C92" s="184" t="s">
        <v>260</v>
      </c>
      <c r="D92" s="184" t="s">
        <v>25</v>
      </c>
      <c r="E92" s="184" t="s">
        <v>677</v>
      </c>
      <c r="F92" s="184" t="s">
        <v>1040</v>
      </c>
      <c r="G92" s="184" t="s">
        <v>889</v>
      </c>
      <c r="H92" s="208">
        <v>97</v>
      </c>
      <c r="I92" s="184" t="s">
        <v>982</v>
      </c>
      <c r="J92" s="184" t="s">
        <v>1039</v>
      </c>
    </row>
    <row r="93" spans="1:10" x14ac:dyDescent="0.2">
      <c r="A93" s="184" t="s">
        <v>370</v>
      </c>
      <c r="B93" s="184" t="s">
        <v>24</v>
      </c>
      <c r="C93" s="184" t="s">
        <v>260</v>
      </c>
      <c r="D93" s="184" t="s">
        <v>25</v>
      </c>
      <c r="E93" s="184" t="s">
        <v>677</v>
      </c>
      <c r="F93" s="184" t="s">
        <v>883</v>
      </c>
      <c r="G93" s="184" t="s">
        <v>938</v>
      </c>
      <c r="H93" s="208">
        <v>750</v>
      </c>
      <c r="I93" s="184" t="s">
        <v>982</v>
      </c>
      <c r="J93" s="184" t="s">
        <v>1038</v>
      </c>
    </row>
    <row r="94" spans="1:10" x14ac:dyDescent="0.2">
      <c r="A94" s="184" t="s">
        <v>371</v>
      </c>
      <c r="B94" s="184" t="s">
        <v>24</v>
      </c>
      <c r="C94" s="184" t="s">
        <v>260</v>
      </c>
      <c r="D94" s="184" t="s">
        <v>25</v>
      </c>
      <c r="E94" s="184" t="s">
        <v>677</v>
      </c>
      <c r="F94" s="184" t="s">
        <v>1037</v>
      </c>
      <c r="G94" s="184" t="s">
        <v>938</v>
      </c>
      <c r="H94" s="208">
        <v>550</v>
      </c>
      <c r="I94" s="184" t="s">
        <v>982</v>
      </c>
      <c r="J94" s="184" t="s">
        <v>1036</v>
      </c>
    </row>
    <row r="95" spans="1:10" x14ac:dyDescent="0.2">
      <c r="A95" s="184" t="s">
        <v>372</v>
      </c>
      <c r="B95" s="184" t="s">
        <v>24</v>
      </c>
      <c r="C95" s="193" t="s">
        <v>260</v>
      </c>
      <c r="D95" s="184" t="s">
        <v>27</v>
      </c>
      <c r="E95" s="184" t="s">
        <v>677</v>
      </c>
      <c r="F95" s="184">
        <v>8</v>
      </c>
      <c r="G95" s="184">
        <v>2022</v>
      </c>
      <c r="H95" s="208">
        <v>15000</v>
      </c>
      <c r="I95" s="184" t="s">
        <v>987</v>
      </c>
      <c r="J95" s="184" t="s">
        <v>1035</v>
      </c>
    </row>
    <row r="96" spans="1:10" x14ac:dyDescent="0.2">
      <c r="A96" s="200" t="s">
        <v>378</v>
      </c>
      <c r="B96" s="200" t="s">
        <v>24</v>
      </c>
      <c r="C96" s="184" t="s">
        <v>260</v>
      </c>
      <c r="D96" s="184" t="s">
        <v>26</v>
      </c>
      <c r="E96" s="184" t="s">
        <v>677</v>
      </c>
      <c r="F96" s="184">
        <v>23</v>
      </c>
      <c r="G96" s="200">
        <v>2019</v>
      </c>
      <c r="H96" s="208">
        <v>1500</v>
      </c>
      <c r="I96" s="184" t="s">
        <v>989</v>
      </c>
      <c r="J96" s="210" t="s">
        <v>1034</v>
      </c>
    </row>
    <row r="97" spans="1:10" x14ac:dyDescent="0.2">
      <c r="A97" s="200" t="s">
        <v>194</v>
      </c>
      <c r="B97" s="200" t="s">
        <v>24</v>
      </c>
      <c r="C97" s="184" t="s">
        <v>187</v>
      </c>
      <c r="D97" s="201" t="s">
        <v>25</v>
      </c>
      <c r="E97" s="200" t="s">
        <v>677</v>
      </c>
      <c r="F97" s="200" t="s">
        <v>814</v>
      </c>
      <c r="G97" s="200">
        <v>2021</v>
      </c>
      <c r="H97" s="208">
        <v>325</v>
      </c>
      <c r="I97" s="184" t="s">
        <v>1018</v>
      </c>
      <c r="J97" s="209" t="s">
        <v>1033</v>
      </c>
    </row>
    <row r="98" spans="1:10" x14ac:dyDescent="0.2">
      <c r="A98" s="200" t="s">
        <v>395</v>
      </c>
      <c r="B98" s="200" t="s">
        <v>24</v>
      </c>
      <c r="C98" s="201" t="s">
        <v>260</v>
      </c>
      <c r="D98" s="201" t="s">
        <v>25</v>
      </c>
      <c r="E98" s="200" t="s">
        <v>677</v>
      </c>
      <c r="F98" s="200" t="s">
        <v>814</v>
      </c>
      <c r="G98" s="200">
        <v>2020</v>
      </c>
      <c r="H98" s="208">
        <v>1000</v>
      </c>
      <c r="I98" s="184" t="s">
        <v>1032</v>
      </c>
      <c r="J98" s="209" t="s">
        <v>1031</v>
      </c>
    </row>
    <row r="99" spans="1:10" x14ac:dyDescent="0.2">
      <c r="A99" s="200" t="s">
        <v>406</v>
      </c>
      <c r="B99" s="200" t="s">
        <v>24</v>
      </c>
      <c r="C99" s="201" t="s">
        <v>260</v>
      </c>
      <c r="D99" s="201" t="s">
        <v>28</v>
      </c>
      <c r="E99" s="200" t="s">
        <v>677</v>
      </c>
      <c r="F99" s="200" t="s">
        <v>814</v>
      </c>
      <c r="G99" s="200">
        <v>2020</v>
      </c>
      <c r="H99" s="208">
        <v>5000</v>
      </c>
      <c r="I99" s="184" t="s">
        <v>1016</v>
      </c>
      <c r="J99" s="207" t="s">
        <v>1030</v>
      </c>
    </row>
    <row r="100" spans="1:10" x14ac:dyDescent="0.2">
      <c r="A100" s="206" t="s">
        <v>407</v>
      </c>
      <c r="B100" s="200" t="s">
        <v>24</v>
      </c>
      <c r="C100" s="201" t="s">
        <v>260</v>
      </c>
      <c r="D100" s="201" t="s">
        <v>28</v>
      </c>
      <c r="E100" s="200" t="s">
        <v>677</v>
      </c>
      <c r="F100" s="200" t="s">
        <v>814</v>
      </c>
      <c r="G100" s="206">
        <v>2020</v>
      </c>
      <c r="H100" s="186">
        <v>2500</v>
      </c>
      <c r="I100" s="184" t="s">
        <v>1016</v>
      </c>
      <c r="J100" s="205" t="s">
        <v>1029</v>
      </c>
    </row>
    <row r="101" spans="1:10" x14ac:dyDescent="0.2">
      <c r="A101" s="189" t="s">
        <v>408</v>
      </c>
      <c r="B101" s="200" t="s">
        <v>24</v>
      </c>
      <c r="C101" s="201" t="s">
        <v>260</v>
      </c>
      <c r="D101" s="201" t="s">
        <v>28</v>
      </c>
      <c r="E101" s="200" t="s">
        <v>677</v>
      </c>
      <c r="F101" s="200" t="s">
        <v>814</v>
      </c>
      <c r="G101" s="187">
        <v>2020</v>
      </c>
      <c r="H101" s="186">
        <v>4006</v>
      </c>
      <c r="I101" s="184" t="s">
        <v>1016</v>
      </c>
      <c r="J101" s="190" t="s">
        <v>1028</v>
      </c>
    </row>
    <row r="102" spans="1:10" x14ac:dyDescent="0.2">
      <c r="A102" s="189" t="s">
        <v>435</v>
      </c>
      <c r="B102" s="200" t="s">
        <v>24</v>
      </c>
      <c r="C102" s="201" t="s">
        <v>260</v>
      </c>
      <c r="D102" s="201" t="s">
        <v>27</v>
      </c>
      <c r="E102" s="200" t="s">
        <v>677</v>
      </c>
      <c r="F102" s="200" t="s">
        <v>814</v>
      </c>
      <c r="G102" s="187">
        <v>2020</v>
      </c>
      <c r="H102" s="192">
        <v>1200</v>
      </c>
      <c r="I102" s="184" t="s">
        <v>980</v>
      </c>
      <c r="J102" s="183" t="s">
        <v>1027</v>
      </c>
    </row>
    <row r="103" spans="1:10" x14ac:dyDescent="0.2">
      <c r="A103" s="189" t="s">
        <v>436</v>
      </c>
      <c r="B103" s="200" t="s">
        <v>24</v>
      </c>
      <c r="C103" s="201" t="s">
        <v>260</v>
      </c>
      <c r="D103" s="201" t="s">
        <v>27</v>
      </c>
      <c r="E103" s="200" t="s">
        <v>677</v>
      </c>
      <c r="F103" s="200" t="s">
        <v>814</v>
      </c>
      <c r="G103" s="187">
        <v>2020</v>
      </c>
      <c r="H103" s="186">
        <v>6500</v>
      </c>
      <c r="I103" s="184" t="s">
        <v>980</v>
      </c>
      <c r="J103" s="183" t="s">
        <v>1026</v>
      </c>
    </row>
    <row r="104" spans="1:10" x14ac:dyDescent="0.2">
      <c r="A104" s="189" t="s">
        <v>437</v>
      </c>
      <c r="B104" s="200" t="s">
        <v>24</v>
      </c>
      <c r="C104" s="201" t="s">
        <v>260</v>
      </c>
      <c r="D104" s="201" t="s">
        <v>27</v>
      </c>
      <c r="E104" s="200" t="s">
        <v>677</v>
      </c>
      <c r="F104" s="200" t="s">
        <v>814</v>
      </c>
      <c r="G104" s="187">
        <v>2020</v>
      </c>
      <c r="H104" s="186">
        <v>6500</v>
      </c>
      <c r="I104" s="184" t="s">
        <v>980</v>
      </c>
      <c r="J104" s="190" t="s">
        <v>1025</v>
      </c>
    </row>
    <row r="105" spans="1:10" x14ac:dyDescent="0.2">
      <c r="A105" s="189" t="s">
        <v>438</v>
      </c>
      <c r="B105" s="189" t="s">
        <v>24</v>
      </c>
      <c r="C105" s="188" t="s">
        <v>260</v>
      </c>
      <c r="D105" s="201" t="s">
        <v>27</v>
      </c>
      <c r="E105" s="200" t="s">
        <v>677</v>
      </c>
      <c r="F105" s="200" t="s">
        <v>814</v>
      </c>
      <c r="G105" s="187">
        <v>2020</v>
      </c>
      <c r="H105" s="186">
        <v>3000</v>
      </c>
      <c r="I105" s="184" t="s">
        <v>980</v>
      </c>
      <c r="J105" s="183" t="s">
        <v>1024</v>
      </c>
    </row>
    <row r="106" spans="1:10" x14ac:dyDescent="0.2">
      <c r="A106" s="189" t="s">
        <v>439</v>
      </c>
      <c r="B106" s="189" t="s">
        <v>24</v>
      </c>
      <c r="C106" s="188" t="s">
        <v>260</v>
      </c>
      <c r="D106" s="201" t="s">
        <v>27</v>
      </c>
      <c r="E106" s="200" t="s">
        <v>677</v>
      </c>
      <c r="F106" s="200" t="s">
        <v>814</v>
      </c>
      <c r="G106" s="187">
        <v>2020</v>
      </c>
      <c r="H106" s="186">
        <v>800</v>
      </c>
      <c r="I106" s="184" t="s">
        <v>980</v>
      </c>
      <c r="J106" s="183" t="s">
        <v>1023</v>
      </c>
    </row>
    <row r="107" spans="1:10" x14ac:dyDescent="0.2">
      <c r="A107" s="189" t="s">
        <v>441</v>
      </c>
      <c r="B107" s="189" t="s">
        <v>24</v>
      </c>
      <c r="C107" s="188" t="s">
        <v>260</v>
      </c>
      <c r="D107" s="201" t="s">
        <v>25</v>
      </c>
      <c r="E107" s="200" t="s">
        <v>677</v>
      </c>
      <c r="F107" s="200" t="s">
        <v>814</v>
      </c>
      <c r="G107" s="187">
        <v>2020</v>
      </c>
      <c r="H107" s="186">
        <v>2090</v>
      </c>
      <c r="I107" s="184" t="s">
        <v>982</v>
      </c>
      <c r="J107" s="183" t="s">
        <v>1022</v>
      </c>
    </row>
    <row r="108" spans="1:10" x14ac:dyDescent="0.2">
      <c r="A108" s="189" t="s">
        <v>442</v>
      </c>
      <c r="B108" s="200" t="s">
        <v>24</v>
      </c>
      <c r="C108" s="201" t="s">
        <v>260</v>
      </c>
      <c r="D108" s="201" t="s">
        <v>25</v>
      </c>
      <c r="E108" s="200" t="s">
        <v>677</v>
      </c>
      <c r="F108" s="200">
        <v>15</v>
      </c>
      <c r="G108" s="187">
        <v>2024</v>
      </c>
      <c r="H108" s="186">
        <v>1020</v>
      </c>
      <c r="I108" s="184" t="s">
        <v>982</v>
      </c>
      <c r="J108" s="183" t="s">
        <v>1021</v>
      </c>
    </row>
    <row r="109" spans="1:10" x14ac:dyDescent="0.2">
      <c r="A109" s="189" t="s">
        <v>443</v>
      </c>
      <c r="B109" s="200" t="s">
        <v>24</v>
      </c>
      <c r="C109" s="201" t="s">
        <v>260</v>
      </c>
      <c r="D109" s="201" t="s">
        <v>27</v>
      </c>
      <c r="E109" s="200" t="s">
        <v>677</v>
      </c>
      <c r="F109" s="200" t="s">
        <v>814</v>
      </c>
      <c r="G109" s="187" t="s">
        <v>938</v>
      </c>
      <c r="H109" s="186">
        <v>200</v>
      </c>
      <c r="I109" s="184" t="s">
        <v>987</v>
      </c>
      <c r="J109" s="183" t="s">
        <v>1020</v>
      </c>
    </row>
    <row r="110" spans="1:10" x14ac:dyDescent="0.2">
      <c r="A110" s="189" t="s">
        <v>444</v>
      </c>
      <c r="B110" s="189" t="s">
        <v>24</v>
      </c>
      <c r="C110" s="188" t="s">
        <v>260</v>
      </c>
      <c r="D110" s="201" t="s">
        <v>26</v>
      </c>
      <c r="E110" s="200" t="s">
        <v>677</v>
      </c>
      <c r="F110" s="187" t="s">
        <v>814</v>
      </c>
      <c r="G110" s="187" t="s">
        <v>938</v>
      </c>
      <c r="H110" s="186">
        <v>500</v>
      </c>
      <c r="I110" s="184" t="s">
        <v>989</v>
      </c>
      <c r="J110" s="183" t="s">
        <v>1019</v>
      </c>
    </row>
    <row r="111" spans="1:10" x14ac:dyDescent="0.2">
      <c r="A111" s="189" t="s">
        <v>196</v>
      </c>
      <c r="B111" s="189" t="s">
        <v>24</v>
      </c>
      <c r="C111" s="188" t="s">
        <v>187</v>
      </c>
      <c r="D111" s="201" t="s">
        <v>25</v>
      </c>
      <c r="E111" s="200" t="s">
        <v>677</v>
      </c>
      <c r="F111" s="187" t="s">
        <v>814</v>
      </c>
      <c r="G111" s="187">
        <v>2021</v>
      </c>
      <c r="H111" s="186">
        <v>700</v>
      </c>
      <c r="I111" s="184" t="s">
        <v>1018</v>
      </c>
      <c r="J111" s="183" t="s">
        <v>1017</v>
      </c>
    </row>
    <row r="112" spans="1:10" x14ac:dyDescent="0.2">
      <c r="A112" s="189" t="s">
        <v>451</v>
      </c>
      <c r="B112" s="189" t="s">
        <v>24</v>
      </c>
      <c r="C112" s="188" t="s">
        <v>260</v>
      </c>
      <c r="D112" s="201" t="s">
        <v>28</v>
      </c>
      <c r="E112" s="200" t="s">
        <v>677</v>
      </c>
      <c r="F112" s="187" t="s">
        <v>814</v>
      </c>
      <c r="G112" s="187">
        <v>2021</v>
      </c>
      <c r="H112" s="186">
        <v>135</v>
      </c>
      <c r="I112" s="184" t="s">
        <v>1016</v>
      </c>
      <c r="J112" s="183" t="s">
        <v>1015</v>
      </c>
    </row>
    <row r="113" spans="1:10" x14ac:dyDescent="0.2">
      <c r="A113" s="189" t="s">
        <v>456</v>
      </c>
      <c r="B113" s="200" t="s">
        <v>24</v>
      </c>
      <c r="C113" s="201" t="s">
        <v>260</v>
      </c>
      <c r="D113" s="201" t="s">
        <v>27</v>
      </c>
      <c r="E113" s="200" t="s">
        <v>677</v>
      </c>
      <c r="F113" s="187" t="s">
        <v>814</v>
      </c>
      <c r="G113" s="187">
        <v>2021</v>
      </c>
      <c r="H113" s="186">
        <v>197</v>
      </c>
      <c r="I113" s="184" t="s">
        <v>980</v>
      </c>
      <c r="J113" s="183" t="s">
        <v>1014</v>
      </c>
    </row>
    <row r="114" spans="1:10" x14ac:dyDescent="0.2">
      <c r="A114" s="189" t="s">
        <v>528</v>
      </c>
      <c r="B114" s="200" t="s">
        <v>24</v>
      </c>
      <c r="C114" s="201" t="s">
        <v>474</v>
      </c>
      <c r="D114" s="201" t="s">
        <v>27</v>
      </c>
      <c r="E114" s="200" t="s">
        <v>682</v>
      </c>
      <c r="F114" s="187" t="s">
        <v>814</v>
      </c>
      <c r="G114" s="187">
        <v>2019</v>
      </c>
      <c r="H114" s="186">
        <v>1000</v>
      </c>
      <c r="I114" s="184" t="s">
        <v>1013</v>
      </c>
      <c r="J114" s="183" t="s">
        <v>1012</v>
      </c>
    </row>
    <row r="115" spans="1:10" x14ac:dyDescent="0.2">
      <c r="A115" s="189" t="s">
        <v>529</v>
      </c>
      <c r="B115" s="200" t="s">
        <v>24</v>
      </c>
      <c r="C115" s="201" t="s">
        <v>474</v>
      </c>
      <c r="D115" s="201" t="s">
        <v>27</v>
      </c>
      <c r="E115" s="200" t="s">
        <v>677</v>
      </c>
      <c r="F115" s="187" t="s">
        <v>814</v>
      </c>
      <c r="G115" s="187">
        <v>2019</v>
      </c>
      <c r="H115" s="186">
        <v>2442</v>
      </c>
      <c r="I115" s="184" t="s">
        <v>1011</v>
      </c>
      <c r="J115" s="183" t="s">
        <v>1010</v>
      </c>
    </row>
    <row r="116" spans="1:10" x14ac:dyDescent="0.2">
      <c r="A116" s="189" t="s">
        <v>530</v>
      </c>
      <c r="B116" s="200" t="s">
        <v>24</v>
      </c>
      <c r="C116" s="201" t="s">
        <v>474</v>
      </c>
      <c r="D116" s="201" t="s">
        <v>27</v>
      </c>
      <c r="E116" s="200" t="s">
        <v>680</v>
      </c>
      <c r="F116" s="187">
        <v>21</v>
      </c>
      <c r="G116" s="187">
        <v>2021</v>
      </c>
      <c r="H116" s="186">
        <v>825</v>
      </c>
      <c r="I116" s="184" t="s">
        <v>1009</v>
      </c>
      <c r="J116" s="183" t="s">
        <v>1008</v>
      </c>
    </row>
    <row r="117" spans="1:10" x14ac:dyDescent="0.2">
      <c r="A117" s="189" t="s">
        <v>531</v>
      </c>
      <c r="B117" s="200" t="s">
        <v>24</v>
      </c>
      <c r="C117" s="201" t="s">
        <v>474</v>
      </c>
      <c r="D117" s="201" t="s">
        <v>26</v>
      </c>
      <c r="E117" s="200" t="s">
        <v>682</v>
      </c>
      <c r="F117" s="187" t="s">
        <v>814</v>
      </c>
      <c r="G117" s="187">
        <v>2019</v>
      </c>
      <c r="H117" s="186">
        <v>600</v>
      </c>
      <c r="I117" s="184" t="s">
        <v>1007</v>
      </c>
      <c r="J117" s="183" t="s">
        <v>1006</v>
      </c>
    </row>
    <row r="118" spans="1:10" x14ac:dyDescent="0.2">
      <c r="A118" s="189" t="s">
        <v>532</v>
      </c>
      <c r="B118" s="200" t="s">
        <v>24</v>
      </c>
      <c r="C118" s="201" t="s">
        <v>474</v>
      </c>
      <c r="D118" s="201" t="s">
        <v>26</v>
      </c>
      <c r="E118" s="200" t="s">
        <v>677</v>
      </c>
      <c r="F118" s="187" t="s">
        <v>814</v>
      </c>
      <c r="G118" s="187">
        <v>2019</v>
      </c>
      <c r="H118" s="186">
        <v>1500</v>
      </c>
      <c r="I118" s="184" t="s">
        <v>1005</v>
      </c>
      <c r="J118" s="183" t="s">
        <v>1004</v>
      </c>
    </row>
    <row r="119" spans="1:10" x14ac:dyDescent="0.2">
      <c r="A119" s="189" t="s">
        <v>533</v>
      </c>
      <c r="B119" s="200" t="s">
        <v>24</v>
      </c>
      <c r="C119" s="201" t="s">
        <v>474</v>
      </c>
      <c r="D119" s="201" t="s">
        <v>26</v>
      </c>
      <c r="E119" s="200" t="s">
        <v>677</v>
      </c>
      <c r="F119" s="187" t="s">
        <v>814</v>
      </c>
      <c r="G119" s="187">
        <v>2019</v>
      </c>
      <c r="H119" s="186">
        <v>11000</v>
      </c>
      <c r="I119" s="184" t="s">
        <v>812</v>
      </c>
      <c r="J119" s="183" t="s">
        <v>1003</v>
      </c>
    </row>
    <row r="120" spans="1:10" x14ac:dyDescent="0.2">
      <c r="A120" s="189" t="s">
        <v>534</v>
      </c>
      <c r="B120" s="200" t="s">
        <v>24</v>
      </c>
      <c r="C120" s="201" t="s">
        <v>474</v>
      </c>
      <c r="D120" s="201" t="s">
        <v>26</v>
      </c>
      <c r="E120" s="200" t="s">
        <v>677</v>
      </c>
      <c r="F120" s="187" t="s">
        <v>814</v>
      </c>
      <c r="G120" s="187">
        <v>2019</v>
      </c>
      <c r="H120" s="186">
        <v>2100</v>
      </c>
      <c r="I120" s="184" t="s">
        <v>1001</v>
      </c>
      <c r="J120" s="183" t="s">
        <v>1002</v>
      </c>
    </row>
    <row r="121" spans="1:10" x14ac:dyDescent="0.2">
      <c r="A121" s="189" t="s">
        <v>535</v>
      </c>
      <c r="B121" s="200" t="s">
        <v>24</v>
      </c>
      <c r="C121" s="201" t="s">
        <v>474</v>
      </c>
      <c r="D121" s="201" t="s">
        <v>26</v>
      </c>
      <c r="E121" s="200" t="s">
        <v>677</v>
      </c>
      <c r="F121" s="187">
        <v>11</v>
      </c>
      <c r="G121" s="187">
        <v>2019</v>
      </c>
      <c r="H121" s="186">
        <v>6750</v>
      </c>
      <c r="I121" s="184" t="s">
        <v>1001</v>
      </c>
      <c r="J121" s="183" t="s">
        <v>1000</v>
      </c>
    </row>
    <row r="122" spans="1:10" x14ac:dyDescent="0.2">
      <c r="A122" s="189" t="s">
        <v>536</v>
      </c>
      <c r="B122" s="200" t="s">
        <v>24</v>
      </c>
      <c r="C122" s="201" t="s">
        <v>474</v>
      </c>
      <c r="D122" s="201" t="s">
        <v>25</v>
      </c>
      <c r="E122" s="200" t="s">
        <v>677</v>
      </c>
      <c r="F122" s="187" t="s">
        <v>814</v>
      </c>
      <c r="G122" s="187">
        <v>2020</v>
      </c>
      <c r="H122" s="186">
        <v>970</v>
      </c>
      <c r="I122" s="184" t="s">
        <v>998</v>
      </c>
      <c r="J122" s="183" t="s">
        <v>999</v>
      </c>
    </row>
    <row r="123" spans="1:10" x14ac:dyDescent="0.2">
      <c r="A123" s="189" t="s">
        <v>537</v>
      </c>
      <c r="B123" s="200" t="s">
        <v>24</v>
      </c>
      <c r="C123" s="201" t="s">
        <v>474</v>
      </c>
      <c r="D123" s="188" t="s">
        <v>25</v>
      </c>
      <c r="E123" s="187" t="s">
        <v>677</v>
      </c>
      <c r="F123" s="187" t="s">
        <v>814</v>
      </c>
      <c r="G123" s="187">
        <v>2020</v>
      </c>
      <c r="H123" s="186">
        <v>9450</v>
      </c>
      <c r="I123" s="184" t="s">
        <v>998</v>
      </c>
      <c r="J123" s="183" t="s">
        <v>997</v>
      </c>
    </row>
    <row r="124" spans="1:10" ht="15.6" customHeight="1" x14ac:dyDescent="0.2">
      <c r="A124" s="189" t="s">
        <v>538</v>
      </c>
      <c r="B124" s="200" t="s">
        <v>24</v>
      </c>
      <c r="C124" s="201" t="s">
        <v>474</v>
      </c>
      <c r="D124" s="204" t="s">
        <v>25</v>
      </c>
      <c r="E124" s="203" t="s">
        <v>677</v>
      </c>
      <c r="F124" s="187" t="s">
        <v>814</v>
      </c>
      <c r="G124" s="203">
        <v>2020</v>
      </c>
      <c r="H124" s="192">
        <v>1000</v>
      </c>
      <c r="I124" s="184" t="s">
        <v>996</v>
      </c>
      <c r="J124" s="202" t="s">
        <v>995</v>
      </c>
    </row>
    <row r="125" spans="1:10" x14ac:dyDescent="0.2">
      <c r="A125" s="189" t="s">
        <v>539</v>
      </c>
      <c r="B125" s="200" t="s">
        <v>24</v>
      </c>
      <c r="C125" s="201" t="s">
        <v>474</v>
      </c>
      <c r="D125" s="188" t="s">
        <v>25</v>
      </c>
      <c r="E125" s="187" t="s">
        <v>677</v>
      </c>
      <c r="F125" s="187" t="s">
        <v>814</v>
      </c>
      <c r="G125" s="187">
        <v>2020</v>
      </c>
      <c r="H125" s="186">
        <v>400</v>
      </c>
      <c r="I125" s="184" t="s">
        <v>994</v>
      </c>
      <c r="J125" s="202" t="s">
        <v>993</v>
      </c>
    </row>
    <row r="126" spans="1:10" x14ac:dyDescent="0.2">
      <c r="A126" s="189" t="s">
        <v>540</v>
      </c>
      <c r="B126" s="200" t="s">
        <v>24</v>
      </c>
      <c r="C126" s="201" t="s">
        <v>474</v>
      </c>
      <c r="D126" s="188" t="s">
        <v>25</v>
      </c>
      <c r="E126" s="187" t="s">
        <v>677</v>
      </c>
      <c r="F126" s="187" t="s">
        <v>814</v>
      </c>
      <c r="G126" s="187">
        <v>2020</v>
      </c>
      <c r="H126" s="186">
        <v>65</v>
      </c>
      <c r="I126" s="184" t="s">
        <v>992</v>
      </c>
      <c r="J126" s="183" t="s">
        <v>991</v>
      </c>
    </row>
    <row r="127" spans="1:10" x14ac:dyDescent="0.2">
      <c r="A127" s="189" t="s">
        <v>460</v>
      </c>
      <c r="B127" s="200" t="s">
        <v>24</v>
      </c>
      <c r="C127" s="201" t="s">
        <v>260</v>
      </c>
      <c r="D127" s="188" t="s">
        <v>25</v>
      </c>
      <c r="E127" s="187" t="s">
        <v>124</v>
      </c>
      <c r="F127" s="187" t="s">
        <v>814</v>
      </c>
      <c r="G127" s="187">
        <v>2020</v>
      </c>
      <c r="H127" s="186">
        <v>153</v>
      </c>
      <c r="I127" s="184" t="s">
        <v>982</v>
      </c>
      <c r="J127" s="183" t="s">
        <v>990</v>
      </c>
    </row>
    <row r="128" spans="1:10" x14ac:dyDescent="0.2">
      <c r="A128" s="189" t="s">
        <v>461</v>
      </c>
      <c r="B128" s="200" t="s">
        <v>24</v>
      </c>
      <c r="C128" s="201" t="s">
        <v>260</v>
      </c>
      <c r="D128" s="188" t="s">
        <v>26</v>
      </c>
      <c r="E128" s="187" t="s">
        <v>124</v>
      </c>
      <c r="F128" s="187">
        <v>22</v>
      </c>
      <c r="G128" s="187">
        <v>2022</v>
      </c>
      <c r="H128" s="186">
        <v>90</v>
      </c>
      <c r="I128" s="184" t="s">
        <v>989</v>
      </c>
      <c r="J128" s="183" t="s">
        <v>988</v>
      </c>
    </row>
    <row r="129" spans="1:10" x14ac:dyDescent="0.2">
      <c r="A129" s="189" t="s">
        <v>463</v>
      </c>
      <c r="B129" s="200" t="s">
        <v>24</v>
      </c>
      <c r="C129" s="201" t="s">
        <v>260</v>
      </c>
      <c r="D129" s="188" t="s">
        <v>27</v>
      </c>
      <c r="E129" s="187" t="s">
        <v>677</v>
      </c>
      <c r="F129" s="187" t="s">
        <v>814</v>
      </c>
      <c r="G129" s="187">
        <v>2020</v>
      </c>
      <c r="H129" s="186">
        <v>2000</v>
      </c>
      <c r="I129" s="184" t="s">
        <v>987</v>
      </c>
      <c r="J129" s="190" t="s">
        <v>986</v>
      </c>
    </row>
    <row r="130" spans="1:10" x14ac:dyDescent="0.2">
      <c r="A130" s="189" t="s">
        <v>464</v>
      </c>
      <c r="B130" s="200" t="s">
        <v>24</v>
      </c>
      <c r="C130" s="201" t="s">
        <v>260</v>
      </c>
      <c r="D130" s="188" t="s">
        <v>25</v>
      </c>
      <c r="E130" s="187" t="s">
        <v>124</v>
      </c>
      <c r="F130" s="187" t="s">
        <v>814</v>
      </c>
      <c r="G130" s="187">
        <v>2020</v>
      </c>
      <c r="H130" s="186">
        <v>205</v>
      </c>
      <c r="I130" s="184" t="s">
        <v>982</v>
      </c>
      <c r="J130" s="190" t="s">
        <v>985</v>
      </c>
    </row>
    <row r="131" spans="1:10" x14ac:dyDescent="0.2">
      <c r="A131" s="189" t="s">
        <v>465</v>
      </c>
      <c r="B131" s="200" t="s">
        <v>24</v>
      </c>
      <c r="C131" s="201" t="s">
        <v>260</v>
      </c>
      <c r="D131" s="188" t="s">
        <v>25</v>
      </c>
      <c r="E131" s="187" t="s">
        <v>124</v>
      </c>
      <c r="F131" s="187" t="s">
        <v>814</v>
      </c>
      <c r="G131" s="187">
        <v>2020</v>
      </c>
      <c r="H131" s="186">
        <v>255</v>
      </c>
      <c r="I131" s="184" t="s">
        <v>982</v>
      </c>
      <c r="J131" s="190" t="s">
        <v>984</v>
      </c>
    </row>
    <row r="132" spans="1:10" x14ac:dyDescent="0.2">
      <c r="A132" s="189" t="s">
        <v>466</v>
      </c>
      <c r="B132" s="200" t="s">
        <v>24</v>
      </c>
      <c r="C132" s="201" t="s">
        <v>260</v>
      </c>
      <c r="D132" s="188" t="s">
        <v>25</v>
      </c>
      <c r="E132" s="187" t="s">
        <v>124</v>
      </c>
      <c r="F132" s="187" t="s">
        <v>814</v>
      </c>
      <c r="G132" s="187">
        <v>2020</v>
      </c>
      <c r="H132" s="186">
        <v>150</v>
      </c>
      <c r="I132" s="184" t="s">
        <v>982</v>
      </c>
      <c r="J132" s="183" t="s">
        <v>983</v>
      </c>
    </row>
    <row r="133" spans="1:10" x14ac:dyDescent="0.2">
      <c r="A133" s="189" t="s">
        <v>467</v>
      </c>
      <c r="B133" s="200" t="s">
        <v>24</v>
      </c>
      <c r="C133" s="201" t="s">
        <v>260</v>
      </c>
      <c r="D133" s="188" t="s">
        <v>25</v>
      </c>
      <c r="E133" s="187" t="s">
        <v>124</v>
      </c>
      <c r="F133" s="187" t="s">
        <v>814</v>
      </c>
      <c r="G133" s="187">
        <v>2020</v>
      </c>
      <c r="H133" s="186">
        <v>153</v>
      </c>
      <c r="I133" s="184" t="s">
        <v>982</v>
      </c>
      <c r="J133" s="183" t="s">
        <v>981</v>
      </c>
    </row>
    <row r="134" spans="1:10" x14ac:dyDescent="0.2">
      <c r="A134" s="189" t="s">
        <v>470</v>
      </c>
      <c r="B134" s="200" t="s">
        <v>24</v>
      </c>
      <c r="C134" s="201" t="s">
        <v>260</v>
      </c>
      <c r="D134" s="188" t="s">
        <v>27</v>
      </c>
      <c r="E134" s="187" t="s">
        <v>124</v>
      </c>
      <c r="F134" s="187">
        <v>22</v>
      </c>
      <c r="G134" s="187">
        <v>2020</v>
      </c>
      <c r="H134" s="186">
        <v>827</v>
      </c>
      <c r="I134" s="184" t="s">
        <v>980</v>
      </c>
      <c r="J134" s="183" t="s">
        <v>979</v>
      </c>
    </row>
    <row r="135" spans="1:10" x14ac:dyDescent="0.2">
      <c r="A135" s="196" t="s">
        <v>484</v>
      </c>
      <c r="B135" s="184" t="s">
        <v>690</v>
      </c>
      <c r="C135" s="184" t="s">
        <v>474</v>
      </c>
      <c r="D135" s="193" t="s">
        <v>32</v>
      </c>
      <c r="E135" s="193" t="s">
        <v>680</v>
      </c>
      <c r="F135" s="193" t="s">
        <v>814</v>
      </c>
      <c r="G135" s="193">
        <v>2020</v>
      </c>
      <c r="H135" s="186">
        <v>7579</v>
      </c>
      <c r="I135" s="184" t="s">
        <v>975</v>
      </c>
      <c r="J135" s="193" t="s">
        <v>978</v>
      </c>
    </row>
    <row r="136" spans="1:10" x14ac:dyDescent="0.2">
      <c r="A136" s="196" t="s">
        <v>485</v>
      </c>
      <c r="B136" s="184" t="s">
        <v>690</v>
      </c>
      <c r="C136" s="184" t="s">
        <v>474</v>
      </c>
      <c r="D136" s="193" t="s">
        <v>32</v>
      </c>
      <c r="E136" s="193" t="s">
        <v>680</v>
      </c>
      <c r="F136" s="193">
        <v>21</v>
      </c>
      <c r="G136" s="193">
        <v>2017</v>
      </c>
      <c r="H136" s="186">
        <v>500</v>
      </c>
      <c r="I136" s="184" t="s">
        <v>975</v>
      </c>
      <c r="J136" s="193" t="s">
        <v>977</v>
      </c>
    </row>
    <row r="137" spans="1:10" x14ac:dyDescent="0.2">
      <c r="A137" s="196" t="s">
        <v>499</v>
      </c>
      <c r="B137" s="184" t="s">
        <v>690</v>
      </c>
      <c r="C137" s="201" t="s">
        <v>474</v>
      </c>
      <c r="D137" s="193" t="s">
        <v>32</v>
      </c>
      <c r="E137" s="193" t="s">
        <v>680</v>
      </c>
      <c r="F137" s="193">
        <v>21</v>
      </c>
      <c r="G137" s="193">
        <v>2024</v>
      </c>
      <c r="H137" s="186">
        <v>250</v>
      </c>
      <c r="I137" s="184" t="s">
        <v>975</v>
      </c>
      <c r="J137" s="193" t="s">
        <v>976</v>
      </c>
    </row>
    <row r="138" spans="1:10" x14ac:dyDescent="0.2">
      <c r="A138" s="196" t="s">
        <v>500</v>
      </c>
      <c r="B138" s="184" t="s">
        <v>690</v>
      </c>
      <c r="C138" s="184" t="s">
        <v>474</v>
      </c>
      <c r="D138" s="193" t="s">
        <v>32</v>
      </c>
      <c r="E138" s="193" t="s">
        <v>680</v>
      </c>
      <c r="F138" s="193" t="s">
        <v>814</v>
      </c>
      <c r="G138" s="193">
        <v>2017</v>
      </c>
      <c r="H138" s="186">
        <v>750</v>
      </c>
      <c r="I138" s="184" t="s">
        <v>975</v>
      </c>
      <c r="J138" s="193" t="s">
        <v>974</v>
      </c>
    </row>
    <row r="139" spans="1:10" x14ac:dyDescent="0.2">
      <c r="A139" s="196" t="s">
        <v>501</v>
      </c>
      <c r="B139" s="184" t="s">
        <v>690</v>
      </c>
      <c r="C139" s="184" t="s">
        <v>474</v>
      </c>
      <c r="D139" s="193" t="s">
        <v>32</v>
      </c>
      <c r="E139" s="193" t="s">
        <v>677</v>
      </c>
      <c r="F139" s="193">
        <v>21</v>
      </c>
      <c r="G139" s="193">
        <v>2018</v>
      </c>
      <c r="H139" s="186">
        <v>300</v>
      </c>
      <c r="I139" s="184" t="s">
        <v>973</v>
      </c>
      <c r="J139" s="193" t="s">
        <v>972</v>
      </c>
    </row>
    <row r="140" spans="1:10" x14ac:dyDescent="0.2">
      <c r="A140" s="189" t="s">
        <v>524</v>
      </c>
      <c r="B140" s="200" t="s">
        <v>690</v>
      </c>
      <c r="C140" s="184" t="s">
        <v>474</v>
      </c>
      <c r="D140" s="193" t="s">
        <v>32</v>
      </c>
      <c r="E140" s="193" t="s">
        <v>677</v>
      </c>
      <c r="F140" s="193">
        <v>21</v>
      </c>
      <c r="G140" s="187">
        <v>2022</v>
      </c>
      <c r="H140" s="186">
        <v>1350</v>
      </c>
      <c r="I140" s="184" t="s">
        <v>971</v>
      </c>
      <c r="J140" s="194" t="s">
        <v>970</v>
      </c>
    </row>
    <row r="141" spans="1:10" x14ac:dyDescent="0.2">
      <c r="A141" s="189" t="s">
        <v>192</v>
      </c>
      <c r="B141" s="189" t="s">
        <v>690</v>
      </c>
      <c r="C141" s="193" t="s">
        <v>187</v>
      </c>
      <c r="D141" s="193" t="s">
        <v>31</v>
      </c>
      <c r="E141" s="193" t="s">
        <v>682</v>
      </c>
      <c r="F141" s="193" t="s">
        <v>814</v>
      </c>
      <c r="G141" s="187">
        <v>2021</v>
      </c>
      <c r="H141" s="186">
        <v>500</v>
      </c>
      <c r="I141" s="184" t="s">
        <v>966</v>
      </c>
      <c r="J141" s="194" t="s">
        <v>966</v>
      </c>
    </row>
    <row r="142" spans="1:10" x14ac:dyDescent="0.2">
      <c r="A142" s="189" t="s">
        <v>381</v>
      </c>
      <c r="B142" s="200" t="s">
        <v>690</v>
      </c>
      <c r="C142" s="184" t="s">
        <v>260</v>
      </c>
      <c r="D142" s="193" t="s">
        <v>31</v>
      </c>
      <c r="E142" s="193" t="s">
        <v>682</v>
      </c>
      <c r="F142" s="187" t="s">
        <v>814</v>
      </c>
      <c r="G142" s="187">
        <v>2020</v>
      </c>
      <c r="H142" s="186">
        <v>340</v>
      </c>
      <c r="I142" s="184" t="s">
        <v>966</v>
      </c>
      <c r="J142" s="183" t="s">
        <v>969</v>
      </c>
    </row>
    <row r="143" spans="1:10" x14ac:dyDescent="0.2">
      <c r="A143" s="189" t="s">
        <v>462</v>
      </c>
      <c r="B143" s="189" t="s">
        <v>690</v>
      </c>
      <c r="C143" s="188" t="s">
        <v>260</v>
      </c>
      <c r="D143" s="188" t="s">
        <v>31</v>
      </c>
      <c r="E143" s="187" t="s">
        <v>682</v>
      </c>
      <c r="F143" s="187" t="s">
        <v>814</v>
      </c>
      <c r="G143" s="187">
        <v>2020</v>
      </c>
      <c r="H143" s="186">
        <v>170</v>
      </c>
      <c r="I143" s="184" t="s">
        <v>966</v>
      </c>
      <c r="J143" s="190" t="s">
        <v>968</v>
      </c>
    </row>
    <row r="144" spans="1:10" x14ac:dyDescent="0.2">
      <c r="A144" s="189" t="s">
        <v>583</v>
      </c>
      <c r="B144" s="189" t="s">
        <v>690</v>
      </c>
      <c r="C144" s="188" t="s">
        <v>546</v>
      </c>
      <c r="D144" s="188" t="s">
        <v>31</v>
      </c>
      <c r="E144" s="187" t="s">
        <v>682</v>
      </c>
      <c r="F144" s="187" t="s">
        <v>814</v>
      </c>
      <c r="G144" s="187">
        <v>2020</v>
      </c>
      <c r="H144" s="186">
        <v>1000</v>
      </c>
      <c r="I144" s="184" t="s">
        <v>966</v>
      </c>
      <c r="J144" s="190" t="s">
        <v>967</v>
      </c>
    </row>
    <row r="145" spans="1:10" x14ac:dyDescent="0.2">
      <c r="A145" s="189" t="s">
        <v>469</v>
      </c>
      <c r="B145" s="189" t="s">
        <v>690</v>
      </c>
      <c r="C145" s="188" t="s">
        <v>260</v>
      </c>
      <c r="D145" s="188" t="s">
        <v>31</v>
      </c>
      <c r="E145" s="187" t="s">
        <v>682</v>
      </c>
      <c r="F145" s="187" t="s">
        <v>814</v>
      </c>
      <c r="G145" s="187">
        <v>2020</v>
      </c>
      <c r="H145" s="186">
        <v>500</v>
      </c>
      <c r="I145" s="184" t="s">
        <v>966</v>
      </c>
      <c r="J145" s="183" t="s">
        <v>965</v>
      </c>
    </row>
    <row r="146" spans="1:10" x14ac:dyDescent="0.2">
      <c r="A146" s="196" t="s">
        <v>603</v>
      </c>
      <c r="B146" s="196" t="s">
        <v>34</v>
      </c>
      <c r="C146" s="188" t="s">
        <v>589</v>
      </c>
      <c r="D146" s="193" t="s">
        <v>40</v>
      </c>
      <c r="E146" s="193" t="s">
        <v>124</v>
      </c>
      <c r="F146" s="193" t="s">
        <v>814</v>
      </c>
      <c r="G146" s="193">
        <v>2023</v>
      </c>
      <c r="H146" s="186">
        <v>60000</v>
      </c>
      <c r="I146" s="184"/>
      <c r="J146" s="197" t="s">
        <v>964</v>
      </c>
    </row>
    <row r="147" spans="1:10" x14ac:dyDescent="0.2">
      <c r="A147" s="189" t="s">
        <v>189</v>
      </c>
      <c r="B147" s="189" t="s">
        <v>34</v>
      </c>
      <c r="C147" s="193" t="s">
        <v>187</v>
      </c>
      <c r="D147" s="193" t="s">
        <v>37</v>
      </c>
      <c r="E147" s="193" t="s">
        <v>677</v>
      </c>
      <c r="F147" s="193" t="s">
        <v>814</v>
      </c>
      <c r="G147" s="187">
        <v>2020</v>
      </c>
      <c r="H147" s="186">
        <v>7197</v>
      </c>
      <c r="I147" s="184"/>
      <c r="J147" s="195" t="s">
        <v>963</v>
      </c>
    </row>
    <row r="148" spans="1:10" x14ac:dyDescent="0.2">
      <c r="A148" s="189" t="s">
        <v>193</v>
      </c>
      <c r="B148" s="189" t="s">
        <v>34</v>
      </c>
      <c r="C148" s="188" t="s">
        <v>187</v>
      </c>
      <c r="D148" s="193" t="s">
        <v>37</v>
      </c>
      <c r="E148" s="193" t="s">
        <v>677</v>
      </c>
      <c r="F148" s="187" t="s">
        <v>814</v>
      </c>
      <c r="G148" s="187">
        <v>2021</v>
      </c>
      <c r="H148" s="186">
        <v>4725</v>
      </c>
      <c r="I148" s="184"/>
      <c r="J148" s="183" t="s">
        <v>962</v>
      </c>
    </row>
    <row r="149" spans="1:10" x14ac:dyDescent="0.2">
      <c r="A149" s="189" t="s">
        <v>388</v>
      </c>
      <c r="B149" s="189" t="s">
        <v>34</v>
      </c>
      <c r="C149" s="193" t="s">
        <v>260</v>
      </c>
      <c r="D149" s="188" t="s">
        <v>36</v>
      </c>
      <c r="E149" s="187" t="s">
        <v>677</v>
      </c>
      <c r="F149" s="187" t="s">
        <v>814</v>
      </c>
      <c r="G149" s="187">
        <v>2020</v>
      </c>
      <c r="H149" s="186">
        <v>2065</v>
      </c>
      <c r="I149" s="184" t="s">
        <v>961</v>
      </c>
      <c r="J149" s="190" t="s">
        <v>946</v>
      </c>
    </row>
    <row r="150" spans="1:10" x14ac:dyDescent="0.2">
      <c r="A150" s="189" t="s">
        <v>399</v>
      </c>
      <c r="B150" s="189" t="s">
        <v>34</v>
      </c>
      <c r="C150" s="188" t="s">
        <v>260</v>
      </c>
      <c r="D150" s="188" t="s">
        <v>36</v>
      </c>
      <c r="E150" s="187" t="s">
        <v>682</v>
      </c>
      <c r="F150" s="187" t="s">
        <v>814</v>
      </c>
      <c r="G150" s="187">
        <v>2020</v>
      </c>
      <c r="H150" s="186">
        <v>340</v>
      </c>
      <c r="I150" s="184" t="s">
        <v>960</v>
      </c>
      <c r="J150" s="183" t="s">
        <v>957</v>
      </c>
    </row>
    <row r="151" spans="1:10" x14ac:dyDescent="0.2">
      <c r="A151" s="196" t="s">
        <v>246</v>
      </c>
      <c r="B151" s="196" t="s">
        <v>52</v>
      </c>
      <c r="C151" s="193" t="s">
        <v>241</v>
      </c>
      <c r="D151" s="193" t="s">
        <v>53</v>
      </c>
      <c r="E151" s="193" t="s">
        <v>682</v>
      </c>
      <c r="F151" s="193">
        <v>15</v>
      </c>
      <c r="G151" s="193">
        <v>2019</v>
      </c>
      <c r="H151" s="186">
        <v>2000</v>
      </c>
      <c r="I151" s="184"/>
      <c r="J151" s="193" t="s">
        <v>959</v>
      </c>
    </row>
    <row r="152" spans="1:10" x14ac:dyDescent="0.2">
      <c r="A152" s="189" t="s">
        <v>389</v>
      </c>
      <c r="B152" s="189" t="s">
        <v>52</v>
      </c>
      <c r="C152" s="193" t="s">
        <v>260</v>
      </c>
      <c r="D152" s="188" t="s">
        <v>53</v>
      </c>
      <c r="E152" s="187" t="s">
        <v>677</v>
      </c>
      <c r="F152" s="187" t="s">
        <v>814</v>
      </c>
      <c r="G152" s="187">
        <v>2020</v>
      </c>
      <c r="H152" s="186">
        <v>810</v>
      </c>
      <c r="I152" s="184" t="s">
        <v>947</v>
      </c>
      <c r="J152" s="190" t="s">
        <v>946</v>
      </c>
    </row>
    <row r="153" spans="1:10" x14ac:dyDescent="0.2">
      <c r="A153" s="189" t="s">
        <v>400</v>
      </c>
      <c r="B153" s="189" t="s">
        <v>52</v>
      </c>
      <c r="C153" s="188" t="s">
        <v>260</v>
      </c>
      <c r="D153" s="188" t="s">
        <v>53</v>
      </c>
      <c r="E153" s="187" t="s">
        <v>682</v>
      </c>
      <c r="F153" s="187" t="s">
        <v>814</v>
      </c>
      <c r="G153" s="187">
        <v>2020</v>
      </c>
      <c r="H153" s="186">
        <v>300</v>
      </c>
      <c r="I153" s="184" t="s">
        <v>958</v>
      </c>
      <c r="J153" s="190" t="s">
        <v>957</v>
      </c>
    </row>
    <row r="154" spans="1:10" x14ac:dyDescent="0.2">
      <c r="A154" s="189" t="s">
        <v>253</v>
      </c>
      <c r="B154" s="189" t="s">
        <v>52</v>
      </c>
      <c r="C154" s="188" t="s">
        <v>241</v>
      </c>
      <c r="D154" s="188" t="s">
        <v>53</v>
      </c>
      <c r="E154" s="187" t="s">
        <v>677</v>
      </c>
      <c r="F154" s="187" t="s">
        <v>814</v>
      </c>
      <c r="G154" s="187">
        <v>2019</v>
      </c>
      <c r="H154" s="186">
        <v>750</v>
      </c>
      <c r="I154" s="184"/>
      <c r="J154" s="183" t="s">
        <v>956</v>
      </c>
    </row>
    <row r="155" spans="1:10" x14ac:dyDescent="0.2">
      <c r="A155" s="189" t="s">
        <v>254</v>
      </c>
      <c r="B155" s="189" t="s">
        <v>52</v>
      </c>
      <c r="C155" s="188" t="s">
        <v>241</v>
      </c>
      <c r="D155" s="188" t="s">
        <v>53</v>
      </c>
      <c r="E155" s="187" t="s">
        <v>677</v>
      </c>
      <c r="F155" s="187" t="s">
        <v>814</v>
      </c>
      <c r="G155" s="187">
        <v>2018</v>
      </c>
      <c r="H155" s="186">
        <v>50</v>
      </c>
      <c r="I155" s="184"/>
      <c r="J155" s="183" t="s">
        <v>955</v>
      </c>
    </row>
    <row r="156" spans="1:10" x14ac:dyDescent="0.2">
      <c r="A156" s="189" t="s">
        <v>255</v>
      </c>
      <c r="B156" s="189" t="s">
        <v>52</v>
      </c>
      <c r="C156" s="188" t="s">
        <v>241</v>
      </c>
      <c r="D156" s="188" t="s">
        <v>53</v>
      </c>
      <c r="E156" s="187" t="s">
        <v>682</v>
      </c>
      <c r="F156" s="187" t="s">
        <v>814</v>
      </c>
      <c r="G156" s="187">
        <v>2020</v>
      </c>
      <c r="H156" s="186">
        <v>175</v>
      </c>
      <c r="I156" s="184"/>
      <c r="J156" s="183" t="s">
        <v>954</v>
      </c>
    </row>
    <row r="157" spans="1:10" x14ac:dyDescent="0.2">
      <c r="A157" s="189" t="s">
        <v>258</v>
      </c>
      <c r="B157" s="189" t="s">
        <v>52</v>
      </c>
      <c r="C157" s="188" t="s">
        <v>241</v>
      </c>
      <c r="D157" s="188" t="s">
        <v>53</v>
      </c>
      <c r="E157" s="187" t="s">
        <v>682</v>
      </c>
      <c r="F157" s="187" t="s">
        <v>814</v>
      </c>
      <c r="G157" s="187">
        <v>2019</v>
      </c>
      <c r="H157" s="186">
        <v>85</v>
      </c>
      <c r="I157" s="184"/>
      <c r="J157" s="183" t="s">
        <v>953</v>
      </c>
    </row>
    <row r="158" spans="1:10" x14ac:dyDescent="0.2">
      <c r="A158" s="196" t="s">
        <v>184</v>
      </c>
      <c r="B158" s="196" t="s">
        <v>43</v>
      </c>
      <c r="C158" s="188" t="s">
        <v>183</v>
      </c>
      <c r="D158" s="193" t="s">
        <v>44</v>
      </c>
      <c r="E158" s="193" t="s">
        <v>682</v>
      </c>
      <c r="F158" s="193" t="s">
        <v>814</v>
      </c>
      <c r="G158" s="193">
        <v>2020</v>
      </c>
      <c r="H158" s="186">
        <v>15737</v>
      </c>
      <c r="I158" s="184"/>
      <c r="J158" s="193" t="s">
        <v>952</v>
      </c>
    </row>
    <row r="159" spans="1:10" x14ac:dyDescent="0.2">
      <c r="A159" s="196" t="s">
        <v>286</v>
      </c>
      <c r="B159" s="196" t="s">
        <v>43</v>
      </c>
      <c r="C159" s="193" t="s">
        <v>260</v>
      </c>
      <c r="D159" s="193" t="s">
        <v>45</v>
      </c>
      <c r="E159" s="193" t="s">
        <v>682</v>
      </c>
      <c r="F159" s="193" t="s">
        <v>814</v>
      </c>
      <c r="G159" s="193">
        <v>2019</v>
      </c>
      <c r="H159" s="186">
        <v>1400</v>
      </c>
      <c r="I159" s="184"/>
      <c r="J159" s="193" t="s">
        <v>951</v>
      </c>
    </row>
    <row r="160" spans="1:10" x14ac:dyDescent="0.2">
      <c r="A160" s="196" t="s">
        <v>305</v>
      </c>
      <c r="B160" s="196" t="s">
        <v>43</v>
      </c>
      <c r="C160" s="193" t="s">
        <v>260</v>
      </c>
      <c r="D160" s="193" t="s">
        <v>45</v>
      </c>
      <c r="E160" s="193" t="s">
        <v>124</v>
      </c>
      <c r="F160" s="193" t="s">
        <v>814</v>
      </c>
      <c r="G160" s="193">
        <v>2022</v>
      </c>
      <c r="H160" s="186">
        <v>300</v>
      </c>
      <c r="I160" s="184"/>
      <c r="J160" s="193" t="s">
        <v>950</v>
      </c>
    </row>
    <row r="161" spans="1:10" x14ac:dyDescent="0.2">
      <c r="A161" s="196" t="s">
        <v>593</v>
      </c>
      <c r="B161" s="196" t="s">
        <v>47</v>
      </c>
      <c r="C161" s="188" t="s">
        <v>589</v>
      </c>
      <c r="D161" s="193" t="s">
        <v>40</v>
      </c>
      <c r="E161" s="193" t="s">
        <v>124</v>
      </c>
      <c r="F161" s="193" t="s">
        <v>814</v>
      </c>
      <c r="G161" s="193">
        <v>2018</v>
      </c>
      <c r="H161" s="186">
        <v>2500</v>
      </c>
      <c r="I161" s="184" t="s">
        <v>919</v>
      </c>
      <c r="J161" s="193" t="s">
        <v>949</v>
      </c>
    </row>
    <row r="162" spans="1:10" x14ac:dyDescent="0.2">
      <c r="A162" s="196" t="s">
        <v>600</v>
      </c>
      <c r="B162" s="196" t="s">
        <v>47</v>
      </c>
      <c r="C162" s="193" t="s">
        <v>589</v>
      </c>
      <c r="D162" s="193" t="s">
        <v>40</v>
      </c>
      <c r="E162" s="193" t="s">
        <v>677</v>
      </c>
      <c r="F162" s="193" t="s">
        <v>814</v>
      </c>
      <c r="G162" s="193">
        <v>2019</v>
      </c>
      <c r="H162" s="186">
        <v>750</v>
      </c>
      <c r="I162" s="184" t="s">
        <v>919</v>
      </c>
      <c r="J162" s="193" t="s">
        <v>948</v>
      </c>
    </row>
    <row r="163" spans="1:10" x14ac:dyDescent="0.2">
      <c r="A163" s="189" t="s">
        <v>394</v>
      </c>
      <c r="B163" s="189" t="s">
        <v>47</v>
      </c>
      <c r="C163" s="193" t="s">
        <v>260</v>
      </c>
      <c r="D163" s="188" t="s">
        <v>40</v>
      </c>
      <c r="E163" s="187" t="s">
        <v>677</v>
      </c>
      <c r="F163" s="187" t="s">
        <v>814</v>
      </c>
      <c r="G163" s="187">
        <v>2020</v>
      </c>
      <c r="H163" s="186">
        <v>3600</v>
      </c>
      <c r="I163" s="184" t="s">
        <v>947</v>
      </c>
      <c r="J163" s="190" t="s">
        <v>946</v>
      </c>
    </row>
    <row r="164" spans="1:10" x14ac:dyDescent="0.2">
      <c r="A164" s="189" t="s">
        <v>445</v>
      </c>
      <c r="B164" s="189" t="s">
        <v>47</v>
      </c>
      <c r="C164" s="188" t="s">
        <v>260</v>
      </c>
      <c r="D164" s="188" t="s">
        <v>40</v>
      </c>
      <c r="E164" s="187" t="s">
        <v>677</v>
      </c>
      <c r="F164" s="187" t="s">
        <v>814</v>
      </c>
      <c r="G164" s="187" t="s">
        <v>938</v>
      </c>
      <c r="H164" s="186">
        <v>2000</v>
      </c>
      <c r="I164" s="184" t="s">
        <v>942</v>
      </c>
      <c r="J164" s="183" t="s">
        <v>945</v>
      </c>
    </row>
    <row r="165" spans="1:10" x14ac:dyDescent="0.2">
      <c r="A165" s="189" t="s">
        <v>446</v>
      </c>
      <c r="B165" s="189" t="s">
        <v>47</v>
      </c>
      <c r="C165" s="188" t="s">
        <v>260</v>
      </c>
      <c r="D165" s="188" t="s">
        <v>40</v>
      </c>
      <c r="E165" s="187" t="s">
        <v>677</v>
      </c>
      <c r="F165" s="187" t="s">
        <v>814</v>
      </c>
      <c r="G165" s="187" t="s">
        <v>938</v>
      </c>
      <c r="H165" s="186">
        <v>200</v>
      </c>
      <c r="I165" s="184" t="s">
        <v>942</v>
      </c>
      <c r="J165" s="183" t="s">
        <v>944</v>
      </c>
    </row>
    <row r="166" spans="1:10" x14ac:dyDescent="0.2">
      <c r="A166" s="189" t="s">
        <v>447</v>
      </c>
      <c r="B166" s="189" t="s">
        <v>47</v>
      </c>
      <c r="C166" s="188" t="s">
        <v>260</v>
      </c>
      <c r="D166" s="188" t="s">
        <v>40</v>
      </c>
      <c r="E166" s="187" t="s">
        <v>677</v>
      </c>
      <c r="F166" s="187" t="s">
        <v>814</v>
      </c>
      <c r="G166" s="187" t="s">
        <v>938</v>
      </c>
      <c r="H166" s="186">
        <v>1000</v>
      </c>
      <c r="I166" s="184" t="s">
        <v>942</v>
      </c>
      <c r="J166" s="183" t="s">
        <v>943</v>
      </c>
    </row>
    <row r="167" spans="1:10" x14ac:dyDescent="0.2">
      <c r="A167" s="189" t="s">
        <v>448</v>
      </c>
      <c r="B167" s="189" t="s">
        <v>47</v>
      </c>
      <c r="C167" s="188" t="s">
        <v>260</v>
      </c>
      <c r="D167" s="188" t="s">
        <v>40</v>
      </c>
      <c r="E167" s="187" t="s">
        <v>677</v>
      </c>
      <c r="F167" s="187" t="s">
        <v>814</v>
      </c>
      <c r="G167" s="187" t="s">
        <v>938</v>
      </c>
      <c r="H167" s="186">
        <v>380</v>
      </c>
      <c r="I167" s="184" t="s">
        <v>942</v>
      </c>
      <c r="J167" s="183" t="s">
        <v>941</v>
      </c>
    </row>
    <row r="168" spans="1:10" x14ac:dyDescent="0.2">
      <c r="A168" s="189" t="s">
        <v>449</v>
      </c>
      <c r="B168" s="189" t="s">
        <v>47</v>
      </c>
      <c r="C168" s="188" t="s">
        <v>260</v>
      </c>
      <c r="D168" s="188" t="s">
        <v>40</v>
      </c>
      <c r="E168" s="187" t="s">
        <v>677</v>
      </c>
      <c r="F168" s="187" t="s">
        <v>940</v>
      </c>
      <c r="G168" s="187">
        <v>2021</v>
      </c>
      <c r="H168" s="186">
        <v>260</v>
      </c>
      <c r="I168" s="184" t="s">
        <v>919</v>
      </c>
      <c r="J168" s="183" t="s">
        <v>939</v>
      </c>
    </row>
    <row r="169" spans="1:10" x14ac:dyDescent="0.2">
      <c r="A169" s="189" t="s">
        <v>450</v>
      </c>
      <c r="B169" s="189" t="s">
        <v>47</v>
      </c>
      <c r="C169" s="188" t="s">
        <v>260</v>
      </c>
      <c r="D169" s="188" t="s">
        <v>40</v>
      </c>
      <c r="E169" s="187" t="s">
        <v>677</v>
      </c>
      <c r="F169" s="187" t="s">
        <v>814</v>
      </c>
      <c r="G169" s="187" t="s">
        <v>938</v>
      </c>
      <c r="H169" s="186">
        <v>150</v>
      </c>
      <c r="I169" s="184" t="s">
        <v>919</v>
      </c>
      <c r="J169" s="199" t="s">
        <v>937</v>
      </c>
    </row>
    <row r="170" spans="1:10" x14ac:dyDescent="0.2">
      <c r="A170" s="189" t="s">
        <v>641</v>
      </c>
      <c r="B170" s="189" t="s">
        <v>47</v>
      </c>
      <c r="C170" s="188" t="s">
        <v>589</v>
      </c>
      <c r="D170" s="188" t="s">
        <v>40</v>
      </c>
      <c r="E170" s="187" t="s">
        <v>677</v>
      </c>
      <c r="F170" s="187" t="s">
        <v>814</v>
      </c>
      <c r="G170" s="187">
        <v>2021</v>
      </c>
      <c r="H170" s="186">
        <v>900</v>
      </c>
      <c r="I170" s="184" t="s">
        <v>919</v>
      </c>
      <c r="J170" s="183" t="s">
        <v>936</v>
      </c>
    </row>
    <row r="171" spans="1:10" x14ac:dyDescent="0.2">
      <c r="A171" s="189" t="s">
        <v>642</v>
      </c>
      <c r="B171" s="189" t="s">
        <v>47</v>
      </c>
      <c r="C171" s="188" t="s">
        <v>589</v>
      </c>
      <c r="D171" s="188" t="s">
        <v>40</v>
      </c>
      <c r="E171" s="187" t="s">
        <v>677</v>
      </c>
      <c r="F171" s="187" t="s">
        <v>814</v>
      </c>
      <c r="G171" s="187">
        <v>2021</v>
      </c>
      <c r="H171" s="186">
        <v>4000</v>
      </c>
      <c r="I171" s="184" t="s">
        <v>919</v>
      </c>
      <c r="J171" s="183" t="s">
        <v>935</v>
      </c>
    </row>
    <row r="172" spans="1:10" x14ac:dyDescent="0.2">
      <c r="A172" s="189" t="s">
        <v>643</v>
      </c>
      <c r="B172" s="189" t="s">
        <v>47</v>
      </c>
      <c r="C172" s="188" t="s">
        <v>589</v>
      </c>
      <c r="D172" s="188" t="s">
        <v>40</v>
      </c>
      <c r="E172" s="187" t="s">
        <v>677</v>
      </c>
      <c r="F172" s="187" t="s">
        <v>814</v>
      </c>
      <c r="G172" s="187">
        <v>2021</v>
      </c>
      <c r="H172" s="186">
        <v>500</v>
      </c>
      <c r="I172" s="184" t="s">
        <v>919</v>
      </c>
      <c r="J172" s="183" t="s">
        <v>934</v>
      </c>
    </row>
    <row r="173" spans="1:10" x14ac:dyDescent="0.2">
      <c r="A173" s="189" t="s">
        <v>644</v>
      </c>
      <c r="B173" s="189" t="s">
        <v>47</v>
      </c>
      <c r="C173" s="188" t="s">
        <v>589</v>
      </c>
      <c r="D173" s="188" t="s">
        <v>40</v>
      </c>
      <c r="E173" s="187" t="s">
        <v>677</v>
      </c>
      <c r="F173" s="187" t="s">
        <v>814</v>
      </c>
      <c r="G173" s="187">
        <v>2021</v>
      </c>
      <c r="H173" s="186">
        <v>800</v>
      </c>
      <c r="I173" s="184" t="s">
        <v>919</v>
      </c>
      <c r="J173" s="183" t="s">
        <v>933</v>
      </c>
    </row>
    <row r="174" spans="1:10" x14ac:dyDescent="0.2">
      <c r="A174" s="189" t="s">
        <v>645</v>
      </c>
      <c r="B174" s="189" t="s">
        <v>47</v>
      </c>
      <c r="C174" s="188" t="s">
        <v>589</v>
      </c>
      <c r="D174" s="188" t="s">
        <v>40</v>
      </c>
      <c r="E174" s="187" t="s">
        <v>677</v>
      </c>
      <c r="F174" s="187" t="s">
        <v>814</v>
      </c>
      <c r="G174" s="187">
        <v>2021</v>
      </c>
      <c r="H174" s="186">
        <v>8900</v>
      </c>
      <c r="I174" s="184" t="s">
        <v>919</v>
      </c>
      <c r="J174" s="183" t="s">
        <v>932</v>
      </c>
    </row>
    <row r="175" spans="1:10" x14ac:dyDescent="0.2">
      <c r="A175" s="189" t="s">
        <v>646</v>
      </c>
      <c r="B175" s="189" t="s">
        <v>47</v>
      </c>
      <c r="C175" s="188" t="s">
        <v>589</v>
      </c>
      <c r="D175" s="188" t="s">
        <v>40</v>
      </c>
      <c r="E175" s="187" t="s">
        <v>677</v>
      </c>
      <c r="F175" s="187" t="s">
        <v>814</v>
      </c>
      <c r="G175" s="187">
        <v>2021</v>
      </c>
      <c r="H175" s="186">
        <v>2600</v>
      </c>
      <c r="I175" s="184" t="s">
        <v>919</v>
      </c>
      <c r="J175" s="183" t="s">
        <v>931</v>
      </c>
    </row>
    <row r="176" spans="1:10" x14ac:dyDescent="0.2">
      <c r="A176" s="189" t="s">
        <v>647</v>
      </c>
      <c r="B176" s="189" t="s">
        <v>47</v>
      </c>
      <c r="C176" s="188" t="s">
        <v>589</v>
      </c>
      <c r="D176" s="188" t="s">
        <v>40</v>
      </c>
      <c r="E176" s="187" t="s">
        <v>677</v>
      </c>
      <c r="F176" s="187" t="s">
        <v>814</v>
      </c>
      <c r="G176" s="187">
        <v>2021</v>
      </c>
      <c r="H176" s="186">
        <v>750</v>
      </c>
      <c r="I176" s="184" t="s">
        <v>919</v>
      </c>
      <c r="J176" s="183" t="s">
        <v>930</v>
      </c>
    </row>
    <row r="177" spans="1:10" x14ac:dyDescent="0.2">
      <c r="A177" s="189" t="s">
        <v>651</v>
      </c>
      <c r="B177" s="189" t="s">
        <v>47</v>
      </c>
      <c r="C177" s="188" t="s">
        <v>589</v>
      </c>
      <c r="D177" s="188" t="s">
        <v>40</v>
      </c>
      <c r="E177" s="187" t="s">
        <v>677</v>
      </c>
      <c r="F177" s="187" t="s">
        <v>814</v>
      </c>
      <c r="G177" s="187">
        <v>2021</v>
      </c>
      <c r="H177" s="186">
        <v>2700</v>
      </c>
      <c r="I177" s="184" t="s">
        <v>919</v>
      </c>
      <c r="J177" s="183" t="s">
        <v>929</v>
      </c>
    </row>
    <row r="178" spans="1:10" x14ac:dyDescent="0.2">
      <c r="A178" s="189" t="s">
        <v>652</v>
      </c>
      <c r="B178" s="189" t="s">
        <v>47</v>
      </c>
      <c r="C178" s="188" t="s">
        <v>589</v>
      </c>
      <c r="D178" s="188" t="s">
        <v>40</v>
      </c>
      <c r="E178" s="187" t="s">
        <v>682</v>
      </c>
      <c r="F178" s="187" t="s">
        <v>814</v>
      </c>
      <c r="G178" s="187">
        <v>2021</v>
      </c>
      <c r="H178" s="186">
        <v>900</v>
      </c>
      <c r="I178" s="184" t="s">
        <v>919</v>
      </c>
      <c r="J178" s="183" t="s">
        <v>928</v>
      </c>
    </row>
    <row r="179" spans="1:10" x14ac:dyDescent="0.2">
      <c r="A179" s="189" t="s">
        <v>653</v>
      </c>
      <c r="B179" s="189" t="s">
        <v>47</v>
      </c>
      <c r="C179" s="188" t="s">
        <v>589</v>
      </c>
      <c r="D179" s="188" t="s">
        <v>40</v>
      </c>
      <c r="E179" s="187" t="s">
        <v>682</v>
      </c>
      <c r="F179" s="187" t="s">
        <v>814</v>
      </c>
      <c r="G179" s="187">
        <v>2021</v>
      </c>
      <c r="H179" s="186">
        <v>400</v>
      </c>
      <c r="I179" s="184" t="s">
        <v>919</v>
      </c>
      <c r="J179" s="183" t="s">
        <v>927</v>
      </c>
    </row>
    <row r="180" spans="1:10" x14ac:dyDescent="0.2">
      <c r="A180" s="189" t="s">
        <v>654</v>
      </c>
      <c r="B180" s="189" t="s">
        <v>47</v>
      </c>
      <c r="C180" s="188" t="s">
        <v>589</v>
      </c>
      <c r="D180" s="188" t="s">
        <v>40</v>
      </c>
      <c r="E180" s="187" t="s">
        <v>682</v>
      </c>
      <c r="F180" s="187" t="s">
        <v>814</v>
      </c>
      <c r="G180" s="187">
        <v>2021</v>
      </c>
      <c r="H180" s="186">
        <v>600</v>
      </c>
      <c r="I180" s="184" t="s">
        <v>919</v>
      </c>
      <c r="J180" s="190" t="s">
        <v>926</v>
      </c>
    </row>
    <row r="181" spans="1:10" x14ac:dyDescent="0.2">
      <c r="A181" s="189" t="s">
        <v>655</v>
      </c>
      <c r="B181" s="189" t="s">
        <v>47</v>
      </c>
      <c r="C181" s="188" t="s">
        <v>589</v>
      </c>
      <c r="D181" s="188" t="s">
        <v>40</v>
      </c>
      <c r="E181" s="187" t="s">
        <v>682</v>
      </c>
      <c r="F181" s="187" t="s">
        <v>814</v>
      </c>
      <c r="G181" s="187">
        <v>2021</v>
      </c>
      <c r="H181" s="186">
        <v>2400</v>
      </c>
      <c r="I181" s="184" t="s">
        <v>919</v>
      </c>
      <c r="J181" s="190" t="s">
        <v>925</v>
      </c>
    </row>
    <row r="182" spans="1:10" x14ac:dyDescent="0.2">
      <c r="A182" s="189" t="s">
        <v>656</v>
      </c>
      <c r="B182" s="189" t="s">
        <v>47</v>
      </c>
      <c r="C182" s="188" t="s">
        <v>589</v>
      </c>
      <c r="D182" s="188" t="s">
        <v>40</v>
      </c>
      <c r="E182" s="187" t="s">
        <v>677</v>
      </c>
      <c r="F182" s="187" t="s">
        <v>814</v>
      </c>
      <c r="G182" s="187">
        <v>2021</v>
      </c>
      <c r="H182" s="186">
        <v>300</v>
      </c>
      <c r="I182" s="184" t="s">
        <v>919</v>
      </c>
      <c r="J182" s="190" t="s">
        <v>924</v>
      </c>
    </row>
    <row r="183" spans="1:10" x14ac:dyDescent="0.2">
      <c r="A183" s="189" t="s">
        <v>657</v>
      </c>
      <c r="B183" s="189" t="s">
        <v>47</v>
      </c>
      <c r="C183" s="188" t="s">
        <v>589</v>
      </c>
      <c r="D183" s="188" t="s">
        <v>40</v>
      </c>
      <c r="E183" s="187" t="s">
        <v>677</v>
      </c>
      <c r="F183" s="187" t="s">
        <v>814</v>
      </c>
      <c r="G183" s="187">
        <v>2021</v>
      </c>
      <c r="H183" s="186">
        <v>5000</v>
      </c>
      <c r="I183" s="184" t="s">
        <v>919</v>
      </c>
      <c r="J183" s="190" t="s">
        <v>923</v>
      </c>
    </row>
    <row r="184" spans="1:10" x14ac:dyDescent="0.2">
      <c r="A184" s="189" t="s">
        <v>658</v>
      </c>
      <c r="B184" s="189" t="s">
        <v>47</v>
      </c>
      <c r="C184" s="188" t="s">
        <v>589</v>
      </c>
      <c r="D184" s="188" t="s">
        <v>40</v>
      </c>
      <c r="E184" s="187" t="s">
        <v>677</v>
      </c>
      <c r="F184" s="187" t="s">
        <v>814</v>
      </c>
      <c r="G184" s="187">
        <v>2021</v>
      </c>
      <c r="H184" s="186">
        <v>23900</v>
      </c>
      <c r="I184" s="184" t="s">
        <v>919</v>
      </c>
      <c r="J184" s="183" t="s">
        <v>922</v>
      </c>
    </row>
    <row r="185" spans="1:10" x14ac:dyDescent="0.2">
      <c r="A185" s="189" t="s">
        <v>659</v>
      </c>
      <c r="B185" s="189" t="s">
        <v>47</v>
      </c>
      <c r="C185" s="188" t="s">
        <v>589</v>
      </c>
      <c r="D185" s="188" t="s">
        <v>40</v>
      </c>
      <c r="E185" s="187" t="s">
        <v>677</v>
      </c>
      <c r="F185" s="187" t="s">
        <v>814</v>
      </c>
      <c r="G185" s="187">
        <v>2021</v>
      </c>
      <c r="H185" s="186">
        <v>50400</v>
      </c>
      <c r="I185" s="184" t="s">
        <v>919</v>
      </c>
      <c r="J185" s="183" t="s">
        <v>921</v>
      </c>
    </row>
    <row r="186" spans="1:10" x14ac:dyDescent="0.2">
      <c r="A186" s="189" t="s">
        <v>660</v>
      </c>
      <c r="B186" s="189" t="s">
        <v>47</v>
      </c>
      <c r="C186" s="188" t="s">
        <v>589</v>
      </c>
      <c r="D186" s="188" t="s">
        <v>40</v>
      </c>
      <c r="E186" s="187" t="s">
        <v>677</v>
      </c>
      <c r="F186" s="187" t="s">
        <v>814</v>
      </c>
      <c r="G186" s="187">
        <v>2021</v>
      </c>
      <c r="H186" s="186">
        <v>1600</v>
      </c>
      <c r="I186" s="184" t="s">
        <v>919</v>
      </c>
      <c r="J186" s="183" t="s">
        <v>920</v>
      </c>
    </row>
    <row r="187" spans="1:10" x14ac:dyDescent="0.2">
      <c r="A187" s="189" t="s">
        <v>661</v>
      </c>
      <c r="B187" s="189" t="s">
        <v>47</v>
      </c>
      <c r="C187" s="188" t="s">
        <v>589</v>
      </c>
      <c r="D187" s="188" t="s">
        <v>40</v>
      </c>
      <c r="E187" s="187" t="s">
        <v>677</v>
      </c>
      <c r="F187" s="187" t="s">
        <v>814</v>
      </c>
      <c r="G187" s="187">
        <v>2020</v>
      </c>
      <c r="H187" s="186">
        <v>1000</v>
      </c>
      <c r="I187" s="184" t="s">
        <v>919</v>
      </c>
      <c r="J187" s="190" t="s">
        <v>918</v>
      </c>
    </row>
    <row r="188" spans="1:10" x14ac:dyDescent="0.2">
      <c r="A188" s="196" t="s">
        <v>1207</v>
      </c>
      <c r="B188" s="196" t="s">
        <v>49</v>
      </c>
      <c r="C188" s="188" t="s">
        <v>589</v>
      </c>
      <c r="D188" s="193" t="s">
        <v>11</v>
      </c>
      <c r="E188" s="193" t="s">
        <v>124</v>
      </c>
      <c r="F188" s="193" t="s">
        <v>917</v>
      </c>
      <c r="G188" s="193">
        <v>2020</v>
      </c>
      <c r="H188" s="186">
        <v>2000</v>
      </c>
      <c r="I188" s="191" t="s">
        <v>816</v>
      </c>
      <c r="J188" s="197" t="s">
        <v>916</v>
      </c>
    </row>
    <row r="189" spans="1:10" x14ac:dyDescent="0.2">
      <c r="A189" s="196" t="s">
        <v>276</v>
      </c>
      <c r="B189" s="196" t="s">
        <v>49</v>
      </c>
      <c r="C189" s="193" t="s">
        <v>260</v>
      </c>
      <c r="D189" s="193" t="s">
        <v>837</v>
      </c>
      <c r="E189" s="193" t="s">
        <v>677</v>
      </c>
      <c r="F189" s="193">
        <v>14</v>
      </c>
      <c r="G189" s="193">
        <v>2019</v>
      </c>
      <c r="H189" s="186">
        <v>800</v>
      </c>
      <c r="I189" s="184" t="s">
        <v>894</v>
      </c>
      <c r="J189" s="193" t="s">
        <v>915</v>
      </c>
    </row>
    <row r="190" spans="1:10" x14ac:dyDescent="0.2">
      <c r="A190" s="196" t="s">
        <v>282</v>
      </c>
      <c r="B190" s="196" t="s">
        <v>49</v>
      </c>
      <c r="C190" s="188" t="s">
        <v>260</v>
      </c>
      <c r="D190" s="193" t="s">
        <v>837</v>
      </c>
      <c r="E190" s="193" t="s">
        <v>677</v>
      </c>
      <c r="F190" s="193">
        <v>17</v>
      </c>
      <c r="G190" s="193">
        <v>2018</v>
      </c>
      <c r="H190" s="186">
        <v>10400</v>
      </c>
      <c r="I190" s="184" t="s">
        <v>836</v>
      </c>
      <c r="J190" s="193" t="s">
        <v>914</v>
      </c>
    </row>
    <row r="191" spans="1:10" x14ac:dyDescent="0.2">
      <c r="A191" s="196" t="s">
        <v>283</v>
      </c>
      <c r="B191" s="196" t="s">
        <v>49</v>
      </c>
      <c r="C191" s="193" t="s">
        <v>260</v>
      </c>
      <c r="D191" s="193" t="s">
        <v>837</v>
      </c>
      <c r="E191" s="193" t="s">
        <v>677</v>
      </c>
      <c r="F191" s="193">
        <v>14</v>
      </c>
      <c r="G191" s="193">
        <v>2020</v>
      </c>
      <c r="H191" s="186">
        <v>30100</v>
      </c>
      <c r="I191" s="184" t="s">
        <v>894</v>
      </c>
      <c r="J191" s="193" t="s">
        <v>913</v>
      </c>
    </row>
    <row r="192" spans="1:10" x14ac:dyDescent="0.2">
      <c r="A192" s="196" t="s">
        <v>284</v>
      </c>
      <c r="B192" s="196" t="s">
        <v>49</v>
      </c>
      <c r="C192" s="193" t="s">
        <v>260</v>
      </c>
      <c r="D192" s="193" t="s">
        <v>837</v>
      </c>
      <c r="E192" s="193" t="s">
        <v>677</v>
      </c>
      <c r="F192" s="193">
        <v>17</v>
      </c>
      <c r="G192" s="193">
        <v>2020</v>
      </c>
      <c r="H192" s="186">
        <v>9500</v>
      </c>
      <c r="I192" s="184" t="s">
        <v>836</v>
      </c>
      <c r="J192" s="197" t="s">
        <v>912</v>
      </c>
    </row>
    <row r="193" spans="1:10" x14ac:dyDescent="0.2">
      <c r="A193" s="196" t="s">
        <v>595</v>
      </c>
      <c r="B193" s="196" t="s">
        <v>49</v>
      </c>
      <c r="C193" s="193" t="s">
        <v>589</v>
      </c>
      <c r="D193" s="193" t="s">
        <v>11</v>
      </c>
      <c r="E193" s="193" t="s">
        <v>124</v>
      </c>
      <c r="F193" s="193" t="s">
        <v>911</v>
      </c>
      <c r="G193" s="193">
        <v>2021</v>
      </c>
      <c r="H193" s="186">
        <v>24000</v>
      </c>
      <c r="I193" s="191" t="s">
        <v>816</v>
      </c>
      <c r="J193" s="193" t="s">
        <v>910</v>
      </c>
    </row>
    <row r="194" spans="1:10" x14ac:dyDescent="0.2">
      <c r="A194" s="196" t="s">
        <v>289</v>
      </c>
      <c r="B194" s="196" t="s">
        <v>49</v>
      </c>
      <c r="C194" s="188" t="s">
        <v>260</v>
      </c>
      <c r="D194" s="193" t="s">
        <v>11</v>
      </c>
      <c r="E194" s="193" t="s">
        <v>677</v>
      </c>
      <c r="F194" s="193">
        <v>15</v>
      </c>
      <c r="G194" s="193">
        <v>2020</v>
      </c>
      <c r="H194" s="186">
        <v>11730</v>
      </c>
      <c r="I194" s="184" t="s">
        <v>844</v>
      </c>
      <c r="J194" s="193" t="s">
        <v>909</v>
      </c>
    </row>
    <row r="195" spans="1:10" x14ac:dyDescent="0.2">
      <c r="A195" s="196" t="s">
        <v>598</v>
      </c>
      <c r="B195" s="196" t="s">
        <v>49</v>
      </c>
      <c r="C195" s="193" t="s">
        <v>589</v>
      </c>
      <c r="D195" s="193" t="s">
        <v>11</v>
      </c>
      <c r="E195" s="193" t="s">
        <v>124</v>
      </c>
      <c r="F195" s="193">
        <v>3</v>
      </c>
      <c r="G195" s="193">
        <v>2026</v>
      </c>
      <c r="H195" s="186">
        <v>1000</v>
      </c>
      <c r="I195" s="191" t="s">
        <v>816</v>
      </c>
      <c r="J195" s="193" t="s">
        <v>908</v>
      </c>
    </row>
    <row r="196" spans="1:10" x14ac:dyDescent="0.2">
      <c r="A196" s="196" t="s">
        <v>601</v>
      </c>
      <c r="B196" s="196" t="s">
        <v>49</v>
      </c>
      <c r="C196" s="193" t="s">
        <v>589</v>
      </c>
      <c r="D196" s="193" t="s">
        <v>11</v>
      </c>
      <c r="E196" s="193" t="s">
        <v>682</v>
      </c>
      <c r="F196" s="193" t="s">
        <v>814</v>
      </c>
      <c r="G196" s="193">
        <v>2019</v>
      </c>
      <c r="H196" s="186">
        <v>2875</v>
      </c>
      <c r="I196" s="191" t="s">
        <v>816</v>
      </c>
      <c r="J196" s="193" t="s">
        <v>907</v>
      </c>
    </row>
    <row r="197" spans="1:10" x14ac:dyDescent="0.2">
      <c r="A197" s="196" t="s">
        <v>604</v>
      </c>
      <c r="B197" s="196" t="s">
        <v>49</v>
      </c>
      <c r="C197" s="188" t="s">
        <v>589</v>
      </c>
      <c r="D197" s="193" t="s">
        <v>11</v>
      </c>
      <c r="E197" s="193" t="s">
        <v>682</v>
      </c>
      <c r="F197" s="193" t="s">
        <v>814</v>
      </c>
      <c r="G197" s="193">
        <v>2018</v>
      </c>
      <c r="H197" s="186">
        <v>105</v>
      </c>
      <c r="I197" s="191" t="s">
        <v>816</v>
      </c>
      <c r="J197" s="197" t="s">
        <v>906</v>
      </c>
    </row>
    <row r="198" spans="1:10" x14ac:dyDescent="0.2">
      <c r="A198" s="196" t="s">
        <v>605</v>
      </c>
      <c r="B198" s="196" t="s">
        <v>49</v>
      </c>
      <c r="C198" s="193" t="s">
        <v>589</v>
      </c>
      <c r="D198" s="193" t="s">
        <v>11</v>
      </c>
      <c r="E198" s="193" t="s">
        <v>682</v>
      </c>
      <c r="F198" s="193" t="s">
        <v>814</v>
      </c>
      <c r="G198" s="193">
        <v>2018</v>
      </c>
      <c r="H198" s="186">
        <v>380</v>
      </c>
      <c r="I198" s="191" t="s">
        <v>816</v>
      </c>
      <c r="J198" s="193" t="s">
        <v>905</v>
      </c>
    </row>
    <row r="199" spans="1:10" x14ac:dyDescent="0.2">
      <c r="A199" s="196" t="s">
        <v>606</v>
      </c>
      <c r="B199" s="196" t="s">
        <v>49</v>
      </c>
      <c r="C199" s="188" t="s">
        <v>589</v>
      </c>
      <c r="D199" s="193" t="s">
        <v>11</v>
      </c>
      <c r="E199" s="193" t="s">
        <v>682</v>
      </c>
      <c r="F199" s="193" t="s">
        <v>814</v>
      </c>
      <c r="G199" s="193">
        <v>2018</v>
      </c>
      <c r="H199" s="186">
        <v>1400</v>
      </c>
      <c r="I199" s="191" t="s">
        <v>816</v>
      </c>
      <c r="J199" s="197" t="s">
        <v>904</v>
      </c>
    </row>
    <row r="200" spans="1:10" x14ac:dyDescent="0.2">
      <c r="A200" s="196" t="s">
        <v>607</v>
      </c>
      <c r="B200" s="196" t="s">
        <v>49</v>
      </c>
      <c r="C200" s="188" t="s">
        <v>589</v>
      </c>
      <c r="D200" s="193" t="s">
        <v>11</v>
      </c>
      <c r="E200" s="193" t="s">
        <v>682</v>
      </c>
      <c r="F200" s="193" t="s">
        <v>814</v>
      </c>
      <c r="G200" s="193">
        <v>2018</v>
      </c>
      <c r="H200" s="186">
        <v>420</v>
      </c>
      <c r="I200" s="191" t="s">
        <v>816</v>
      </c>
      <c r="J200" s="255" t="s">
        <v>903</v>
      </c>
    </row>
    <row r="201" spans="1:10" x14ac:dyDescent="0.2">
      <c r="A201" s="196" t="s">
        <v>609</v>
      </c>
      <c r="B201" s="196" t="s">
        <v>49</v>
      </c>
      <c r="C201" s="188" t="s">
        <v>589</v>
      </c>
      <c r="D201" s="193" t="s">
        <v>11</v>
      </c>
      <c r="E201" s="193" t="s">
        <v>124</v>
      </c>
      <c r="F201" s="193" t="s">
        <v>814</v>
      </c>
      <c r="G201" s="193">
        <v>2021</v>
      </c>
      <c r="H201" s="186">
        <v>1500</v>
      </c>
      <c r="I201" s="191" t="s">
        <v>816</v>
      </c>
      <c r="J201" s="193" t="s">
        <v>902</v>
      </c>
    </row>
    <row r="202" spans="1:10" x14ac:dyDescent="0.2">
      <c r="A202" s="196" t="s">
        <v>610</v>
      </c>
      <c r="B202" s="196" t="s">
        <v>49</v>
      </c>
      <c r="C202" s="193" t="s">
        <v>589</v>
      </c>
      <c r="D202" s="193" t="s">
        <v>11</v>
      </c>
      <c r="E202" s="193" t="s">
        <v>124</v>
      </c>
      <c r="F202" s="193" t="s">
        <v>814</v>
      </c>
      <c r="G202" s="193">
        <v>2020</v>
      </c>
      <c r="H202" s="186">
        <v>4000</v>
      </c>
      <c r="I202" s="191" t="s">
        <v>816</v>
      </c>
      <c r="J202" s="193" t="s">
        <v>901</v>
      </c>
    </row>
    <row r="203" spans="1:10" x14ac:dyDescent="0.2">
      <c r="A203" s="196" t="s">
        <v>322</v>
      </c>
      <c r="B203" s="196" t="s">
        <v>49</v>
      </c>
      <c r="C203" s="193" t="s">
        <v>260</v>
      </c>
      <c r="D203" s="193" t="s">
        <v>837</v>
      </c>
      <c r="E203" s="193" t="s">
        <v>677</v>
      </c>
      <c r="F203" s="198" t="s">
        <v>814</v>
      </c>
      <c r="G203" s="193">
        <v>2018</v>
      </c>
      <c r="H203" s="186">
        <v>500</v>
      </c>
      <c r="I203" s="184" t="s">
        <v>836</v>
      </c>
      <c r="J203" s="197" t="s">
        <v>900</v>
      </c>
    </row>
    <row r="204" spans="1:10" x14ac:dyDescent="0.2">
      <c r="A204" s="196" t="s">
        <v>510</v>
      </c>
      <c r="B204" s="196" t="s">
        <v>49</v>
      </c>
      <c r="C204" s="193" t="s">
        <v>474</v>
      </c>
      <c r="D204" s="193" t="s">
        <v>11</v>
      </c>
      <c r="E204" s="193" t="s">
        <v>677</v>
      </c>
      <c r="F204" s="193" t="s">
        <v>814</v>
      </c>
      <c r="G204" s="193">
        <v>2020</v>
      </c>
      <c r="H204" s="186">
        <v>500</v>
      </c>
      <c r="I204" s="191" t="s">
        <v>819</v>
      </c>
      <c r="J204" s="197" t="s">
        <v>899</v>
      </c>
    </row>
    <row r="205" spans="1:10" x14ac:dyDescent="0.2">
      <c r="A205" s="196" t="s">
        <v>612</v>
      </c>
      <c r="B205" s="196" t="s">
        <v>49</v>
      </c>
      <c r="C205" s="193" t="s">
        <v>589</v>
      </c>
      <c r="D205" s="193" t="s">
        <v>11</v>
      </c>
      <c r="E205" s="193" t="s">
        <v>677</v>
      </c>
      <c r="F205" s="193">
        <v>14</v>
      </c>
      <c r="G205" s="193">
        <v>2022</v>
      </c>
      <c r="H205" s="186">
        <v>500</v>
      </c>
      <c r="I205" s="191" t="s">
        <v>842</v>
      </c>
      <c r="J205" s="197" t="s">
        <v>898</v>
      </c>
    </row>
    <row r="206" spans="1:10" x14ac:dyDescent="0.2">
      <c r="A206" s="196" t="s">
        <v>324</v>
      </c>
      <c r="B206" s="196" t="s">
        <v>49</v>
      </c>
      <c r="C206" s="193" t="s">
        <v>260</v>
      </c>
      <c r="D206" s="193" t="s">
        <v>837</v>
      </c>
      <c r="E206" s="193" t="s">
        <v>677</v>
      </c>
      <c r="F206" s="193" t="s">
        <v>897</v>
      </c>
      <c r="G206" s="193">
        <v>2023</v>
      </c>
      <c r="H206" s="186">
        <v>50</v>
      </c>
      <c r="I206" s="184" t="s">
        <v>836</v>
      </c>
      <c r="J206" s="197" t="s">
        <v>896</v>
      </c>
    </row>
    <row r="207" spans="1:10" x14ac:dyDescent="0.2">
      <c r="A207" s="196" t="s">
        <v>328</v>
      </c>
      <c r="B207" s="196" t="s">
        <v>49</v>
      </c>
      <c r="C207" s="193" t="s">
        <v>260</v>
      </c>
      <c r="D207" s="193" t="s">
        <v>837</v>
      </c>
      <c r="E207" s="193" t="s">
        <v>677</v>
      </c>
      <c r="F207" s="193" t="s">
        <v>895</v>
      </c>
      <c r="G207" s="193">
        <v>2022</v>
      </c>
      <c r="H207" s="186">
        <v>200</v>
      </c>
      <c r="I207" s="184" t="s">
        <v>894</v>
      </c>
      <c r="J207" s="197" t="s">
        <v>893</v>
      </c>
    </row>
    <row r="208" spans="1:10" x14ac:dyDescent="0.2">
      <c r="A208" s="196" t="s">
        <v>332</v>
      </c>
      <c r="B208" s="196" t="s">
        <v>49</v>
      </c>
      <c r="C208" s="193" t="s">
        <v>260</v>
      </c>
      <c r="D208" s="193" t="s">
        <v>837</v>
      </c>
      <c r="E208" s="193" t="s">
        <v>677</v>
      </c>
      <c r="F208" s="193" t="s">
        <v>887</v>
      </c>
      <c r="G208" s="193">
        <v>2023</v>
      </c>
      <c r="H208" s="186">
        <v>50</v>
      </c>
      <c r="I208" s="184" t="s">
        <v>836</v>
      </c>
      <c r="J208" s="193" t="s">
        <v>892</v>
      </c>
    </row>
    <row r="209" spans="1:10" x14ac:dyDescent="0.2">
      <c r="A209" s="196" t="s">
        <v>339</v>
      </c>
      <c r="B209" s="196" t="s">
        <v>49</v>
      </c>
      <c r="C209" s="188" t="s">
        <v>260</v>
      </c>
      <c r="D209" s="193" t="s">
        <v>11</v>
      </c>
      <c r="E209" s="193" t="s">
        <v>677</v>
      </c>
      <c r="F209" s="193" t="s">
        <v>891</v>
      </c>
      <c r="G209" s="193" t="s">
        <v>885</v>
      </c>
      <c r="H209" s="186">
        <v>70</v>
      </c>
      <c r="I209" s="184" t="s">
        <v>844</v>
      </c>
      <c r="J209" s="193" t="s">
        <v>881</v>
      </c>
    </row>
    <row r="210" spans="1:10" x14ac:dyDescent="0.2">
      <c r="A210" s="196" t="s">
        <v>340</v>
      </c>
      <c r="B210" s="196" t="s">
        <v>49</v>
      </c>
      <c r="C210" s="188" t="s">
        <v>260</v>
      </c>
      <c r="D210" s="193" t="s">
        <v>11</v>
      </c>
      <c r="E210" s="193" t="s">
        <v>677</v>
      </c>
      <c r="F210" s="193" t="s">
        <v>890</v>
      </c>
      <c r="G210" s="193" t="s">
        <v>889</v>
      </c>
      <c r="H210" s="186">
        <v>130</v>
      </c>
      <c r="I210" s="184" t="s">
        <v>844</v>
      </c>
      <c r="J210" s="193" t="s">
        <v>888</v>
      </c>
    </row>
    <row r="211" spans="1:10" x14ac:dyDescent="0.2">
      <c r="A211" s="196" t="s">
        <v>343</v>
      </c>
      <c r="B211" s="196" t="s">
        <v>49</v>
      </c>
      <c r="C211" s="193" t="s">
        <v>260</v>
      </c>
      <c r="D211" s="193" t="s">
        <v>11</v>
      </c>
      <c r="E211" s="193" t="s">
        <v>677</v>
      </c>
      <c r="F211" s="193" t="s">
        <v>887</v>
      </c>
      <c r="G211" s="193" t="s">
        <v>882</v>
      </c>
      <c r="H211" s="186">
        <v>100</v>
      </c>
      <c r="I211" s="184" t="s">
        <v>844</v>
      </c>
      <c r="J211" s="193" t="s">
        <v>881</v>
      </c>
    </row>
    <row r="212" spans="1:10" x14ac:dyDescent="0.2">
      <c r="A212" s="196" t="s">
        <v>352</v>
      </c>
      <c r="B212" s="196" t="s">
        <v>49</v>
      </c>
      <c r="C212" s="188" t="s">
        <v>260</v>
      </c>
      <c r="D212" s="193" t="s">
        <v>11</v>
      </c>
      <c r="E212" s="193" t="s">
        <v>677</v>
      </c>
      <c r="F212" s="193" t="s">
        <v>886</v>
      </c>
      <c r="G212" s="193" t="s">
        <v>885</v>
      </c>
      <c r="H212" s="186">
        <v>80</v>
      </c>
      <c r="I212" s="184" t="s">
        <v>844</v>
      </c>
      <c r="J212" s="197" t="s">
        <v>884</v>
      </c>
    </row>
    <row r="213" spans="1:10" x14ac:dyDescent="0.2">
      <c r="A213" s="196" t="s">
        <v>364</v>
      </c>
      <c r="B213" s="196" t="s">
        <v>49</v>
      </c>
      <c r="C213" s="188" t="s">
        <v>260</v>
      </c>
      <c r="D213" s="193" t="s">
        <v>11</v>
      </c>
      <c r="E213" s="193" t="s">
        <v>677</v>
      </c>
      <c r="F213" s="193" t="s">
        <v>883</v>
      </c>
      <c r="G213" s="193" t="s">
        <v>882</v>
      </c>
      <c r="H213" s="186">
        <v>150</v>
      </c>
      <c r="I213" s="184" t="s">
        <v>844</v>
      </c>
      <c r="J213" s="193" t="s">
        <v>881</v>
      </c>
    </row>
    <row r="214" spans="1:10" x14ac:dyDescent="0.2">
      <c r="A214" s="189" t="s">
        <v>616</v>
      </c>
      <c r="B214" s="189" t="s">
        <v>49</v>
      </c>
      <c r="C214" s="188" t="s">
        <v>589</v>
      </c>
      <c r="D214" s="193" t="s">
        <v>40</v>
      </c>
      <c r="E214" s="193" t="s">
        <v>677</v>
      </c>
      <c r="F214" s="193" t="s">
        <v>814</v>
      </c>
      <c r="G214" s="187">
        <v>2021</v>
      </c>
      <c r="H214" s="186">
        <v>700</v>
      </c>
      <c r="I214" s="184"/>
      <c r="J214" s="195" t="s">
        <v>880</v>
      </c>
    </row>
    <row r="215" spans="1:10" x14ac:dyDescent="0.2">
      <c r="A215" s="189" t="s">
        <v>617</v>
      </c>
      <c r="B215" s="189" t="s">
        <v>49</v>
      </c>
      <c r="C215" s="188" t="s">
        <v>589</v>
      </c>
      <c r="D215" s="193" t="s">
        <v>40</v>
      </c>
      <c r="E215" s="193" t="s">
        <v>124</v>
      </c>
      <c r="F215" s="193" t="s">
        <v>814</v>
      </c>
      <c r="G215" s="187">
        <v>2020</v>
      </c>
      <c r="H215" s="186">
        <v>4000</v>
      </c>
      <c r="I215" s="184"/>
      <c r="J215" s="194" t="s">
        <v>879</v>
      </c>
    </row>
    <row r="216" spans="1:10" x14ac:dyDescent="0.2">
      <c r="A216" s="189" t="s">
        <v>190</v>
      </c>
      <c r="B216" s="189" t="s">
        <v>49</v>
      </c>
      <c r="C216" s="188" t="s">
        <v>187</v>
      </c>
      <c r="D216" s="193" t="s">
        <v>35</v>
      </c>
      <c r="E216" s="193" t="s">
        <v>677</v>
      </c>
      <c r="F216" s="193" t="s">
        <v>814</v>
      </c>
      <c r="G216" s="187">
        <v>2021</v>
      </c>
      <c r="H216" s="186">
        <v>24000</v>
      </c>
      <c r="I216" s="184"/>
      <c r="J216" s="194" t="s">
        <v>878</v>
      </c>
    </row>
    <row r="217" spans="1:10" x14ac:dyDescent="0.2">
      <c r="A217" s="189" t="s">
        <v>191</v>
      </c>
      <c r="B217" s="189" t="s">
        <v>49</v>
      </c>
      <c r="C217" s="193" t="s">
        <v>187</v>
      </c>
      <c r="D217" s="193" t="s">
        <v>35</v>
      </c>
      <c r="E217" s="193" t="s">
        <v>677</v>
      </c>
      <c r="F217" s="193" t="s">
        <v>814</v>
      </c>
      <c r="G217" s="187">
        <v>2021</v>
      </c>
      <c r="H217" s="186">
        <v>175</v>
      </c>
      <c r="I217" s="184"/>
      <c r="J217" s="194" t="s">
        <v>877</v>
      </c>
    </row>
    <row r="218" spans="1:10" x14ac:dyDescent="0.2">
      <c r="A218" s="189" t="s">
        <v>618</v>
      </c>
      <c r="B218" s="189" t="s">
        <v>49</v>
      </c>
      <c r="C218" s="188" t="s">
        <v>589</v>
      </c>
      <c r="D218" s="193" t="s">
        <v>11</v>
      </c>
      <c r="E218" s="193" t="s">
        <v>677</v>
      </c>
      <c r="F218" s="187" t="s">
        <v>814</v>
      </c>
      <c r="G218" s="187">
        <v>2020</v>
      </c>
      <c r="H218" s="186">
        <v>2710</v>
      </c>
      <c r="I218" s="191" t="s">
        <v>842</v>
      </c>
      <c r="J218" s="194" t="s">
        <v>876</v>
      </c>
    </row>
    <row r="219" spans="1:10" x14ac:dyDescent="0.2">
      <c r="A219" s="189" t="s">
        <v>619</v>
      </c>
      <c r="B219" s="189" t="s">
        <v>49</v>
      </c>
      <c r="C219" s="188" t="s">
        <v>589</v>
      </c>
      <c r="D219" s="193" t="s">
        <v>11</v>
      </c>
      <c r="E219" s="193" t="s">
        <v>677</v>
      </c>
      <c r="F219" s="187" t="s">
        <v>814</v>
      </c>
      <c r="G219" s="187">
        <v>2020</v>
      </c>
      <c r="H219" s="186">
        <v>1581</v>
      </c>
      <c r="I219" s="191" t="s">
        <v>816</v>
      </c>
      <c r="J219" s="195" t="s">
        <v>875</v>
      </c>
    </row>
    <row r="220" spans="1:10" x14ac:dyDescent="0.2">
      <c r="A220" s="189" t="s">
        <v>620</v>
      </c>
      <c r="B220" s="189" t="s">
        <v>49</v>
      </c>
      <c r="C220" s="193" t="s">
        <v>589</v>
      </c>
      <c r="D220" s="193" t="s">
        <v>11</v>
      </c>
      <c r="E220" s="193" t="s">
        <v>677</v>
      </c>
      <c r="F220" s="187" t="s">
        <v>814</v>
      </c>
      <c r="G220" s="187">
        <v>2020</v>
      </c>
      <c r="H220" s="186">
        <v>400</v>
      </c>
      <c r="I220" s="191" t="s">
        <v>816</v>
      </c>
      <c r="J220" s="194" t="s">
        <v>874</v>
      </c>
    </row>
    <row r="221" spans="1:10" x14ac:dyDescent="0.2">
      <c r="A221" s="189" t="s">
        <v>621</v>
      </c>
      <c r="B221" s="189" t="s">
        <v>49</v>
      </c>
      <c r="C221" s="193" t="s">
        <v>589</v>
      </c>
      <c r="D221" s="193" t="s">
        <v>11</v>
      </c>
      <c r="E221" s="193" t="s">
        <v>124</v>
      </c>
      <c r="F221" s="187" t="s">
        <v>814</v>
      </c>
      <c r="G221" s="187">
        <v>2021</v>
      </c>
      <c r="H221" s="186">
        <v>400</v>
      </c>
      <c r="I221" s="191" t="s">
        <v>816</v>
      </c>
      <c r="J221" s="183" t="s">
        <v>873</v>
      </c>
    </row>
    <row r="222" spans="1:10" x14ac:dyDescent="0.2">
      <c r="A222" s="189" t="s">
        <v>622</v>
      </c>
      <c r="B222" s="189" t="s">
        <v>49</v>
      </c>
      <c r="C222" s="193" t="s">
        <v>589</v>
      </c>
      <c r="D222" s="193" t="s">
        <v>11</v>
      </c>
      <c r="E222" s="193" t="s">
        <v>124</v>
      </c>
      <c r="F222" s="187" t="s">
        <v>814</v>
      </c>
      <c r="G222" s="187">
        <v>2021</v>
      </c>
      <c r="H222" s="186">
        <v>2400</v>
      </c>
      <c r="I222" s="191" t="s">
        <v>816</v>
      </c>
      <c r="J222" s="194" t="s">
        <v>872</v>
      </c>
    </row>
    <row r="223" spans="1:10" x14ac:dyDescent="0.2">
      <c r="A223" s="189" t="s">
        <v>623</v>
      </c>
      <c r="B223" s="189" t="s">
        <v>49</v>
      </c>
      <c r="C223" s="193" t="s">
        <v>589</v>
      </c>
      <c r="D223" s="193" t="s">
        <v>11</v>
      </c>
      <c r="E223" s="193" t="s">
        <v>124</v>
      </c>
      <c r="F223" s="187" t="s">
        <v>814</v>
      </c>
      <c r="G223" s="187">
        <v>2021</v>
      </c>
      <c r="H223" s="186">
        <v>400</v>
      </c>
      <c r="I223" s="191" t="s">
        <v>816</v>
      </c>
      <c r="J223" s="183" t="s">
        <v>871</v>
      </c>
    </row>
    <row r="224" spans="1:10" x14ac:dyDescent="0.2">
      <c r="A224" s="189" t="s">
        <v>624</v>
      </c>
      <c r="B224" s="189" t="s">
        <v>49</v>
      </c>
      <c r="C224" s="193" t="s">
        <v>589</v>
      </c>
      <c r="D224" s="193" t="s">
        <v>11</v>
      </c>
      <c r="E224" s="193" t="s">
        <v>682</v>
      </c>
      <c r="F224" s="187" t="s">
        <v>814</v>
      </c>
      <c r="G224" s="187">
        <v>2020</v>
      </c>
      <c r="H224" s="186">
        <v>300</v>
      </c>
      <c r="I224" s="191" t="s">
        <v>816</v>
      </c>
      <c r="J224" s="190" t="s">
        <v>870</v>
      </c>
    </row>
    <row r="225" spans="1:10" x14ac:dyDescent="0.2">
      <c r="A225" s="189" t="s">
        <v>625</v>
      </c>
      <c r="B225" s="189" t="s">
        <v>49</v>
      </c>
      <c r="C225" s="193" t="s">
        <v>589</v>
      </c>
      <c r="D225" s="193" t="s">
        <v>11</v>
      </c>
      <c r="E225" s="193" t="s">
        <v>682</v>
      </c>
      <c r="F225" s="187" t="s">
        <v>814</v>
      </c>
      <c r="G225" s="187">
        <v>2020</v>
      </c>
      <c r="H225" s="186">
        <v>300</v>
      </c>
      <c r="I225" s="191" t="s">
        <v>816</v>
      </c>
      <c r="J225" s="183" t="s">
        <v>869</v>
      </c>
    </row>
    <row r="226" spans="1:10" x14ac:dyDescent="0.2">
      <c r="A226" s="189" t="s">
        <v>626</v>
      </c>
      <c r="B226" s="189" t="s">
        <v>49</v>
      </c>
      <c r="C226" s="193" t="s">
        <v>589</v>
      </c>
      <c r="D226" s="193" t="s">
        <v>11</v>
      </c>
      <c r="E226" s="193" t="s">
        <v>124</v>
      </c>
      <c r="F226" s="187" t="s">
        <v>814</v>
      </c>
      <c r="G226" s="187">
        <v>2021</v>
      </c>
      <c r="H226" s="186">
        <v>1000</v>
      </c>
      <c r="I226" s="191" t="s">
        <v>816</v>
      </c>
      <c r="J226" s="183" t="s">
        <v>868</v>
      </c>
    </row>
    <row r="227" spans="1:10" x14ac:dyDescent="0.2">
      <c r="A227" s="189" t="s">
        <v>382</v>
      </c>
      <c r="B227" s="189" t="s">
        <v>49</v>
      </c>
      <c r="C227" s="193" t="s">
        <v>260</v>
      </c>
      <c r="D227" s="188" t="s">
        <v>837</v>
      </c>
      <c r="E227" s="187" t="s">
        <v>677</v>
      </c>
      <c r="F227" s="187" t="s">
        <v>814</v>
      </c>
      <c r="G227" s="187">
        <v>2020</v>
      </c>
      <c r="H227" s="186">
        <v>270</v>
      </c>
      <c r="I227" s="184" t="s">
        <v>836</v>
      </c>
      <c r="J227" s="183" t="s">
        <v>867</v>
      </c>
    </row>
    <row r="228" spans="1:10" x14ac:dyDescent="0.2">
      <c r="A228" s="189" t="s">
        <v>383</v>
      </c>
      <c r="B228" s="189" t="s">
        <v>49</v>
      </c>
      <c r="C228" s="193" t="s">
        <v>260</v>
      </c>
      <c r="D228" s="188" t="s">
        <v>837</v>
      </c>
      <c r="E228" s="187" t="s">
        <v>682</v>
      </c>
      <c r="F228" s="187" t="s">
        <v>814</v>
      </c>
      <c r="G228" s="187">
        <v>2020</v>
      </c>
      <c r="H228" s="186">
        <v>465</v>
      </c>
      <c r="I228" s="184" t="s">
        <v>836</v>
      </c>
      <c r="J228" s="183" t="s">
        <v>866</v>
      </c>
    </row>
    <row r="229" spans="1:10" x14ac:dyDescent="0.2">
      <c r="A229" s="189" t="s">
        <v>392</v>
      </c>
      <c r="B229" s="189" t="s">
        <v>49</v>
      </c>
      <c r="C229" s="193" t="s">
        <v>260</v>
      </c>
      <c r="D229" s="188" t="s">
        <v>11</v>
      </c>
      <c r="E229" s="187" t="s">
        <v>677</v>
      </c>
      <c r="F229" s="187" t="s">
        <v>814</v>
      </c>
      <c r="G229" s="187">
        <v>2020</v>
      </c>
      <c r="H229" s="186">
        <v>1235</v>
      </c>
      <c r="I229" s="191" t="s">
        <v>865</v>
      </c>
      <c r="J229" s="190" t="s">
        <v>864</v>
      </c>
    </row>
    <row r="230" spans="1:10" x14ac:dyDescent="0.2">
      <c r="A230" s="189" t="s">
        <v>404</v>
      </c>
      <c r="B230" s="189" t="s">
        <v>49</v>
      </c>
      <c r="C230" s="188" t="s">
        <v>260</v>
      </c>
      <c r="D230" s="188" t="s">
        <v>837</v>
      </c>
      <c r="E230" s="187" t="s">
        <v>677</v>
      </c>
      <c r="F230" s="187" t="s">
        <v>814</v>
      </c>
      <c r="G230" s="187">
        <v>2020</v>
      </c>
      <c r="H230" s="186">
        <v>2500</v>
      </c>
      <c r="I230" s="184" t="s">
        <v>836</v>
      </c>
      <c r="J230" s="190" t="s">
        <v>863</v>
      </c>
    </row>
    <row r="231" spans="1:10" x14ac:dyDescent="0.2">
      <c r="A231" s="189" t="s">
        <v>405</v>
      </c>
      <c r="B231" s="189" t="s">
        <v>49</v>
      </c>
      <c r="C231" s="188" t="s">
        <v>260</v>
      </c>
      <c r="D231" s="188" t="s">
        <v>837</v>
      </c>
      <c r="E231" s="187" t="s">
        <v>677</v>
      </c>
      <c r="F231" s="187" t="s">
        <v>814</v>
      </c>
      <c r="G231" s="187">
        <v>2020</v>
      </c>
      <c r="H231" s="186">
        <v>590</v>
      </c>
      <c r="I231" s="184" t="s">
        <v>836</v>
      </c>
      <c r="J231" s="190" t="s">
        <v>862</v>
      </c>
    </row>
    <row r="232" spans="1:10" x14ac:dyDescent="0.2">
      <c r="A232" s="189" t="s">
        <v>411</v>
      </c>
      <c r="B232" s="189" t="s">
        <v>49</v>
      </c>
      <c r="C232" s="188" t="s">
        <v>260</v>
      </c>
      <c r="D232" s="188" t="s">
        <v>11</v>
      </c>
      <c r="E232" s="187" t="s">
        <v>677</v>
      </c>
      <c r="F232" s="187" t="s">
        <v>814</v>
      </c>
      <c r="G232" s="187">
        <v>2020</v>
      </c>
      <c r="H232" s="186">
        <v>4471</v>
      </c>
      <c r="I232" s="191" t="s">
        <v>861</v>
      </c>
      <c r="J232" s="183" t="s">
        <v>860</v>
      </c>
    </row>
    <row r="233" spans="1:10" x14ac:dyDescent="0.2">
      <c r="A233" s="189" t="s">
        <v>412</v>
      </c>
      <c r="B233" s="189" t="s">
        <v>49</v>
      </c>
      <c r="C233" s="188" t="s">
        <v>260</v>
      </c>
      <c r="D233" s="188" t="s">
        <v>837</v>
      </c>
      <c r="E233" s="187" t="s">
        <v>677</v>
      </c>
      <c r="F233" s="187" t="s">
        <v>814</v>
      </c>
      <c r="G233" s="187">
        <v>2020</v>
      </c>
      <c r="H233" s="186">
        <v>39246</v>
      </c>
      <c r="I233" s="184" t="s">
        <v>836</v>
      </c>
      <c r="J233" s="183" t="s">
        <v>859</v>
      </c>
    </row>
    <row r="234" spans="1:10" x14ac:dyDescent="0.2">
      <c r="A234" s="189" t="s">
        <v>413</v>
      </c>
      <c r="B234" s="189" t="s">
        <v>49</v>
      </c>
      <c r="C234" s="188" t="s">
        <v>260</v>
      </c>
      <c r="D234" s="188" t="s">
        <v>11</v>
      </c>
      <c r="E234" s="187" t="s">
        <v>677</v>
      </c>
      <c r="F234" s="187" t="s">
        <v>814</v>
      </c>
      <c r="G234" s="187">
        <v>2020</v>
      </c>
      <c r="H234" s="186">
        <v>100</v>
      </c>
      <c r="I234" s="184" t="s">
        <v>844</v>
      </c>
      <c r="J234" s="183" t="s">
        <v>858</v>
      </c>
    </row>
    <row r="235" spans="1:10" x14ac:dyDescent="0.2">
      <c r="A235" s="189" t="s">
        <v>414</v>
      </c>
      <c r="B235" s="189" t="s">
        <v>49</v>
      </c>
      <c r="C235" s="188" t="s">
        <v>260</v>
      </c>
      <c r="D235" s="188" t="s">
        <v>11</v>
      </c>
      <c r="E235" s="187" t="s">
        <v>677</v>
      </c>
      <c r="F235" s="187" t="s">
        <v>814</v>
      </c>
      <c r="G235" s="187">
        <v>2020</v>
      </c>
      <c r="H235" s="186">
        <v>200</v>
      </c>
      <c r="I235" s="184" t="s">
        <v>844</v>
      </c>
      <c r="J235" s="183" t="s">
        <v>857</v>
      </c>
    </row>
    <row r="236" spans="1:10" x14ac:dyDescent="0.2">
      <c r="A236" s="189" t="s">
        <v>415</v>
      </c>
      <c r="B236" s="189" t="s">
        <v>49</v>
      </c>
      <c r="C236" s="188" t="s">
        <v>260</v>
      </c>
      <c r="D236" s="188" t="s">
        <v>11</v>
      </c>
      <c r="E236" s="187" t="s">
        <v>677</v>
      </c>
      <c r="F236" s="187" t="s">
        <v>814</v>
      </c>
      <c r="G236" s="187">
        <v>2020</v>
      </c>
      <c r="H236" s="186">
        <v>200</v>
      </c>
      <c r="I236" s="184" t="s">
        <v>844</v>
      </c>
      <c r="J236" s="190" t="s">
        <v>856</v>
      </c>
    </row>
    <row r="237" spans="1:10" x14ac:dyDescent="0.2">
      <c r="A237" s="189" t="s">
        <v>416</v>
      </c>
      <c r="B237" s="189" t="s">
        <v>49</v>
      </c>
      <c r="C237" s="188" t="s">
        <v>260</v>
      </c>
      <c r="D237" s="188" t="s">
        <v>11</v>
      </c>
      <c r="E237" s="187" t="s">
        <v>677</v>
      </c>
      <c r="F237" s="187" t="s">
        <v>814</v>
      </c>
      <c r="G237" s="187">
        <v>2020</v>
      </c>
      <c r="H237" s="186">
        <v>420</v>
      </c>
      <c r="I237" s="184" t="s">
        <v>844</v>
      </c>
      <c r="J237" s="183" t="s">
        <v>855</v>
      </c>
    </row>
    <row r="238" spans="1:10" x14ac:dyDescent="0.2">
      <c r="A238" s="189" t="s">
        <v>417</v>
      </c>
      <c r="B238" s="189" t="s">
        <v>49</v>
      </c>
      <c r="C238" s="188" t="s">
        <v>260</v>
      </c>
      <c r="D238" s="188" t="s">
        <v>11</v>
      </c>
      <c r="E238" s="187" t="s">
        <v>677</v>
      </c>
      <c r="F238" s="187" t="s">
        <v>814</v>
      </c>
      <c r="G238" s="187">
        <v>2020</v>
      </c>
      <c r="H238" s="186">
        <v>500</v>
      </c>
      <c r="I238" s="184" t="s">
        <v>844</v>
      </c>
      <c r="J238" s="183" t="s">
        <v>854</v>
      </c>
    </row>
    <row r="239" spans="1:10" x14ac:dyDescent="0.2">
      <c r="A239" s="189" t="s">
        <v>419</v>
      </c>
      <c r="B239" s="189" t="s">
        <v>49</v>
      </c>
      <c r="C239" s="188" t="s">
        <v>260</v>
      </c>
      <c r="D239" s="188" t="s">
        <v>11</v>
      </c>
      <c r="E239" s="187" t="s">
        <v>677</v>
      </c>
      <c r="F239" s="187">
        <v>14</v>
      </c>
      <c r="G239" s="187">
        <v>2020</v>
      </c>
      <c r="H239" s="186">
        <v>400</v>
      </c>
      <c r="I239" s="184" t="s">
        <v>844</v>
      </c>
      <c r="J239" s="183" t="s">
        <v>853</v>
      </c>
    </row>
    <row r="240" spans="1:10" x14ac:dyDescent="0.2">
      <c r="A240" s="189" t="s">
        <v>420</v>
      </c>
      <c r="B240" s="189" t="s">
        <v>49</v>
      </c>
      <c r="C240" s="188" t="s">
        <v>260</v>
      </c>
      <c r="D240" s="188" t="s">
        <v>11</v>
      </c>
      <c r="E240" s="187" t="s">
        <v>677</v>
      </c>
      <c r="F240" s="187">
        <v>3</v>
      </c>
      <c r="G240" s="187">
        <v>2020</v>
      </c>
      <c r="H240" s="186">
        <v>150</v>
      </c>
      <c r="I240" s="184" t="s">
        <v>844</v>
      </c>
      <c r="J240" s="183" t="s">
        <v>852</v>
      </c>
    </row>
    <row r="241" spans="1:10" x14ac:dyDescent="0.2">
      <c r="A241" s="189" t="s">
        <v>422</v>
      </c>
      <c r="B241" s="189" t="s">
        <v>49</v>
      </c>
      <c r="C241" s="188" t="s">
        <v>260</v>
      </c>
      <c r="D241" s="188" t="s">
        <v>11</v>
      </c>
      <c r="E241" s="187" t="s">
        <v>677</v>
      </c>
      <c r="F241" s="187">
        <v>14</v>
      </c>
      <c r="G241" s="187">
        <v>2020</v>
      </c>
      <c r="H241" s="186">
        <v>350</v>
      </c>
      <c r="I241" s="184" t="s">
        <v>844</v>
      </c>
      <c r="J241" s="183" t="s">
        <v>851</v>
      </c>
    </row>
    <row r="242" spans="1:10" x14ac:dyDescent="0.2">
      <c r="A242" s="189" t="s">
        <v>440</v>
      </c>
      <c r="B242" s="189" t="s">
        <v>49</v>
      </c>
      <c r="C242" s="188" t="s">
        <v>260</v>
      </c>
      <c r="D242" s="188" t="s">
        <v>11</v>
      </c>
      <c r="E242" s="187" t="s">
        <v>677</v>
      </c>
      <c r="F242" s="187" t="s">
        <v>814</v>
      </c>
      <c r="G242" s="187">
        <v>2020</v>
      </c>
      <c r="H242" s="186">
        <v>2375</v>
      </c>
      <c r="I242" s="191" t="s">
        <v>850</v>
      </c>
      <c r="J242" s="183" t="s">
        <v>849</v>
      </c>
    </row>
    <row r="243" spans="1:10" x14ac:dyDescent="0.2">
      <c r="A243" s="189" t="s">
        <v>452</v>
      </c>
      <c r="B243" s="189" t="s">
        <v>49</v>
      </c>
      <c r="C243" s="188" t="s">
        <v>260</v>
      </c>
      <c r="D243" s="188" t="s">
        <v>837</v>
      </c>
      <c r="E243" s="187" t="s">
        <v>677</v>
      </c>
      <c r="F243" s="187">
        <v>13</v>
      </c>
      <c r="G243" s="187">
        <v>2021</v>
      </c>
      <c r="H243" s="186">
        <v>108</v>
      </c>
      <c r="I243" s="184" t="s">
        <v>836</v>
      </c>
      <c r="J243" s="183" t="s">
        <v>848</v>
      </c>
    </row>
    <row r="244" spans="1:10" x14ac:dyDescent="0.2">
      <c r="A244" s="189" t="s">
        <v>453</v>
      </c>
      <c r="B244" s="189" t="s">
        <v>49</v>
      </c>
      <c r="C244" s="188" t="s">
        <v>260</v>
      </c>
      <c r="D244" s="188" t="s">
        <v>11</v>
      </c>
      <c r="E244" s="187" t="s">
        <v>677</v>
      </c>
      <c r="F244" s="187">
        <v>2</v>
      </c>
      <c r="G244" s="187">
        <v>2022</v>
      </c>
      <c r="H244" s="186">
        <v>807</v>
      </c>
      <c r="I244" s="184" t="s">
        <v>844</v>
      </c>
      <c r="J244" s="183" t="s">
        <v>847</v>
      </c>
    </row>
    <row r="245" spans="1:10" x14ac:dyDescent="0.2">
      <c r="A245" s="189" t="s">
        <v>525</v>
      </c>
      <c r="B245" s="189" t="s">
        <v>49</v>
      </c>
      <c r="C245" s="188" t="s">
        <v>474</v>
      </c>
      <c r="D245" s="188" t="s">
        <v>11</v>
      </c>
      <c r="E245" s="187" t="s">
        <v>677</v>
      </c>
      <c r="F245" s="187" t="s">
        <v>814</v>
      </c>
      <c r="G245" s="187">
        <v>2021</v>
      </c>
      <c r="H245" s="186">
        <v>140</v>
      </c>
      <c r="I245" s="191" t="s">
        <v>819</v>
      </c>
      <c r="J245" s="183" t="s">
        <v>846</v>
      </c>
    </row>
    <row r="246" spans="1:10" x14ac:dyDescent="0.2">
      <c r="A246" s="189" t="s">
        <v>454</v>
      </c>
      <c r="B246" s="189" t="s">
        <v>49</v>
      </c>
      <c r="C246" s="188" t="s">
        <v>260</v>
      </c>
      <c r="D246" s="188" t="s">
        <v>11</v>
      </c>
      <c r="E246" s="187" t="s">
        <v>677</v>
      </c>
      <c r="F246" s="187">
        <v>2</v>
      </c>
      <c r="G246" s="187">
        <v>2021</v>
      </c>
      <c r="H246" s="186">
        <v>402</v>
      </c>
      <c r="I246" s="184" t="s">
        <v>844</v>
      </c>
      <c r="J246" s="183" t="s">
        <v>845</v>
      </c>
    </row>
    <row r="247" spans="1:10" x14ac:dyDescent="0.2">
      <c r="A247" s="189" t="s">
        <v>455</v>
      </c>
      <c r="B247" s="189" t="s">
        <v>49</v>
      </c>
      <c r="C247" s="188" t="s">
        <v>260</v>
      </c>
      <c r="D247" s="188" t="s">
        <v>11</v>
      </c>
      <c r="E247" s="187" t="s">
        <v>677</v>
      </c>
      <c r="F247" s="187">
        <v>1</v>
      </c>
      <c r="G247" s="187">
        <v>2021</v>
      </c>
      <c r="H247" s="186">
        <v>144</v>
      </c>
      <c r="I247" s="184" t="s">
        <v>844</v>
      </c>
      <c r="J247" s="183" t="s">
        <v>843</v>
      </c>
    </row>
    <row r="248" spans="1:10" x14ac:dyDescent="0.2">
      <c r="A248" s="189" t="s">
        <v>526</v>
      </c>
      <c r="B248" s="189" t="s">
        <v>49</v>
      </c>
      <c r="C248" s="188" t="s">
        <v>474</v>
      </c>
      <c r="D248" s="188" t="s">
        <v>11</v>
      </c>
      <c r="E248" s="187" t="s">
        <v>677</v>
      </c>
      <c r="F248" s="187" t="s">
        <v>814</v>
      </c>
      <c r="G248" s="187">
        <v>2020</v>
      </c>
      <c r="H248" s="186">
        <v>140</v>
      </c>
      <c r="I248" s="191" t="s">
        <v>842</v>
      </c>
      <c r="J248" s="183" t="s">
        <v>841</v>
      </c>
    </row>
    <row r="249" spans="1:10" x14ac:dyDescent="0.2">
      <c r="A249" s="189" t="s">
        <v>627</v>
      </c>
      <c r="B249" s="189" t="s">
        <v>49</v>
      </c>
      <c r="C249" s="188" t="s">
        <v>589</v>
      </c>
      <c r="D249" s="188" t="s">
        <v>11</v>
      </c>
      <c r="E249" s="187" t="s">
        <v>682</v>
      </c>
      <c r="F249" s="187" t="s">
        <v>840</v>
      </c>
      <c r="G249" s="187">
        <v>2020</v>
      </c>
      <c r="H249" s="186">
        <v>3500</v>
      </c>
      <c r="I249" s="191" t="s">
        <v>816</v>
      </c>
      <c r="J249" s="183" t="s">
        <v>839</v>
      </c>
    </row>
    <row r="250" spans="1:10" x14ac:dyDescent="0.2">
      <c r="A250" s="189" t="s">
        <v>541</v>
      </c>
      <c r="B250" s="189" t="s">
        <v>49</v>
      </c>
      <c r="C250" s="188" t="s">
        <v>474</v>
      </c>
      <c r="D250" s="188" t="s">
        <v>11</v>
      </c>
      <c r="E250" s="187" t="s">
        <v>677</v>
      </c>
      <c r="F250" s="187" t="s">
        <v>814</v>
      </c>
      <c r="G250" s="187">
        <v>2020</v>
      </c>
      <c r="H250" s="186">
        <v>150</v>
      </c>
      <c r="I250" s="191" t="s">
        <v>819</v>
      </c>
      <c r="J250" s="183" t="s">
        <v>838</v>
      </c>
    </row>
    <row r="251" spans="1:10" x14ac:dyDescent="0.2">
      <c r="A251" s="189" t="s">
        <v>459</v>
      </c>
      <c r="B251" s="189" t="s">
        <v>49</v>
      </c>
      <c r="C251" s="188" t="s">
        <v>260</v>
      </c>
      <c r="D251" s="188" t="s">
        <v>837</v>
      </c>
      <c r="E251" s="187" t="s">
        <v>124</v>
      </c>
      <c r="F251" s="187" t="s">
        <v>814</v>
      </c>
      <c r="G251" s="187">
        <v>2021</v>
      </c>
      <c r="H251" s="186">
        <v>90</v>
      </c>
      <c r="I251" s="184" t="s">
        <v>836</v>
      </c>
      <c r="J251" s="193" t="s">
        <v>835</v>
      </c>
    </row>
    <row r="252" spans="1:10" x14ac:dyDescent="0.2">
      <c r="A252" s="189" t="s">
        <v>628</v>
      </c>
      <c r="B252" s="189" t="s">
        <v>49</v>
      </c>
      <c r="C252" s="188" t="s">
        <v>589</v>
      </c>
      <c r="D252" s="188" t="s">
        <v>11</v>
      </c>
      <c r="E252" s="187" t="s">
        <v>124</v>
      </c>
      <c r="F252" s="187" t="s">
        <v>814</v>
      </c>
      <c r="G252" s="187">
        <v>2021</v>
      </c>
      <c r="H252" s="186">
        <v>3500</v>
      </c>
      <c r="I252" s="191" t="s">
        <v>816</v>
      </c>
      <c r="J252" s="183" t="s">
        <v>834</v>
      </c>
    </row>
    <row r="253" spans="1:10" x14ac:dyDescent="0.2">
      <c r="A253" s="189" t="s">
        <v>629</v>
      </c>
      <c r="B253" s="189" t="s">
        <v>49</v>
      </c>
      <c r="C253" s="188" t="s">
        <v>589</v>
      </c>
      <c r="D253" s="188" t="s">
        <v>11</v>
      </c>
      <c r="E253" s="187" t="s">
        <v>677</v>
      </c>
      <c r="F253" s="187" t="s">
        <v>814</v>
      </c>
      <c r="G253" s="187">
        <v>2020</v>
      </c>
      <c r="H253" s="186">
        <v>200</v>
      </c>
      <c r="I253" s="191" t="s">
        <v>816</v>
      </c>
      <c r="J253" s="183" t="s">
        <v>833</v>
      </c>
    </row>
    <row r="254" spans="1:10" x14ac:dyDescent="0.2">
      <c r="A254" s="189" t="s">
        <v>630</v>
      </c>
      <c r="B254" s="189" t="s">
        <v>49</v>
      </c>
      <c r="C254" s="188" t="s">
        <v>589</v>
      </c>
      <c r="D254" s="188" t="s">
        <v>11</v>
      </c>
      <c r="E254" s="187" t="s">
        <v>682</v>
      </c>
      <c r="F254" s="187" t="s">
        <v>814</v>
      </c>
      <c r="G254" s="187">
        <v>2021</v>
      </c>
      <c r="H254" s="186">
        <v>180</v>
      </c>
      <c r="I254" s="191" t="s">
        <v>816</v>
      </c>
      <c r="J254" s="183" t="s">
        <v>832</v>
      </c>
    </row>
    <row r="255" spans="1:10" x14ac:dyDescent="0.2">
      <c r="A255" s="189" t="s">
        <v>631</v>
      </c>
      <c r="B255" s="189" t="s">
        <v>49</v>
      </c>
      <c r="C255" s="188" t="s">
        <v>589</v>
      </c>
      <c r="D255" s="188" t="s">
        <v>11</v>
      </c>
      <c r="E255" s="187" t="s">
        <v>682</v>
      </c>
      <c r="F255" s="187">
        <v>15</v>
      </c>
      <c r="G255" s="187">
        <v>2021</v>
      </c>
      <c r="H255" s="186">
        <v>1100</v>
      </c>
      <c r="I255" s="191" t="s">
        <v>816</v>
      </c>
      <c r="J255" s="183" t="s">
        <v>831</v>
      </c>
    </row>
    <row r="256" spans="1:10" x14ac:dyDescent="0.2">
      <c r="A256" s="189" t="s">
        <v>632</v>
      </c>
      <c r="B256" s="189" t="s">
        <v>49</v>
      </c>
      <c r="C256" s="188" t="s">
        <v>589</v>
      </c>
      <c r="D256" s="188" t="s">
        <v>11</v>
      </c>
      <c r="E256" s="187" t="s">
        <v>124</v>
      </c>
      <c r="F256" s="187" t="s">
        <v>814</v>
      </c>
      <c r="G256" s="187">
        <v>2021</v>
      </c>
      <c r="H256" s="186">
        <v>153</v>
      </c>
      <c r="I256" s="191" t="s">
        <v>816</v>
      </c>
      <c r="J256" s="183" t="s">
        <v>830</v>
      </c>
    </row>
    <row r="257" spans="1:10" x14ac:dyDescent="0.2">
      <c r="A257" s="189" t="s">
        <v>633</v>
      </c>
      <c r="B257" s="189" t="s">
        <v>49</v>
      </c>
      <c r="C257" s="188" t="s">
        <v>589</v>
      </c>
      <c r="D257" s="188" t="s">
        <v>11</v>
      </c>
      <c r="E257" s="187" t="s">
        <v>124</v>
      </c>
      <c r="F257" s="187" t="s">
        <v>814</v>
      </c>
      <c r="G257" s="187">
        <v>2021</v>
      </c>
      <c r="H257" s="186">
        <v>300</v>
      </c>
      <c r="I257" s="191" t="s">
        <v>816</v>
      </c>
      <c r="J257" s="183" t="s">
        <v>829</v>
      </c>
    </row>
    <row r="258" spans="1:10" x14ac:dyDescent="0.2">
      <c r="A258" s="189" t="s">
        <v>634</v>
      </c>
      <c r="B258" s="189" t="s">
        <v>49</v>
      </c>
      <c r="C258" s="188" t="s">
        <v>589</v>
      </c>
      <c r="D258" s="188" t="s">
        <v>11</v>
      </c>
      <c r="E258" s="187" t="s">
        <v>677</v>
      </c>
      <c r="F258" s="187" t="s">
        <v>814</v>
      </c>
      <c r="G258" s="187">
        <v>2021</v>
      </c>
      <c r="H258" s="186">
        <v>690</v>
      </c>
      <c r="I258" s="191" t="s">
        <v>816</v>
      </c>
      <c r="J258" s="190" t="s">
        <v>828</v>
      </c>
    </row>
    <row r="259" spans="1:10" x14ac:dyDescent="0.2">
      <c r="A259" s="189" t="s">
        <v>635</v>
      </c>
      <c r="B259" s="189" t="s">
        <v>49</v>
      </c>
      <c r="C259" s="188" t="s">
        <v>589</v>
      </c>
      <c r="D259" s="188" t="s">
        <v>11</v>
      </c>
      <c r="E259" s="187" t="s">
        <v>124</v>
      </c>
      <c r="F259" s="187" t="s">
        <v>814</v>
      </c>
      <c r="G259" s="187">
        <v>2021</v>
      </c>
      <c r="H259" s="186">
        <v>3200</v>
      </c>
      <c r="I259" s="191" t="s">
        <v>816</v>
      </c>
      <c r="J259" s="190" t="s">
        <v>827</v>
      </c>
    </row>
    <row r="260" spans="1:10" x14ac:dyDescent="0.2">
      <c r="A260" s="189" t="s">
        <v>636</v>
      </c>
      <c r="B260" s="189" t="s">
        <v>49</v>
      </c>
      <c r="C260" s="188" t="s">
        <v>589</v>
      </c>
      <c r="D260" s="188" t="s">
        <v>11</v>
      </c>
      <c r="E260" s="187" t="s">
        <v>682</v>
      </c>
      <c r="F260" s="187" t="s">
        <v>826</v>
      </c>
      <c r="G260" s="187">
        <v>2021</v>
      </c>
      <c r="H260" s="192">
        <v>500</v>
      </c>
      <c r="I260" s="191" t="s">
        <v>816</v>
      </c>
      <c r="J260" s="190" t="s">
        <v>825</v>
      </c>
    </row>
    <row r="261" spans="1:10" x14ac:dyDescent="0.2">
      <c r="A261" s="189" t="s">
        <v>637</v>
      </c>
      <c r="B261" s="189" t="s">
        <v>49</v>
      </c>
      <c r="C261" s="188" t="s">
        <v>589</v>
      </c>
      <c r="D261" s="188" t="s">
        <v>40</v>
      </c>
      <c r="E261" s="187" t="s">
        <v>124</v>
      </c>
      <c r="F261" s="187" t="s">
        <v>814</v>
      </c>
      <c r="G261" s="187">
        <v>2021</v>
      </c>
      <c r="H261" s="186">
        <v>1700</v>
      </c>
      <c r="I261" s="184"/>
      <c r="J261" s="190" t="s">
        <v>824</v>
      </c>
    </row>
    <row r="262" spans="1:10" x14ac:dyDescent="0.2">
      <c r="A262" s="189" t="s">
        <v>638</v>
      </c>
      <c r="B262" s="189" t="s">
        <v>49</v>
      </c>
      <c r="C262" s="188" t="s">
        <v>589</v>
      </c>
      <c r="D262" s="188" t="s">
        <v>40</v>
      </c>
      <c r="E262" s="187" t="s">
        <v>124</v>
      </c>
      <c r="F262" s="187" t="s">
        <v>814</v>
      </c>
      <c r="G262" s="187">
        <v>2021</v>
      </c>
      <c r="H262" s="186">
        <v>1600</v>
      </c>
      <c r="I262" s="184"/>
      <c r="J262" s="183" t="s">
        <v>823</v>
      </c>
    </row>
    <row r="263" spans="1:10" x14ac:dyDescent="0.2">
      <c r="A263" s="189" t="s">
        <v>639</v>
      </c>
      <c r="B263" s="189" t="s">
        <v>49</v>
      </c>
      <c r="C263" s="188" t="s">
        <v>589</v>
      </c>
      <c r="D263" s="188" t="s">
        <v>40</v>
      </c>
      <c r="E263" s="187" t="s">
        <v>124</v>
      </c>
      <c r="F263" s="187" t="s">
        <v>814</v>
      </c>
      <c r="G263" s="187">
        <v>2021</v>
      </c>
      <c r="H263" s="186">
        <v>1000</v>
      </c>
      <c r="I263" s="184"/>
      <c r="J263" s="183" t="s">
        <v>822</v>
      </c>
    </row>
    <row r="264" spans="1:10" x14ac:dyDescent="0.2">
      <c r="A264" s="189" t="s">
        <v>542</v>
      </c>
      <c r="B264" s="189" t="s">
        <v>49</v>
      </c>
      <c r="C264" s="188" t="s">
        <v>474</v>
      </c>
      <c r="D264" s="188" t="s">
        <v>11</v>
      </c>
      <c r="E264" s="187" t="s">
        <v>677</v>
      </c>
      <c r="F264" s="187" t="s">
        <v>814</v>
      </c>
      <c r="G264" s="187">
        <v>2020</v>
      </c>
      <c r="H264" s="186">
        <v>1775</v>
      </c>
      <c r="I264" s="191" t="s">
        <v>819</v>
      </c>
      <c r="J264" s="183" t="s">
        <v>821</v>
      </c>
    </row>
    <row r="265" spans="1:10" x14ac:dyDescent="0.2">
      <c r="A265" s="189" t="s">
        <v>543</v>
      </c>
      <c r="B265" s="189" t="s">
        <v>49</v>
      </c>
      <c r="C265" s="188" t="s">
        <v>474</v>
      </c>
      <c r="D265" s="188" t="s">
        <v>11</v>
      </c>
      <c r="E265" s="187" t="s">
        <v>677</v>
      </c>
      <c r="F265" s="187" t="s">
        <v>814</v>
      </c>
      <c r="G265" s="187">
        <v>2020</v>
      </c>
      <c r="H265" s="186">
        <v>150</v>
      </c>
      <c r="I265" s="191" t="s">
        <v>819</v>
      </c>
      <c r="J265" s="190" t="s">
        <v>820</v>
      </c>
    </row>
    <row r="266" spans="1:10" x14ac:dyDescent="0.2">
      <c r="A266" s="189" t="s">
        <v>544</v>
      </c>
      <c r="B266" s="189" t="s">
        <v>49</v>
      </c>
      <c r="C266" s="188" t="s">
        <v>474</v>
      </c>
      <c r="D266" s="188" t="s">
        <v>11</v>
      </c>
      <c r="E266" s="187" t="s">
        <v>677</v>
      </c>
      <c r="F266" s="187" t="s">
        <v>814</v>
      </c>
      <c r="G266" s="187">
        <v>2021</v>
      </c>
      <c r="H266" s="186">
        <v>50</v>
      </c>
      <c r="I266" s="191" t="s">
        <v>819</v>
      </c>
      <c r="J266" s="190" t="s">
        <v>818</v>
      </c>
    </row>
    <row r="267" spans="1:10" x14ac:dyDescent="0.2">
      <c r="A267" s="189" t="s">
        <v>662</v>
      </c>
      <c r="B267" s="189" t="s">
        <v>49</v>
      </c>
      <c r="C267" s="188" t="s">
        <v>589</v>
      </c>
      <c r="D267" s="188" t="s">
        <v>11</v>
      </c>
      <c r="E267" s="187" t="s">
        <v>677</v>
      </c>
      <c r="F267" s="187" t="s">
        <v>817</v>
      </c>
      <c r="G267" s="187">
        <v>2018</v>
      </c>
      <c r="H267" s="186">
        <v>1500</v>
      </c>
      <c r="I267" s="191" t="s">
        <v>816</v>
      </c>
      <c r="J267" s="190" t="s">
        <v>815</v>
      </c>
    </row>
    <row r="268" spans="1:10" s="256" customFormat="1" x14ac:dyDescent="0.2">
      <c r="A268" s="218" t="s">
        <v>197</v>
      </c>
      <c r="B268" s="218" t="s">
        <v>49</v>
      </c>
      <c r="C268" s="219" t="s">
        <v>187</v>
      </c>
      <c r="D268" s="219" t="s">
        <v>35</v>
      </c>
      <c r="E268" s="220" t="s">
        <v>124</v>
      </c>
      <c r="F268" s="220" t="s">
        <v>814</v>
      </c>
      <c r="G268" s="220">
        <v>2021</v>
      </c>
      <c r="H268" s="221">
        <v>250</v>
      </c>
      <c r="I268" s="222"/>
      <c r="J268" s="195" t="s">
        <v>813</v>
      </c>
    </row>
    <row r="269" spans="1:10" s="256" customFormat="1" x14ac:dyDescent="0.2">
      <c r="A269" s="218" t="s">
        <v>502</v>
      </c>
      <c r="B269" s="223" t="s">
        <v>24</v>
      </c>
      <c r="C269" s="219" t="s">
        <v>474</v>
      </c>
      <c r="D269" s="220" t="s">
        <v>26</v>
      </c>
      <c r="E269" s="220" t="s">
        <v>677</v>
      </c>
      <c r="F269" s="220">
        <v>18</v>
      </c>
      <c r="G269" s="221">
        <v>2020</v>
      </c>
      <c r="H269" s="224">
        <v>400</v>
      </c>
      <c r="I269" s="222" t="s">
        <v>812</v>
      </c>
      <c r="J269" s="194" t="s">
        <v>811</v>
      </c>
    </row>
    <row r="270" spans="1:10" s="256" customFormat="1" x14ac:dyDescent="0.2">
      <c r="A270" s="218" t="s">
        <v>810</v>
      </c>
      <c r="B270" s="218" t="s">
        <v>34</v>
      </c>
      <c r="C270" s="219" t="s">
        <v>1149</v>
      </c>
      <c r="D270" s="220" t="s">
        <v>38</v>
      </c>
      <c r="E270" s="220" t="s">
        <v>682</v>
      </c>
      <c r="F270" s="220" t="s">
        <v>814</v>
      </c>
      <c r="G270" s="221">
        <v>2020</v>
      </c>
      <c r="H270" s="224">
        <v>500</v>
      </c>
      <c r="I270" s="222"/>
      <c r="J270" s="194" t="s">
        <v>809</v>
      </c>
    </row>
    <row r="271" spans="1:10" s="256" customFormat="1" x14ac:dyDescent="0.2">
      <c r="A271" s="218" t="s">
        <v>808</v>
      </c>
      <c r="B271" s="218" t="s">
        <v>34</v>
      </c>
      <c r="C271" s="219" t="s">
        <v>586</v>
      </c>
      <c r="D271" s="220" t="s">
        <v>39</v>
      </c>
      <c r="E271" s="220" t="s">
        <v>682</v>
      </c>
      <c r="F271" s="220" t="s">
        <v>814</v>
      </c>
      <c r="G271" s="221">
        <v>2019</v>
      </c>
      <c r="H271" s="224">
        <v>1200</v>
      </c>
      <c r="I271" s="222"/>
      <c r="J271" s="194" t="s">
        <v>807</v>
      </c>
    </row>
    <row r="272" spans="1:10" s="256" customFormat="1" x14ac:dyDescent="0.2">
      <c r="A272" s="218"/>
      <c r="B272" s="219"/>
      <c r="C272" s="219"/>
      <c r="D272" s="220"/>
      <c r="E272" s="220"/>
      <c r="F272" s="220"/>
      <c r="G272" s="221"/>
      <c r="H272" s="224"/>
      <c r="I272" s="222"/>
      <c r="J272" s="194"/>
    </row>
    <row r="273" spans="1:10" s="256" customFormat="1" x14ac:dyDescent="0.2">
      <c r="A273" s="218"/>
      <c r="B273" s="219"/>
      <c r="C273" s="219"/>
      <c r="D273" s="220"/>
      <c r="E273" s="220"/>
      <c r="F273" s="220"/>
      <c r="G273" s="221"/>
      <c r="H273" s="224"/>
      <c r="I273" s="222"/>
      <c r="J273" s="194"/>
    </row>
    <row r="274" spans="1:10" x14ac:dyDescent="0.2">
      <c r="A274" s="189"/>
      <c r="B274" s="188"/>
      <c r="C274" s="188"/>
      <c r="D274" s="187"/>
      <c r="E274" s="187"/>
      <c r="F274" s="187"/>
      <c r="G274" s="186"/>
      <c r="H274" s="185"/>
      <c r="I274" s="184"/>
      <c r="J274" s="183"/>
    </row>
    <row r="275" spans="1:10" x14ac:dyDescent="0.2">
      <c r="A275" s="189"/>
      <c r="B275" s="188"/>
      <c r="C275" s="188"/>
      <c r="D275" s="187"/>
      <c r="E275" s="187"/>
      <c r="F275" s="187"/>
      <c r="G275" s="186"/>
      <c r="H275" s="185"/>
      <c r="I275" s="184"/>
      <c r="J275" s="183"/>
    </row>
    <row r="276" spans="1:10" x14ac:dyDescent="0.2">
      <c r="A276" s="189"/>
      <c r="B276" s="188"/>
      <c r="C276" s="188"/>
      <c r="D276" s="187"/>
      <c r="E276" s="187"/>
      <c r="F276" s="187"/>
      <c r="G276" s="186"/>
      <c r="H276" s="185"/>
      <c r="I276" s="184"/>
      <c r="J276" s="183"/>
    </row>
    <row r="277" spans="1:10" x14ac:dyDescent="0.2">
      <c r="A277" s="189"/>
      <c r="B277" s="188"/>
      <c r="C277" s="188"/>
      <c r="D277" s="187"/>
      <c r="E277" s="187"/>
      <c r="F277" s="187"/>
      <c r="G277" s="186"/>
      <c r="H277" s="185"/>
      <c r="I277" s="184"/>
      <c r="J277" s="190"/>
    </row>
    <row r="278" spans="1:10" x14ac:dyDescent="0.2">
      <c r="A278" s="189"/>
      <c r="B278" s="188"/>
      <c r="C278" s="188"/>
      <c r="D278" s="187"/>
      <c r="E278" s="187"/>
      <c r="F278" s="187"/>
      <c r="G278" s="186"/>
      <c r="H278" s="185"/>
      <c r="I278" s="184"/>
      <c r="J278" s="183"/>
    </row>
    <row r="279" spans="1:10" x14ac:dyDescent="0.2">
      <c r="A279" s="189"/>
      <c r="B279" s="188"/>
      <c r="C279" s="188"/>
      <c r="D279" s="187"/>
      <c r="E279" s="187"/>
      <c r="F279" s="187"/>
      <c r="G279" s="186"/>
      <c r="H279" s="185"/>
      <c r="I279" s="184"/>
      <c r="J279" s="183"/>
    </row>
    <row r="284" spans="1:10" x14ac:dyDescent="0.2">
      <c r="H284" s="257"/>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2"/>
  <sheetViews>
    <sheetView topLeftCell="A2" workbookViewId="0">
      <selection activeCell="L21" sqref="L21"/>
    </sheetView>
  </sheetViews>
  <sheetFormatPr defaultColWidth="9.140625" defaultRowHeight="12.75" x14ac:dyDescent="0.2"/>
  <cols>
    <col min="1" max="1" width="48.140625" style="367" customWidth="1"/>
    <col min="2" max="2" width="11.28515625" style="1" customWidth="1"/>
    <col min="3" max="4" width="10.42578125" style="1" customWidth="1"/>
    <col min="5" max="5" width="8.42578125" style="1" customWidth="1"/>
    <col min="6" max="6" width="9" style="1" customWidth="1"/>
    <col min="7" max="7" width="10.42578125" style="1" customWidth="1"/>
    <col min="8" max="8" width="9.28515625" style="1" customWidth="1"/>
    <col min="9" max="9" width="9" style="1" customWidth="1"/>
    <col min="10" max="10" width="9.5703125" style="1" customWidth="1"/>
    <col min="11" max="16384" width="9.140625" style="1"/>
  </cols>
  <sheetData>
    <row r="1" spans="1:10" s="364" customFormat="1" ht="2.25" customHeight="1" x14ac:dyDescent="0.2">
      <c r="A1" s="364" t="s">
        <v>664</v>
      </c>
      <c r="B1" s="365"/>
      <c r="C1" s="365"/>
      <c r="D1" s="365"/>
      <c r="E1" s="365"/>
      <c r="F1" s="365"/>
    </row>
    <row r="2" spans="1:10" x14ac:dyDescent="0.2">
      <c r="A2" s="366" t="s">
        <v>70</v>
      </c>
    </row>
    <row r="3" spans="1:10" x14ac:dyDescent="0.2">
      <c r="A3" s="366" t="s">
        <v>665</v>
      </c>
    </row>
    <row r="4" spans="1:10" x14ac:dyDescent="0.2">
      <c r="A4" s="366" t="s">
        <v>666</v>
      </c>
    </row>
    <row r="5" spans="1:10" ht="13.5" thickBot="1" x14ac:dyDescent="0.25">
      <c r="A5" s="367" t="s">
        <v>176</v>
      </c>
    </row>
    <row r="6" spans="1:10" ht="13.5" hidden="1" thickBot="1" x14ac:dyDescent="0.25"/>
    <row r="7" spans="1:10" ht="13.5" hidden="1" thickBot="1" x14ac:dyDescent="0.25"/>
    <row r="8" spans="1:10" ht="13.5" hidden="1" thickBot="1" x14ac:dyDescent="0.25"/>
    <row r="9" spans="1:10" ht="27.75" customHeight="1" thickBot="1" x14ac:dyDescent="0.25">
      <c r="A9" s="368"/>
      <c r="B9" s="369"/>
      <c r="C9" s="422" t="s">
        <v>667</v>
      </c>
      <c r="D9" s="422"/>
      <c r="E9" s="422"/>
      <c r="F9" s="369"/>
      <c r="G9" s="423" t="s">
        <v>668</v>
      </c>
      <c r="H9" s="423"/>
      <c r="I9" s="423"/>
      <c r="J9" s="369"/>
    </row>
    <row r="10" spans="1:10" hidden="1" x14ac:dyDescent="0.2">
      <c r="A10" s="378" t="s">
        <v>669</v>
      </c>
      <c r="B10" s="379" t="s">
        <v>670</v>
      </c>
    </row>
    <row r="11" spans="1:10" s="370" customFormat="1" ht="87" customHeight="1" x14ac:dyDescent="0.2">
      <c r="A11" s="380" t="s">
        <v>671</v>
      </c>
      <c r="B11" s="370" t="s">
        <v>60</v>
      </c>
      <c r="C11" s="370" t="s">
        <v>672</v>
      </c>
      <c r="D11" s="370" t="s">
        <v>86</v>
      </c>
      <c r="E11" s="370" t="s">
        <v>63</v>
      </c>
      <c r="F11" s="370" t="s">
        <v>673</v>
      </c>
      <c r="G11" s="370" t="s">
        <v>674</v>
      </c>
      <c r="H11" s="370" t="s">
        <v>675</v>
      </c>
      <c r="I11" s="370" t="s">
        <v>676</v>
      </c>
      <c r="J11" s="370" t="s">
        <v>58</v>
      </c>
    </row>
    <row r="12" spans="1:10" x14ac:dyDescent="0.2">
      <c r="A12" s="367" t="s">
        <v>677</v>
      </c>
      <c r="B12" s="371"/>
      <c r="C12" s="371"/>
      <c r="D12" s="371"/>
      <c r="E12" s="371"/>
      <c r="F12" s="371"/>
      <c r="G12" s="371"/>
      <c r="H12" s="371"/>
      <c r="I12" s="371"/>
      <c r="J12" s="371"/>
    </row>
    <row r="13" spans="1:10" x14ac:dyDescent="0.2">
      <c r="A13" s="390" t="s">
        <v>273</v>
      </c>
      <c r="B13" s="372">
        <v>0</v>
      </c>
      <c r="C13" s="372">
        <v>0</v>
      </c>
      <c r="D13" s="372">
        <v>0</v>
      </c>
      <c r="E13" s="372">
        <v>0</v>
      </c>
      <c r="F13" s="372">
        <v>193</v>
      </c>
      <c r="G13" s="372">
        <v>0</v>
      </c>
      <c r="H13" s="372">
        <v>0</v>
      </c>
      <c r="I13" s="372">
        <v>0</v>
      </c>
      <c r="J13" s="373">
        <v>193</v>
      </c>
    </row>
    <row r="14" spans="1:10" x14ac:dyDescent="0.2">
      <c r="A14" s="391" t="s">
        <v>276</v>
      </c>
      <c r="B14" s="374">
        <v>0</v>
      </c>
      <c r="C14" s="374">
        <v>70</v>
      </c>
      <c r="D14" s="374">
        <v>323</v>
      </c>
      <c r="E14" s="374">
        <v>0</v>
      </c>
      <c r="F14" s="374">
        <v>7</v>
      </c>
      <c r="G14" s="374">
        <v>100</v>
      </c>
      <c r="H14" s="374">
        <v>300</v>
      </c>
      <c r="I14" s="374">
        <v>0</v>
      </c>
      <c r="J14" s="375">
        <v>800</v>
      </c>
    </row>
    <row r="15" spans="1:10" x14ac:dyDescent="0.2">
      <c r="A15" s="391" t="s">
        <v>277</v>
      </c>
      <c r="B15" s="374">
        <v>0</v>
      </c>
      <c r="C15" s="374">
        <v>0</v>
      </c>
      <c r="D15" s="374">
        <v>1000</v>
      </c>
      <c r="E15" s="374">
        <v>0</v>
      </c>
      <c r="F15" s="374">
        <v>0</v>
      </c>
      <c r="G15" s="374">
        <v>0</v>
      </c>
      <c r="H15" s="374">
        <v>1000</v>
      </c>
      <c r="I15" s="374">
        <v>0</v>
      </c>
      <c r="J15" s="375">
        <v>2000</v>
      </c>
    </row>
    <row r="16" spans="1:10" x14ac:dyDescent="0.2">
      <c r="A16" s="391" t="s">
        <v>278</v>
      </c>
      <c r="B16" s="374">
        <v>0</v>
      </c>
      <c r="C16" s="374">
        <v>0</v>
      </c>
      <c r="D16" s="374">
        <v>130</v>
      </c>
      <c r="E16" s="374">
        <v>0</v>
      </c>
      <c r="F16" s="374">
        <v>0</v>
      </c>
      <c r="G16" s="374">
        <v>0</v>
      </c>
      <c r="H16" s="374">
        <v>800</v>
      </c>
      <c r="I16" s="374">
        <v>0</v>
      </c>
      <c r="J16" s="375">
        <v>930</v>
      </c>
    </row>
    <row r="17" spans="1:10" x14ac:dyDescent="0.2">
      <c r="A17" s="391" t="s">
        <v>479</v>
      </c>
      <c r="B17" s="374">
        <v>0</v>
      </c>
      <c r="C17" s="374">
        <v>0</v>
      </c>
      <c r="D17" s="374">
        <v>100</v>
      </c>
      <c r="E17" s="374">
        <v>0</v>
      </c>
      <c r="F17" s="374">
        <v>0</v>
      </c>
      <c r="G17" s="374">
        <v>0</v>
      </c>
      <c r="H17" s="374">
        <v>12500</v>
      </c>
      <c r="I17" s="374">
        <v>0</v>
      </c>
      <c r="J17" s="375">
        <v>12600</v>
      </c>
    </row>
    <row r="18" spans="1:10" x14ac:dyDescent="0.2">
      <c r="A18" s="391" t="s">
        <v>282</v>
      </c>
      <c r="B18" s="374">
        <v>0</v>
      </c>
      <c r="C18" s="374">
        <v>380</v>
      </c>
      <c r="D18" s="374">
        <v>4520</v>
      </c>
      <c r="E18" s="374">
        <v>0</v>
      </c>
      <c r="F18" s="374">
        <v>0</v>
      </c>
      <c r="G18" s="374">
        <v>2000</v>
      </c>
      <c r="H18" s="374">
        <v>3500</v>
      </c>
      <c r="I18" s="374">
        <v>0</v>
      </c>
      <c r="J18" s="375">
        <v>10400</v>
      </c>
    </row>
    <row r="19" spans="1:10" x14ac:dyDescent="0.2">
      <c r="A19" s="391" t="s">
        <v>283</v>
      </c>
      <c r="B19" s="374">
        <v>0</v>
      </c>
      <c r="C19" s="374">
        <v>2700</v>
      </c>
      <c r="D19" s="374">
        <v>8967</v>
      </c>
      <c r="E19" s="374">
        <v>0</v>
      </c>
      <c r="F19" s="374">
        <v>333</v>
      </c>
      <c r="G19" s="374">
        <v>5500</v>
      </c>
      <c r="H19" s="374">
        <v>12600</v>
      </c>
      <c r="I19" s="374">
        <v>0</v>
      </c>
      <c r="J19" s="375">
        <v>30100</v>
      </c>
    </row>
    <row r="20" spans="1:10" x14ac:dyDescent="0.2">
      <c r="A20" s="391" t="s">
        <v>284</v>
      </c>
      <c r="B20" s="374">
        <v>0</v>
      </c>
      <c r="C20" s="374">
        <v>350</v>
      </c>
      <c r="D20" s="374">
        <v>3250</v>
      </c>
      <c r="E20" s="374">
        <v>0</v>
      </c>
      <c r="F20" s="374">
        <v>0</v>
      </c>
      <c r="G20" s="374">
        <v>500</v>
      </c>
      <c r="H20" s="374">
        <v>5400</v>
      </c>
      <c r="I20" s="374">
        <v>0</v>
      </c>
      <c r="J20" s="375">
        <v>9500</v>
      </c>
    </row>
    <row r="21" spans="1:10" x14ac:dyDescent="0.2">
      <c r="A21" s="391" t="s">
        <v>288</v>
      </c>
      <c r="B21" s="374">
        <v>0</v>
      </c>
      <c r="C21" s="374">
        <v>60</v>
      </c>
      <c r="D21" s="374">
        <v>0</v>
      </c>
      <c r="E21" s="374">
        <v>0</v>
      </c>
      <c r="F21" s="374">
        <v>0</v>
      </c>
      <c r="G21" s="374">
        <v>100</v>
      </c>
      <c r="H21" s="374">
        <v>0</v>
      </c>
      <c r="I21" s="374">
        <v>0</v>
      </c>
      <c r="J21" s="375">
        <v>160</v>
      </c>
    </row>
    <row r="22" spans="1:10" x14ac:dyDescent="0.2">
      <c r="A22" s="391" t="s">
        <v>289</v>
      </c>
      <c r="B22" s="374">
        <v>0</v>
      </c>
      <c r="C22" s="374">
        <v>6730</v>
      </c>
      <c r="D22" s="374">
        <v>0</v>
      </c>
      <c r="E22" s="374">
        <v>0</v>
      </c>
      <c r="F22" s="374">
        <v>0</v>
      </c>
      <c r="G22" s="374">
        <v>5000</v>
      </c>
      <c r="H22" s="374">
        <v>0</v>
      </c>
      <c r="I22" s="374">
        <v>0</v>
      </c>
      <c r="J22" s="375">
        <v>11730</v>
      </c>
    </row>
    <row r="23" spans="1:10" x14ac:dyDescent="0.2">
      <c r="A23" s="391" t="s">
        <v>290</v>
      </c>
      <c r="B23" s="374">
        <v>0</v>
      </c>
      <c r="C23" s="374">
        <v>270</v>
      </c>
      <c r="D23" s="374">
        <v>0</v>
      </c>
      <c r="E23" s="374">
        <v>0</v>
      </c>
      <c r="F23" s="374">
        <v>0</v>
      </c>
      <c r="G23" s="374">
        <v>200</v>
      </c>
      <c r="H23" s="374">
        <v>0</v>
      </c>
      <c r="I23" s="374">
        <v>0</v>
      </c>
      <c r="J23" s="375">
        <v>470</v>
      </c>
    </row>
    <row r="24" spans="1:10" x14ac:dyDescent="0.2">
      <c r="A24" s="391" t="s">
        <v>291</v>
      </c>
      <c r="B24" s="374">
        <v>0</v>
      </c>
      <c r="C24" s="374">
        <v>800</v>
      </c>
      <c r="D24" s="374">
        <v>0</v>
      </c>
      <c r="E24" s="374">
        <v>0</v>
      </c>
      <c r="F24" s="374">
        <v>0</v>
      </c>
      <c r="G24" s="374">
        <v>1000</v>
      </c>
      <c r="H24" s="374">
        <v>0</v>
      </c>
      <c r="I24" s="374">
        <v>0</v>
      </c>
      <c r="J24" s="375">
        <v>1800</v>
      </c>
    </row>
    <row r="25" spans="1:10" x14ac:dyDescent="0.2">
      <c r="A25" s="391" t="s">
        <v>487</v>
      </c>
      <c r="B25" s="374">
        <v>0</v>
      </c>
      <c r="C25" s="374">
        <v>0</v>
      </c>
      <c r="D25" s="374">
        <v>162</v>
      </c>
      <c r="E25" s="374">
        <v>0</v>
      </c>
      <c r="F25" s="374">
        <v>262</v>
      </c>
      <c r="G25" s="374">
        <v>0</v>
      </c>
      <c r="H25" s="374">
        <v>100</v>
      </c>
      <c r="I25" s="374">
        <v>0</v>
      </c>
      <c r="J25" s="375">
        <v>524</v>
      </c>
    </row>
    <row r="26" spans="1:10" x14ac:dyDescent="0.2">
      <c r="A26" s="391" t="s">
        <v>600</v>
      </c>
      <c r="B26" s="374">
        <v>0</v>
      </c>
      <c r="C26" s="374">
        <v>50</v>
      </c>
      <c r="D26" s="374">
        <v>0</v>
      </c>
      <c r="E26" s="374">
        <v>700</v>
      </c>
      <c r="F26" s="374">
        <v>0</v>
      </c>
      <c r="G26" s="374">
        <v>0</v>
      </c>
      <c r="H26" s="374">
        <v>0</v>
      </c>
      <c r="I26" s="374">
        <v>0</v>
      </c>
      <c r="J26" s="375">
        <v>750</v>
      </c>
    </row>
    <row r="27" spans="1:10" x14ac:dyDescent="0.2">
      <c r="A27" s="391" t="s">
        <v>493</v>
      </c>
      <c r="B27" s="374">
        <v>0</v>
      </c>
      <c r="C27" s="374">
        <v>0</v>
      </c>
      <c r="D27" s="374">
        <v>2175</v>
      </c>
      <c r="E27" s="374">
        <v>0</v>
      </c>
      <c r="F27" s="374">
        <v>0</v>
      </c>
      <c r="G27" s="374">
        <v>0</v>
      </c>
      <c r="H27" s="374">
        <v>0</v>
      </c>
      <c r="I27" s="374">
        <v>0</v>
      </c>
      <c r="J27" s="375">
        <v>2175</v>
      </c>
    </row>
    <row r="28" spans="1:10" x14ac:dyDescent="0.2">
      <c r="A28" s="391" t="s">
        <v>494</v>
      </c>
      <c r="B28" s="374">
        <v>0</v>
      </c>
      <c r="C28" s="374">
        <v>0</v>
      </c>
      <c r="D28" s="374">
        <v>10413</v>
      </c>
      <c r="E28" s="374">
        <v>0</v>
      </c>
      <c r="F28" s="374">
        <v>0</v>
      </c>
      <c r="G28" s="374">
        <v>0</v>
      </c>
      <c r="H28" s="374">
        <v>0</v>
      </c>
      <c r="I28" s="374">
        <v>0</v>
      </c>
      <c r="J28" s="375">
        <v>10413</v>
      </c>
    </row>
    <row r="29" spans="1:10" x14ac:dyDescent="0.2">
      <c r="A29" s="391" t="s">
        <v>555</v>
      </c>
      <c r="B29" s="374">
        <v>0</v>
      </c>
      <c r="C29" s="374">
        <v>247</v>
      </c>
      <c r="D29" s="374">
        <v>0</v>
      </c>
      <c r="E29" s="374">
        <v>0</v>
      </c>
      <c r="F29" s="374">
        <v>0</v>
      </c>
      <c r="G29" s="374">
        <v>0</v>
      </c>
      <c r="H29" s="374">
        <v>0</v>
      </c>
      <c r="I29" s="374">
        <v>0</v>
      </c>
      <c r="J29" s="375">
        <v>247</v>
      </c>
    </row>
    <row r="30" spans="1:10" x14ac:dyDescent="0.2">
      <c r="A30" s="391" t="s">
        <v>201</v>
      </c>
      <c r="B30" s="374">
        <v>0</v>
      </c>
      <c r="C30" s="374">
        <v>350</v>
      </c>
      <c r="D30" s="374">
        <v>0</v>
      </c>
      <c r="E30" s="374">
        <v>0</v>
      </c>
      <c r="F30" s="374">
        <v>0</v>
      </c>
      <c r="G30" s="374">
        <v>0</v>
      </c>
      <c r="H30" s="374">
        <v>0</v>
      </c>
      <c r="I30" s="374">
        <v>0</v>
      </c>
      <c r="J30" s="375">
        <v>350</v>
      </c>
    </row>
    <row r="31" spans="1:10" x14ac:dyDescent="0.2">
      <c r="A31" s="391" t="s">
        <v>501</v>
      </c>
      <c r="B31" s="374">
        <v>0</v>
      </c>
      <c r="C31" s="374">
        <v>300</v>
      </c>
      <c r="D31" s="374">
        <v>0</v>
      </c>
      <c r="E31" s="374">
        <v>0</v>
      </c>
      <c r="F31" s="374">
        <v>0</v>
      </c>
      <c r="G31" s="374">
        <v>0</v>
      </c>
      <c r="H31" s="374">
        <v>0</v>
      </c>
      <c r="I31" s="374">
        <v>0</v>
      </c>
      <c r="J31" s="375">
        <v>300</v>
      </c>
    </row>
    <row r="32" spans="1:10" x14ac:dyDescent="0.2">
      <c r="A32" s="391" t="s">
        <v>502</v>
      </c>
      <c r="B32" s="374">
        <v>0</v>
      </c>
      <c r="C32" s="374">
        <v>0</v>
      </c>
      <c r="D32" s="374">
        <v>400</v>
      </c>
      <c r="E32" s="374">
        <v>0</v>
      </c>
      <c r="F32" s="374">
        <v>0</v>
      </c>
      <c r="G32" s="374">
        <v>0</v>
      </c>
      <c r="H32" s="374">
        <v>0</v>
      </c>
      <c r="I32" s="374">
        <v>0</v>
      </c>
      <c r="J32" s="375">
        <v>400</v>
      </c>
    </row>
    <row r="33" spans="1:10" x14ac:dyDescent="0.2">
      <c r="A33" s="391" t="s">
        <v>188</v>
      </c>
      <c r="B33" s="374">
        <v>0</v>
      </c>
      <c r="C33" s="374">
        <v>0</v>
      </c>
      <c r="D33" s="374">
        <v>1000</v>
      </c>
      <c r="E33" s="374">
        <v>0</v>
      </c>
      <c r="F33" s="374">
        <v>0</v>
      </c>
      <c r="G33" s="374">
        <v>0</v>
      </c>
      <c r="H33" s="374">
        <v>0</v>
      </c>
      <c r="I33" s="374">
        <v>0</v>
      </c>
      <c r="J33" s="375">
        <v>1000</v>
      </c>
    </row>
    <row r="34" spans="1:10" x14ac:dyDescent="0.2">
      <c r="A34" s="391" t="s">
        <v>312</v>
      </c>
      <c r="B34" s="374">
        <v>0</v>
      </c>
      <c r="C34" s="374">
        <v>430</v>
      </c>
      <c r="D34" s="374">
        <v>0</v>
      </c>
      <c r="E34" s="374">
        <v>0</v>
      </c>
      <c r="F34" s="374">
        <v>0</v>
      </c>
      <c r="G34" s="374">
        <v>0</v>
      </c>
      <c r="H34" s="374">
        <v>0</v>
      </c>
      <c r="I34" s="374">
        <v>0</v>
      </c>
      <c r="J34" s="375">
        <v>430</v>
      </c>
    </row>
    <row r="35" spans="1:10" x14ac:dyDescent="0.2">
      <c r="A35" s="391" t="s">
        <v>313</v>
      </c>
      <c r="B35" s="374">
        <v>0</v>
      </c>
      <c r="C35" s="374">
        <v>120</v>
      </c>
      <c r="D35" s="374">
        <v>0</v>
      </c>
      <c r="E35" s="374">
        <v>0</v>
      </c>
      <c r="F35" s="374">
        <v>0</v>
      </c>
      <c r="G35" s="374">
        <v>400</v>
      </c>
      <c r="H35" s="374">
        <v>0</v>
      </c>
      <c r="I35" s="374">
        <v>0</v>
      </c>
      <c r="J35" s="375">
        <v>520</v>
      </c>
    </row>
    <row r="36" spans="1:10" x14ac:dyDescent="0.2">
      <c r="A36" s="391" t="s">
        <v>314</v>
      </c>
      <c r="B36" s="374">
        <v>0</v>
      </c>
      <c r="C36" s="374">
        <v>20</v>
      </c>
      <c r="D36" s="374">
        <v>0</v>
      </c>
      <c r="E36" s="374">
        <v>0</v>
      </c>
      <c r="F36" s="374">
        <v>0</v>
      </c>
      <c r="G36" s="374">
        <v>80</v>
      </c>
      <c r="H36" s="374">
        <v>0</v>
      </c>
      <c r="I36" s="374">
        <v>0</v>
      </c>
      <c r="J36" s="375">
        <v>100</v>
      </c>
    </row>
    <row r="37" spans="1:10" x14ac:dyDescent="0.2">
      <c r="A37" s="391" t="s">
        <v>315</v>
      </c>
      <c r="B37" s="374">
        <v>0</v>
      </c>
      <c r="C37" s="374">
        <v>0</v>
      </c>
      <c r="D37" s="374">
        <v>0</v>
      </c>
      <c r="E37" s="374">
        <v>0</v>
      </c>
      <c r="F37" s="374">
        <v>0</v>
      </c>
      <c r="G37" s="374">
        <v>50</v>
      </c>
      <c r="H37" s="374">
        <v>0</v>
      </c>
      <c r="I37" s="374">
        <v>0</v>
      </c>
      <c r="J37" s="375">
        <v>50</v>
      </c>
    </row>
    <row r="38" spans="1:10" x14ac:dyDescent="0.2">
      <c r="A38" s="391" t="s">
        <v>316</v>
      </c>
      <c r="B38" s="374">
        <v>0</v>
      </c>
      <c r="C38" s="374">
        <v>20</v>
      </c>
      <c r="D38" s="374">
        <v>0</v>
      </c>
      <c r="E38" s="374">
        <v>0</v>
      </c>
      <c r="F38" s="374">
        <v>0</v>
      </c>
      <c r="G38" s="374">
        <v>80</v>
      </c>
      <c r="H38" s="374">
        <v>0</v>
      </c>
      <c r="I38" s="374">
        <v>0</v>
      </c>
      <c r="J38" s="375">
        <v>100</v>
      </c>
    </row>
    <row r="39" spans="1:10" x14ac:dyDescent="0.2">
      <c r="A39" s="391" t="s">
        <v>319</v>
      </c>
      <c r="B39" s="374">
        <v>0</v>
      </c>
      <c r="C39" s="374">
        <v>0</v>
      </c>
      <c r="D39" s="374">
        <v>445</v>
      </c>
      <c r="E39" s="374">
        <v>0</v>
      </c>
      <c r="F39" s="374">
        <v>0</v>
      </c>
      <c r="G39" s="374">
        <v>0</v>
      </c>
      <c r="H39" s="374">
        <v>0</v>
      </c>
      <c r="I39" s="374">
        <v>0</v>
      </c>
      <c r="J39" s="375">
        <v>445</v>
      </c>
    </row>
    <row r="40" spans="1:10" x14ac:dyDescent="0.2">
      <c r="A40" s="391" t="s">
        <v>320</v>
      </c>
      <c r="B40" s="374">
        <v>0</v>
      </c>
      <c r="C40" s="374">
        <v>0</v>
      </c>
      <c r="D40" s="374">
        <v>450</v>
      </c>
      <c r="E40" s="374">
        <v>0</v>
      </c>
      <c r="F40" s="374">
        <v>0</v>
      </c>
      <c r="G40" s="374">
        <v>0</v>
      </c>
      <c r="H40" s="374">
        <v>0</v>
      </c>
      <c r="I40" s="374">
        <v>0</v>
      </c>
      <c r="J40" s="375">
        <v>450</v>
      </c>
    </row>
    <row r="41" spans="1:10" x14ac:dyDescent="0.2">
      <c r="A41" s="391" t="s">
        <v>509</v>
      </c>
      <c r="B41" s="374">
        <v>0</v>
      </c>
      <c r="C41" s="374">
        <v>0</v>
      </c>
      <c r="D41" s="374">
        <v>500</v>
      </c>
      <c r="E41" s="374">
        <v>0</v>
      </c>
      <c r="F41" s="374">
        <v>0</v>
      </c>
      <c r="G41" s="374">
        <v>0</v>
      </c>
      <c r="H41" s="374">
        <v>0</v>
      </c>
      <c r="I41" s="374">
        <v>0</v>
      </c>
      <c r="J41" s="375">
        <v>500</v>
      </c>
    </row>
    <row r="42" spans="1:10" x14ac:dyDescent="0.2">
      <c r="A42" s="391" t="s">
        <v>322</v>
      </c>
      <c r="B42" s="374">
        <v>0</v>
      </c>
      <c r="C42" s="374">
        <v>160</v>
      </c>
      <c r="D42" s="374">
        <v>140</v>
      </c>
      <c r="E42" s="374">
        <v>0</v>
      </c>
      <c r="F42" s="374">
        <v>0</v>
      </c>
      <c r="G42" s="374">
        <v>100</v>
      </c>
      <c r="H42" s="374">
        <v>100</v>
      </c>
      <c r="I42" s="374">
        <v>0</v>
      </c>
      <c r="J42" s="375">
        <v>500</v>
      </c>
    </row>
    <row r="43" spans="1:10" x14ac:dyDescent="0.2">
      <c r="A43" s="391" t="s">
        <v>510</v>
      </c>
      <c r="B43" s="374">
        <v>0</v>
      </c>
      <c r="C43" s="374">
        <v>500</v>
      </c>
      <c r="D43" s="374">
        <v>0</v>
      </c>
      <c r="E43" s="374">
        <v>0</v>
      </c>
      <c r="F43" s="374">
        <v>0</v>
      </c>
      <c r="G43" s="374">
        <v>0</v>
      </c>
      <c r="H43" s="374">
        <v>0</v>
      </c>
      <c r="I43" s="374">
        <v>0</v>
      </c>
      <c r="J43" s="375">
        <v>500</v>
      </c>
    </row>
    <row r="44" spans="1:10" x14ac:dyDescent="0.2">
      <c r="A44" s="391" t="s">
        <v>558</v>
      </c>
      <c r="B44" s="374">
        <v>0</v>
      </c>
      <c r="C44" s="374">
        <v>850</v>
      </c>
      <c r="D44" s="374">
        <v>0</v>
      </c>
      <c r="E44" s="374">
        <v>0</v>
      </c>
      <c r="F44" s="374">
        <v>0</v>
      </c>
      <c r="G44" s="374">
        <v>0</v>
      </c>
      <c r="H44" s="374">
        <v>0</v>
      </c>
      <c r="I44" s="374">
        <v>0</v>
      </c>
      <c r="J44" s="375">
        <v>850</v>
      </c>
    </row>
    <row r="45" spans="1:10" x14ac:dyDescent="0.2">
      <c r="A45" s="391" t="s">
        <v>517</v>
      </c>
      <c r="B45" s="374">
        <v>0</v>
      </c>
      <c r="C45" s="374">
        <v>0</v>
      </c>
      <c r="D45" s="374">
        <v>100</v>
      </c>
      <c r="E45" s="374">
        <v>0</v>
      </c>
      <c r="F45" s="374">
        <v>0</v>
      </c>
      <c r="G45" s="374">
        <v>0</v>
      </c>
      <c r="H45" s="374">
        <v>3900</v>
      </c>
      <c r="I45" s="374">
        <v>0</v>
      </c>
      <c r="J45" s="375">
        <v>4000</v>
      </c>
    </row>
    <row r="46" spans="1:10" x14ac:dyDescent="0.2">
      <c r="A46" s="391" t="s">
        <v>518</v>
      </c>
      <c r="B46" s="374">
        <v>0</v>
      </c>
      <c r="C46" s="374">
        <v>0</v>
      </c>
      <c r="D46" s="374">
        <v>300</v>
      </c>
      <c r="E46" s="374">
        <v>0</v>
      </c>
      <c r="F46" s="374">
        <v>0</v>
      </c>
      <c r="G46" s="374">
        <v>0</v>
      </c>
      <c r="H46" s="374">
        <v>0</v>
      </c>
      <c r="I46" s="374">
        <v>0</v>
      </c>
      <c r="J46" s="375">
        <v>300</v>
      </c>
    </row>
    <row r="47" spans="1:10" x14ac:dyDescent="0.2">
      <c r="A47" s="391" t="s">
        <v>520</v>
      </c>
      <c r="B47" s="374">
        <v>0</v>
      </c>
      <c r="C47" s="374">
        <v>0</v>
      </c>
      <c r="D47" s="374">
        <v>100</v>
      </c>
      <c r="E47" s="374">
        <v>0</v>
      </c>
      <c r="F47" s="374">
        <v>0</v>
      </c>
      <c r="G47" s="374">
        <v>0</v>
      </c>
      <c r="H47" s="374">
        <v>400</v>
      </c>
      <c r="I47" s="374">
        <v>0</v>
      </c>
      <c r="J47" s="375">
        <v>500</v>
      </c>
    </row>
    <row r="48" spans="1:10" x14ac:dyDescent="0.2">
      <c r="A48" s="391" t="s">
        <v>612</v>
      </c>
      <c r="B48" s="374">
        <v>0</v>
      </c>
      <c r="C48" s="374">
        <v>100</v>
      </c>
      <c r="D48" s="374">
        <v>0</v>
      </c>
      <c r="E48" s="374">
        <v>0</v>
      </c>
      <c r="F48" s="374">
        <v>0</v>
      </c>
      <c r="G48" s="374">
        <v>400</v>
      </c>
      <c r="H48" s="374">
        <v>0</v>
      </c>
      <c r="I48" s="374">
        <v>0</v>
      </c>
      <c r="J48" s="375">
        <v>500</v>
      </c>
    </row>
    <row r="49" spans="1:10" x14ac:dyDescent="0.2">
      <c r="A49" s="391" t="s">
        <v>324</v>
      </c>
      <c r="B49" s="374">
        <v>0</v>
      </c>
      <c r="C49" s="374">
        <v>10</v>
      </c>
      <c r="D49" s="374">
        <v>20</v>
      </c>
      <c r="E49" s="374">
        <v>0</v>
      </c>
      <c r="F49" s="374">
        <v>0</v>
      </c>
      <c r="G49" s="374">
        <v>0</v>
      </c>
      <c r="H49" s="374">
        <v>20</v>
      </c>
      <c r="I49" s="374">
        <v>0</v>
      </c>
      <c r="J49" s="375">
        <v>50</v>
      </c>
    </row>
    <row r="50" spans="1:10" x14ac:dyDescent="0.2">
      <c r="A50" s="391" t="s">
        <v>328</v>
      </c>
      <c r="B50" s="374">
        <v>0</v>
      </c>
      <c r="C50" s="374">
        <v>30</v>
      </c>
      <c r="D50" s="374">
        <v>120</v>
      </c>
      <c r="E50" s="374">
        <v>0</v>
      </c>
      <c r="F50" s="374">
        <v>0</v>
      </c>
      <c r="G50" s="374">
        <v>0</v>
      </c>
      <c r="H50" s="374">
        <v>50</v>
      </c>
      <c r="I50" s="374">
        <v>0</v>
      </c>
      <c r="J50" s="375">
        <v>200</v>
      </c>
    </row>
    <row r="51" spans="1:10" x14ac:dyDescent="0.2">
      <c r="A51" s="391" t="s">
        <v>332</v>
      </c>
      <c r="B51" s="374">
        <v>0</v>
      </c>
      <c r="C51" s="374">
        <v>10</v>
      </c>
      <c r="D51" s="374">
        <v>30</v>
      </c>
      <c r="E51" s="374">
        <v>0</v>
      </c>
      <c r="F51" s="374">
        <v>0</v>
      </c>
      <c r="G51" s="374">
        <v>0</v>
      </c>
      <c r="H51" s="374">
        <v>10</v>
      </c>
      <c r="I51" s="374">
        <v>0</v>
      </c>
      <c r="J51" s="375">
        <v>50</v>
      </c>
    </row>
    <row r="52" spans="1:10" x14ac:dyDescent="0.2">
      <c r="A52" s="391" t="s">
        <v>337</v>
      </c>
      <c r="B52" s="374">
        <v>0</v>
      </c>
      <c r="C52" s="374">
        <v>0</v>
      </c>
      <c r="D52" s="374">
        <v>10900</v>
      </c>
      <c r="E52" s="374">
        <v>0</v>
      </c>
      <c r="F52" s="374">
        <v>0</v>
      </c>
      <c r="G52" s="374">
        <v>0</v>
      </c>
      <c r="H52" s="374">
        <v>6100</v>
      </c>
      <c r="I52" s="374">
        <v>0</v>
      </c>
      <c r="J52" s="375">
        <v>17000</v>
      </c>
    </row>
    <row r="53" spans="1:10" x14ac:dyDescent="0.2">
      <c r="A53" s="391" t="s">
        <v>339</v>
      </c>
      <c r="B53" s="374">
        <v>0</v>
      </c>
      <c r="C53" s="374">
        <v>20</v>
      </c>
      <c r="D53" s="374">
        <v>0</v>
      </c>
      <c r="E53" s="374">
        <v>0</v>
      </c>
      <c r="F53" s="374">
        <v>0</v>
      </c>
      <c r="G53" s="374">
        <v>50</v>
      </c>
      <c r="H53" s="374">
        <v>0</v>
      </c>
      <c r="I53" s="374">
        <v>0</v>
      </c>
      <c r="J53" s="375">
        <v>70</v>
      </c>
    </row>
    <row r="54" spans="1:10" x14ac:dyDescent="0.2">
      <c r="A54" s="391" t="s">
        <v>340</v>
      </c>
      <c r="B54" s="374">
        <v>0</v>
      </c>
      <c r="C54" s="374">
        <v>30</v>
      </c>
      <c r="D54" s="374">
        <v>0</v>
      </c>
      <c r="E54" s="374">
        <v>0</v>
      </c>
      <c r="F54" s="374">
        <v>0</v>
      </c>
      <c r="G54" s="374">
        <v>100</v>
      </c>
      <c r="H54" s="374">
        <v>0</v>
      </c>
      <c r="I54" s="374">
        <v>0</v>
      </c>
      <c r="J54" s="375">
        <v>130</v>
      </c>
    </row>
    <row r="55" spans="1:10" x14ac:dyDescent="0.2">
      <c r="A55" s="391" t="s">
        <v>342</v>
      </c>
      <c r="B55" s="374">
        <v>0</v>
      </c>
      <c r="C55" s="374">
        <v>260</v>
      </c>
      <c r="D55" s="374">
        <v>0</v>
      </c>
      <c r="E55" s="374">
        <v>0</v>
      </c>
      <c r="F55" s="374">
        <v>0</v>
      </c>
      <c r="G55" s="374">
        <v>500</v>
      </c>
      <c r="H55" s="374">
        <v>0</v>
      </c>
      <c r="I55" s="374">
        <v>0</v>
      </c>
      <c r="J55" s="375">
        <v>760</v>
      </c>
    </row>
    <row r="56" spans="1:10" x14ac:dyDescent="0.2">
      <c r="A56" s="391" t="s">
        <v>343</v>
      </c>
      <c r="B56" s="374">
        <v>0</v>
      </c>
      <c r="C56" s="374">
        <v>0</v>
      </c>
      <c r="D56" s="374">
        <v>0</v>
      </c>
      <c r="E56" s="374">
        <v>0</v>
      </c>
      <c r="F56" s="374">
        <v>0</v>
      </c>
      <c r="G56" s="374">
        <v>100</v>
      </c>
      <c r="H56" s="374">
        <v>0</v>
      </c>
      <c r="I56" s="374">
        <v>0</v>
      </c>
      <c r="J56" s="375">
        <v>100</v>
      </c>
    </row>
    <row r="57" spans="1:10" x14ac:dyDescent="0.2">
      <c r="A57" s="391" t="s">
        <v>346</v>
      </c>
      <c r="B57" s="374">
        <v>0</v>
      </c>
      <c r="C57" s="374">
        <v>30</v>
      </c>
      <c r="D57" s="374">
        <v>0</v>
      </c>
      <c r="E57" s="374">
        <v>0</v>
      </c>
      <c r="F57" s="374">
        <v>0</v>
      </c>
      <c r="G57" s="374">
        <v>200</v>
      </c>
      <c r="H57" s="374">
        <v>0</v>
      </c>
      <c r="I57" s="374">
        <v>0</v>
      </c>
      <c r="J57" s="375">
        <v>230</v>
      </c>
    </row>
    <row r="58" spans="1:10" x14ac:dyDescent="0.2">
      <c r="A58" s="391" t="s">
        <v>351</v>
      </c>
      <c r="B58" s="374">
        <v>0</v>
      </c>
      <c r="C58" s="374">
        <v>70</v>
      </c>
      <c r="D58" s="374">
        <v>0</v>
      </c>
      <c r="E58" s="374">
        <v>0</v>
      </c>
      <c r="F58" s="374">
        <v>0</v>
      </c>
      <c r="G58" s="374">
        <v>200</v>
      </c>
      <c r="H58" s="374">
        <v>0</v>
      </c>
      <c r="I58" s="374">
        <v>0</v>
      </c>
      <c r="J58" s="375">
        <v>270</v>
      </c>
    </row>
    <row r="59" spans="1:10" x14ac:dyDescent="0.2">
      <c r="A59" s="391" t="s">
        <v>352</v>
      </c>
      <c r="B59" s="374">
        <v>0</v>
      </c>
      <c r="C59" s="374">
        <v>30</v>
      </c>
      <c r="D59" s="374">
        <v>0</v>
      </c>
      <c r="E59" s="374">
        <v>0</v>
      </c>
      <c r="F59" s="374">
        <v>0</v>
      </c>
      <c r="G59" s="374">
        <v>50</v>
      </c>
      <c r="H59" s="374">
        <v>0</v>
      </c>
      <c r="I59" s="374">
        <v>0</v>
      </c>
      <c r="J59" s="375">
        <v>80</v>
      </c>
    </row>
    <row r="60" spans="1:10" x14ac:dyDescent="0.2">
      <c r="A60" s="391" t="s">
        <v>354</v>
      </c>
      <c r="B60" s="374">
        <v>0</v>
      </c>
      <c r="C60" s="374">
        <v>260</v>
      </c>
      <c r="D60" s="374">
        <v>0</v>
      </c>
      <c r="E60" s="374">
        <v>0</v>
      </c>
      <c r="F60" s="374">
        <v>0</v>
      </c>
      <c r="G60" s="374">
        <v>500</v>
      </c>
      <c r="H60" s="374">
        <v>0</v>
      </c>
      <c r="I60" s="374">
        <v>0</v>
      </c>
      <c r="J60" s="375">
        <v>760</v>
      </c>
    </row>
    <row r="61" spans="1:10" x14ac:dyDescent="0.2">
      <c r="A61" s="391" t="s">
        <v>356</v>
      </c>
      <c r="B61" s="374">
        <v>0</v>
      </c>
      <c r="C61" s="374">
        <v>180</v>
      </c>
      <c r="D61" s="374">
        <v>0</v>
      </c>
      <c r="E61" s="374">
        <v>0</v>
      </c>
      <c r="F61" s="374">
        <v>0</v>
      </c>
      <c r="G61" s="374">
        <v>1000</v>
      </c>
      <c r="H61" s="374">
        <v>0</v>
      </c>
      <c r="I61" s="374">
        <v>0</v>
      </c>
      <c r="J61" s="375">
        <v>1180</v>
      </c>
    </row>
    <row r="62" spans="1:10" x14ac:dyDescent="0.2">
      <c r="A62" s="391" t="s">
        <v>357</v>
      </c>
      <c r="B62" s="374">
        <v>0</v>
      </c>
      <c r="C62" s="374">
        <v>340</v>
      </c>
      <c r="D62" s="374">
        <v>0</v>
      </c>
      <c r="E62" s="374">
        <v>0</v>
      </c>
      <c r="F62" s="374">
        <v>0</v>
      </c>
      <c r="G62" s="374">
        <v>500</v>
      </c>
      <c r="H62" s="374">
        <v>0</v>
      </c>
      <c r="I62" s="374">
        <v>0</v>
      </c>
      <c r="J62" s="375">
        <v>840</v>
      </c>
    </row>
    <row r="63" spans="1:10" x14ac:dyDescent="0.2">
      <c r="A63" s="391" t="s">
        <v>358</v>
      </c>
      <c r="B63" s="374">
        <v>0</v>
      </c>
      <c r="C63" s="374">
        <v>0</v>
      </c>
      <c r="D63" s="374">
        <v>0</v>
      </c>
      <c r="E63" s="374">
        <v>0</v>
      </c>
      <c r="F63" s="374">
        <v>0</v>
      </c>
      <c r="G63" s="374">
        <v>50</v>
      </c>
      <c r="H63" s="374">
        <v>0</v>
      </c>
      <c r="I63" s="374">
        <v>0</v>
      </c>
      <c r="J63" s="375">
        <v>50</v>
      </c>
    </row>
    <row r="64" spans="1:10" x14ac:dyDescent="0.2">
      <c r="A64" s="391" t="s">
        <v>359</v>
      </c>
      <c r="B64" s="374">
        <v>0</v>
      </c>
      <c r="C64" s="374">
        <v>50</v>
      </c>
      <c r="D64" s="374">
        <v>0</v>
      </c>
      <c r="E64" s="374">
        <v>0</v>
      </c>
      <c r="F64" s="374">
        <v>0</v>
      </c>
      <c r="G64" s="374">
        <v>200</v>
      </c>
      <c r="H64" s="374">
        <v>0</v>
      </c>
      <c r="I64" s="374">
        <v>0</v>
      </c>
      <c r="J64" s="375">
        <v>250</v>
      </c>
    </row>
    <row r="65" spans="1:10" x14ac:dyDescent="0.2">
      <c r="A65" s="391" t="s">
        <v>364</v>
      </c>
      <c r="B65" s="374">
        <v>0</v>
      </c>
      <c r="C65" s="374">
        <v>50</v>
      </c>
      <c r="D65" s="374">
        <v>0</v>
      </c>
      <c r="E65" s="374">
        <v>0</v>
      </c>
      <c r="F65" s="374">
        <v>0</v>
      </c>
      <c r="G65" s="374">
        <v>100</v>
      </c>
      <c r="H65" s="374">
        <v>0</v>
      </c>
      <c r="I65" s="374">
        <v>0</v>
      </c>
      <c r="J65" s="375">
        <v>150</v>
      </c>
    </row>
    <row r="66" spans="1:10" x14ac:dyDescent="0.2">
      <c r="A66" s="391" t="s">
        <v>368</v>
      </c>
      <c r="B66" s="374">
        <v>0</v>
      </c>
      <c r="C66" s="374">
        <v>0</v>
      </c>
      <c r="D66" s="374">
        <v>47</v>
      </c>
      <c r="E66" s="374">
        <v>0</v>
      </c>
      <c r="F66" s="374">
        <v>0</v>
      </c>
      <c r="G66" s="374">
        <v>0</v>
      </c>
      <c r="H66" s="374">
        <v>50</v>
      </c>
      <c r="I66" s="374">
        <v>0</v>
      </c>
      <c r="J66" s="375">
        <v>97</v>
      </c>
    </row>
    <row r="67" spans="1:10" x14ac:dyDescent="0.2">
      <c r="A67" s="391" t="s">
        <v>370</v>
      </c>
      <c r="B67" s="374">
        <v>0</v>
      </c>
      <c r="C67" s="374">
        <v>0</v>
      </c>
      <c r="D67" s="374">
        <v>750</v>
      </c>
      <c r="E67" s="374">
        <v>0</v>
      </c>
      <c r="F67" s="374">
        <v>0</v>
      </c>
      <c r="G67" s="374">
        <v>0</v>
      </c>
      <c r="H67" s="374">
        <v>0</v>
      </c>
      <c r="I67" s="374">
        <v>0</v>
      </c>
      <c r="J67" s="375">
        <v>750</v>
      </c>
    </row>
    <row r="68" spans="1:10" x14ac:dyDescent="0.2">
      <c r="A68" s="391" t="s">
        <v>371</v>
      </c>
      <c r="B68" s="374">
        <v>0</v>
      </c>
      <c r="C68" s="374">
        <v>0</v>
      </c>
      <c r="D68" s="374">
        <v>550</v>
      </c>
      <c r="E68" s="374">
        <v>0</v>
      </c>
      <c r="F68" s="374">
        <v>0</v>
      </c>
      <c r="G68" s="374">
        <v>0</v>
      </c>
      <c r="H68" s="374">
        <v>0</v>
      </c>
      <c r="I68" s="374">
        <v>0</v>
      </c>
      <c r="J68" s="375">
        <v>550</v>
      </c>
    </row>
    <row r="69" spans="1:10" x14ac:dyDescent="0.2">
      <c r="A69" s="391" t="s">
        <v>372</v>
      </c>
      <c r="B69" s="374">
        <v>0</v>
      </c>
      <c r="C69" s="374">
        <v>0</v>
      </c>
      <c r="D69" s="374">
        <v>14000</v>
      </c>
      <c r="E69" s="374">
        <v>0</v>
      </c>
      <c r="F69" s="374">
        <v>0</v>
      </c>
      <c r="G69" s="374">
        <v>0</v>
      </c>
      <c r="H69" s="374">
        <v>1000</v>
      </c>
      <c r="I69" s="374">
        <v>0</v>
      </c>
      <c r="J69" s="375">
        <v>15000</v>
      </c>
    </row>
    <row r="70" spans="1:10" x14ac:dyDescent="0.2">
      <c r="A70" s="391" t="s">
        <v>374</v>
      </c>
      <c r="B70" s="374">
        <v>0</v>
      </c>
      <c r="C70" s="374">
        <v>110</v>
      </c>
      <c r="D70" s="374">
        <v>0</v>
      </c>
      <c r="E70" s="374">
        <v>0</v>
      </c>
      <c r="F70" s="374">
        <v>0</v>
      </c>
      <c r="G70" s="374">
        <v>200</v>
      </c>
      <c r="H70" s="374">
        <v>0</v>
      </c>
      <c r="I70" s="374">
        <v>0</v>
      </c>
      <c r="J70" s="375">
        <v>310</v>
      </c>
    </row>
    <row r="71" spans="1:10" x14ac:dyDescent="0.2">
      <c r="A71" s="391" t="s">
        <v>189</v>
      </c>
      <c r="B71" s="374">
        <v>96</v>
      </c>
      <c r="C71" s="374">
        <v>6733</v>
      </c>
      <c r="D71" s="374">
        <v>368</v>
      </c>
      <c r="E71" s="374">
        <v>0</v>
      </c>
      <c r="F71" s="374">
        <v>0</v>
      </c>
      <c r="G71" s="374">
        <v>0</v>
      </c>
      <c r="H71" s="374">
        <v>0</v>
      </c>
      <c r="I71" s="374">
        <v>0</v>
      </c>
      <c r="J71" s="375">
        <v>7197</v>
      </c>
    </row>
    <row r="72" spans="1:10" x14ac:dyDescent="0.2">
      <c r="A72" s="391" t="s">
        <v>524</v>
      </c>
      <c r="B72" s="374">
        <v>0</v>
      </c>
      <c r="C72" s="374">
        <v>1350</v>
      </c>
      <c r="D72" s="374">
        <v>0</v>
      </c>
      <c r="E72" s="374">
        <v>0</v>
      </c>
      <c r="F72" s="374">
        <v>0</v>
      </c>
      <c r="G72" s="374">
        <v>0</v>
      </c>
      <c r="H72" s="374">
        <v>0</v>
      </c>
      <c r="I72" s="374">
        <v>0</v>
      </c>
      <c r="J72" s="375">
        <v>1350</v>
      </c>
    </row>
    <row r="73" spans="1:10" x14ac:dyDescent="0.2">
      <c r="A73" s="391" t="s">
        <v>378</v>
      </c>
      <c r="B73" s="374">
        <v>0</v>
      </c>
      <c r="C73" s="374">
        <v>0</v>
      </c>
      <c r="D73" s="374">
        <v>1500</v>
      </c>
      <c r="E73" s="374">
        <v>0</v>
      </c>
      <c r="F73" s="374">
        <v>0</v>
      </c>
      <c r="G73" s="374">
        <v>0</v>
      </c>
      <c r="H73" s="374">
        <v>0</v>
      </c>
      <c r="I73" s="374">
        <v>0</v>
      </c>
      <c r="J73" s="375">
        <v>1500</v>
      </c>
    </row>
    <row r="74" spans="1:10" x14ac:dyDescent="0.2">
      <c r="A74" s="391" t="s">
        <v>616</v>
      </c>
      <c r="B74" s="374">
        <v>0</v>
      </c>
      <c r="C74" s="374">
        <v>700</v>
      </c>
      <c r="D74" s="374">
        <v>0</v>
      </c>
      <c r="E74" s="374">
        <v>0</v>
      </c>
      <c r="F74" s="374">
        <v>0</v>
      </c>
      <c r="G74" s="374">
        <v>0</v>
      </c>
      <c r="H74" s="374">
        <v>0</v>
      </c>
      <c r="I74" s="374">
        <v>0</v>
      </c>
      <c r="J74" s="375">
        <v>700</v>
      </c>
    </row>
    <row r="75" spans="1:10" x14ac:dyDescent="0.2">
      <c r="A75" s="391" t="s">
        <v>190</v>
      </c>
      <c r="B75" s="374">
        <v>0</v>
      </c>
      <c r="C75" s="374">
        <v>24000</v>
      </c>
      <c r="D75" s="374">
        <v>0</v>
      </c>
      <c r="E75" s="374">
        <v>0</v>
      </c>
      <c r="F75" s="374">
        <v>0</v>
      </c>
      <c r="G75" s="374">
        <v>0</v>
      </c>
      <c r="H75" s="374">
        <v>0</v>
      </c>
      <c r="I75" s="374">
        <v>0</v>
      </c>
      <c r="J75" s="375">
        <v>24000</v>
      </c>
    </row>
    <row r="76" spans="1:10" x14ac:dyDescent="0.2">
      <c r="A76" s="391" t="s">
        <v>191</v>
      </c>
      <c r="B76" s="374">
        <v>0</v>
      </c>
      <c r="C76" s="374">
        <v>175</v>
      </c>
      <c r="D76" s="374">
        <v>0</v>
      </c>
      <c r="E76" s="374">
        <v>0</v>
      </c>
      <c r="F76" s="374">
        <v>0</v>
      </c>
      <c r="G76" s="374">
        <v>0</v>
      </c>
      <c r="H76" s="374">
        <v>0</v>
      </c>
      <c r="I76" s="374">
        <v>0</v>
      </c>
      <c r="J76" s="375">
        <v>175</v>
      </c>
    </row>
    <row r="77" spans="1:10" x14ac:dyDescent="0.2">
      <c r="A77" s="391" t="s">
        <v>193</v>
      </c>
      <c r="B77" s="374">
        <v>0</v>
      </c>
      <c r="C77" s="374">
        <v>4725</v>
      </c>
      <c r="D77" s="374">
        <v>0</v>
      </c>
      <c r="E77" s="374">
        <v>0</v>
      </c>
      <c r="F77" s="374">
        <v>0</v>
      </c>
      <c r="G77" s="374">
        <v>0</v>
      </c>
      <c r="H77" s="374">
        <v>0</v>
      </c>
      <c r="I77" s="374">
        <v>0</v>
      </c>
      <c r="J77" s="375">
        <v>4725</v>
      </c>
    </row>
    <row r="78" spans="1:10" x14ac:dyDescent="0.2">
      <c r="A78" s="391" t="s">
        <v>618</v>
      </c>
      <c r="B78" s="374">
        <v>0</v>
      </c>
      <c r="C78" s="374">
        <v>2168</v>
      </c>
      <c r="D78" s="374">
        <v>0</v>
      </c>
      <c r="E78" s="374">
        <v>0</v>
      </c>
      <c r="F78" s="374">
        <v>542</v>
      </c>
      <c r="G78" s="374">
        <v>0</v>
      </c>
      <c r="H78" s="374">
        <v>0</v>
      </c>
      <c r="I78" s="374">
        <v>0</v>
      </c>
      <c r="J78" s="375">
        <v>2710</v>
      </c>
    </row>
    <row r="79" spans="1:10" x14ac:dyDescent="0.2">
      <c r="A79" s="391" t="s">
        <v>619</v>
      </c>
      <c r="B79" s="374">
        <v>0</v>
      </c>
      <c r="C79" s="374">
        <v>1581</v>
      </c>
      <c r="D79" s="374">
        <v>0</v>
      </c>
      <c r="E79" s="374">
        <v>0</v>
      </c>
      <c r="F79" s="374">
        <v>0</v>
      </c>
      <c r="G79" s="374">
        <v>0</v>
      </c>
      <c r="H79" s="374">
        <v>0</v>
      </c>
      <c r="I79" s="374">
        <v>0</v>
      </c>
      <c r="J79" s="375">
        <v>1581</v>
      </c>
    </row>
    <row r="80" spans="1:10" x14ac:dyDescent="0.2">
      <c r="A80" s="391" t="s">
        <v>620</v>
      </c>
      <c r="B80" s="374">
        <v>0</v>
      </c>
      <c r="C80" s="374">
        <v>320</v>
      </c>
      <c r="D80" s="374">
        <v>0</v>
      </c>
      <c r="E80" s="374">
        <v>0</v>
      </c>
      <c r="F80" s="374">
        <v>80</v>
      </c>
      <c r="G80" s="374">
        <v>0</v>
      </c>
      <c r="H80" s="374">
        <v>0</v>
      </c>
      <c r="I80" s="374">
        <v>0</v>
      </c>
      <c r="J80" s="375">
        <v>400</v>
      </c>
    </row>
    <row r="81" spans="1:10" x14ac:dyDescent="0.2">
      <c r="A81" s="391" t="s">
        <v>205</v>
      </c>
      <c r="B81" s="374">
        <v>0</v>
      </c>
      <c r="C81" s="374">
        <v>200</v>
      </c>
      <c r="D81" s="374">
        <v>0</v>
      </c>
      <c r="E81" s="374">
        <v>0</v>
      </c>
      <c r="F81" s="374">
        <v>0</v>
      </c>
      <c r="G81" s="374">
        <v>0</v>
      </c>
      <c r="H81" s="374">
        <v>0</v>
      </c>
      <c r="I81" s="374">
        <v>0</v>
      </c>
      <c r="J81" s="375">
        <v>200</v>
      </c>
    </row>
    <row r="82" spans="1:10" x14ac:dyDescent="0.2">
      <c r="A82" s="391" t="s">
        <v>206</v>
      </c>
      <c r="B82" s="374">
        <v>0</v>
      </c>
      <c r="C82" s="374">
        <v>250</v>
      </c>
      <c r="D82" s="374">
        <v>0</v>
      </c>
      <c r="E82" s="374">
        <v>0</v>
      </c>
      <c r="F82" s="374">
        <v>0</v>
      </c>
      <c r="G82" s="374">
        <v>0</v>
      </c>
      <c r="H82" s="374">
        <v>0</v>
      </c>
      <c r="I82" s="374">
        <v>0</v>
      </c>
      <c r="J82" s="375">
        <v>250</v>
      </c>
    </row>
    <row r="83" spans="1:10" x14ac:dyDescent="0.2">
      <c r="A83" s="391" t="s">
        <v>207</v>
      </c>
      <c r="B83" s="374">
        <v>0</v>
      </c>
      <c r="C83" s="374">
        <v>100</v>
      </c>
      <c r="D83" s="374">
        <v>0</v>
      </c>
      <c r="E83" s="374">
        <v>0</v>
      </c>
      <c r="F83" s="374">
        <v>0</v>
      </c>
      <c r="G83" s="374">
        <v>0</v>
      </c>
      <c r="H83" s="374">
        <v>0</v>
      </c>
      <c r="I83" s="374">
        <v>0</v>
      </c>
      <c r="J83" s="375">
        <v>100</v>
      </c>
    </row>
    <row r="84" spans="1:10" x14ac:dyDescent="0.2">
      <c r="A84" s="391" t="s">
        <v>208</v>
      </c>
      <c r="B84" s="374">
        <v>0</v>
      </c>
      <c r="C84" s="374">
        <v>391</v>
      </c>
      <c r="D84" s="374">
        <v>0</v>
      </c>
      <c r="E84" s="374">
        <v>0</v>
      </c>
      <c r="F84" s="374">
        <v>0</v>
      </c>
      <c r="G84" s="374">
        <v>0</v>
      </c>
      <c r="H84" s="374">
        <v>0</v>
      </c>
      <c r="I84" s="374">
        <v>0</v>
      </c>
      <c r="J84" s="375">
        <v>391</v>
      </c>
    </row>
    <row r="85" spans="1:10" x14ac:dyDescent="0.2">
      <c r="A85" s="391" t="s">
        <v>209</v>
      </c>
      <c r="B85" s="374">
        <v>0</v>
      </c>
      <c r="C85" s="374">
        <v>150</v>
      </c>
      <c r="D85" s="374">
        <v>0</v>
      </c>
      <c r="E85" s="374">
        <v>0</v>
      </c>
      <c r="F85" s="374">
        <v>0</v>
      </c>
      <c r="G85" s="374">
        <v>0</v>
      </c>
      <c r="H85" s="374">
        <v>0</v>
      </c>
      <c r="I85" s="374">
        <v>0</v>
      </c>
      <c r="J85" s="375">
        <v>150</v>
      </c>
    </row>
    <row r="86" spans="1:10" x14ac:dyDescent="0.2">
      <c r="A86" s="391" t="s">
        <v>194</v>
      </c>
      <c r="B86" s="374">
        <v>0</v>
      </c>
      <c r="C86" s="374">
        <v>0</v>
      </c>
      <c r="D86" s="374">
        <v>325</v>
      </c>
      <c r="E86" s="374">
        <v>0</v>
      </c>
      <c r="F86" s="374">
        <v>0</v>
      </c>
      <c r="G86" s="374">
        <v>0</v>
      </c>
      <c r="H86" s="374">
        <v>0</v>
      </c>
      <c r="I86" s="374">
        <v>0</v>
      </c>
      <c r="J86" s="375">
        <v>325</v>
      </c>
    </row>
    <row r="87" spans="1:10" x14ac:dyDescent="0.2">
      <c r="A87" s="391" t="s">
        <v>382</v>
      </c>
      <c r="B87" s="374">
        <v>0</v>
      </c>
      <c r="C87" s="374">
        <v>65</v>
      </c>
      <c r="D87" s="374">
        <v>205</v>
      </c>
      <c r="E87" s="374">
        <v>0</v>
      </c>
      <c r="F87" s="374">
        <v>0</v>
      </c>
      <c r="G87" s="374">
        <v>0</v>
      </c>
      <c r="H87" s="374">
        <v>0</v>
      </c>
      <c r="I87" s="374">
        <v>0</v>
      </c>
      <c r="J87" s="375">
        <v>270</v>
      </c>
    </row>
    <row r="88" spans="1:10" x14ac:dyDescent="0.2">
      <c r="A88" s="391" t="s">
        <v>384</v>
      </c>
      <c r="B88" s="374">
        <v>0</v>
      </c>
      <c r="C88" s="374">
        <v>250</v>
      </c>
      <c r="D88" s="374">
        <v>0</v>
      </c>
      <c r="E88" s="374">
        <v>0</v>
      </c>
      <c r="F88" s="374">
        <v>0</v>
      </c>
      <c r="G88" s="374">
        <v>0</v>
      </c>
      <c r="H88" s="374">
        <v>0</v>
      </c>
      <c r="I88" s="374">
        <v>0</v>
      </c>
      <c r="J88" s="375">
        <v>250</v>
      </c>
    </row>
    <row r="89" spans="1:10" x14ac:dyDescent="0.2">
      <c r="A89" s="391" t="s">
        <v>385</v>
      </c>
      <c r="B89" s="374">
        <v>0</v>
      </c>
      <c r="C89" s="374">
        <v>145</v>
      </c>
      <c r="D89" s="374">
        <v>0</v>
      </c>
      <c r="E89" s="374">
        <v>0</v>
      </c>
      <c r="F89" s="374">
        <v>0</v>
      </c>
      <c r="G89" s="374">
        <v>0</v>
      </c>
      <c r="H89" s="374">
        <v>0</v>
      </c>
      <c r="I89" s="374">
        <v>0</v>
      </c>
      <c r="J89" s="375">
        <v>145</v>
      </c>
    </row>
    <row r="90" spans="1:10" x14ac:dyDescent="0.2">
      <c r="A90" s="391" t="s">
        <v>386</v>
      </c>
      <c r="B90" s="374">
        <v>0</v>
      </c>
      <c r="C90" s="374">
        <v>970</v>
      </c>
      <c r="D90" s="374">
        <v>0</v>
      </c>
      <c r="E90" s="374">
        <v>0</v>
      </c>
      <c r="F90" s="374">
        <v>0</v>
      </c>
      <c r="G90" s="374">
        <v>0</v>
      </c>
      <c r="H90" s="374">
        <v>0</v>
      </c>
      <c r="I90" s="374">
        <v>0</v>
      </c>
      <c r="J90" s="375">
        <v>970</v>
      </c>
    </row>
    <row r="91" spans="1:10" x14ac:dyDescent="0.2">
      <c r="A91" s="391" t="s">
        <v>387</v>
      </c>
      <c r="B91" s="374">
        <v>0</v>
      </c>
      <c r="C91" s="374">
        <v>650</v>
      </c>
      <c r="D91" s="374">
        <v>0</v>
      </c>
      <c r="E91" s="374">
        <v>0</v>
      </c>
      <c r="F91" s="374">
        <v>0</v>
      </c>
      <c r="G91" s="374">
        <v>0</v>
      </c>
      <c r="H91" s="374">
        <v>0</v>
      </c>
      <c r="I91" s="374">
        <v>0</v>
      </c>
      <c r="J91" s="375">
        <v>650</v>
      </c>
    </row>
    <row r="92" spans="1:10" x14ac:dyDescent="0.2">
      <c r="A92" s="391" t="s">
        <v>388</v>
      </c>
      <c r="B92" s="374">
        <v>0</v>
      </c>
      <c r="C92" s="374">
        <v>2065</v>
      </c>
      <c r="D92" s="374">
        <v>0</v>
      </c>
      <c r="E92" s="374">
        <v>0</v>
      </c>
      <c r="F92" s="374">
        <v>0</v>
      </c>
      <c r="G92" s="374">
        <v>0</v>
      </c>
      <c r="H92" s="374">
        <v>0</v>
      </c>
      <c r="I92" s="374">
        <v>0</v>
      </c>
      <c r="J92" s="375">
        <v>2065</v>
      </c>
    </row>
    <row r="93" spans="1:10" x14ac:dyDescent="0.2">
      <c r="A93" s="391" t="s">
        <v>389</v>
      </c>
      <c r="B93" s="374">
        <v>0</v>
      </c>
      <c r="C93" s="374">
        <v>810</v>
      </c>
      <c r="D93" s="374">
        <v>0</v>
      </c>
      <c r="E93" s="374">
        <v>0</v>
      </c>
      <c r="F93" s="374">
        <v>0</v>
      </c>
      <c r="G93" s="374">
        <v>0</v>
      </c>
      <c r="H93" s="374">
        <v>0</v>
      </c>
      <c r="I93" s="374">
        <v>0</v>
      </c>
      <c r="J93" s="375">
        <v>810</v>
      </c>
    </row>
    <row r="94" spans="1:10" x14ac:dyDescent="0.2">
      <c r="A94" s="391" t="s">
        <v>390</v>
      </c>
      <c r="B94" s="374">
        <v>0</v>
      </c>
      <c r="C94" s="374">
        <v>4525</v>
      </c>
      <c r="D94" s="374">
        <v>0</v>
      </c>
      <c r="E94" s="374">
        <v>0</v>
      </c>
      <c r="F94" s="374">
        <v>0</v>
      </c>
      <c r="G94" s="374">
        <v>0</v>
      </c>
      <c r="H94" s="374">
        <v>0</v>
      </c>
      <c r="I94" s="374">
        <v>0</v>
      </c>
      <c r="J94" s="375">
        <v>4525</v>
      </c>
    </row>
    <row r="95" spans="1:10" x14ac:dyDescent="0.2">
      <c r="A95" s="391" t="s">
        <v>391</v>
      </c>
      <c r="B95" s="374">
        <v>0</v>
      </c>
      <c r="C95" s="374">
        <v>15160</v>
      </c>
      <c r="D95" s="374">
        <v>0</v>
      </c>
      <c r="E95" s="374">
        <v>0</v>
      </c>
      <c r="F95" s="374">
        <v>0</v>
      </c>
      <c r="G95" s="374">
        <v>0</v>
      </c>
      <c r="H95" s="374">
        <v>0</v>
      </c>
      <c r="I95" s="374">
        <v>0</v>
      </c>
      <c r="J95" s="375">
        <v>15160</v>
      </c>
    </row>
    <row r="96" spans="1:10" x14ac:dyDescent="0.2">
      <c r="A96" s="391" t="s">
        <v>392</v>
      </c>
      <c r="B96" s="374">
        <v>0</v>
      </c>
      <c r="C96" s="374">
        <v>1235</v>
      </c>
      <c r="D96" s="374">
        <v>0</v>
      </c>
      <c r="E96" s="374">
        <v>0</v>
      </c>
      <c r="F96" s="374">
        <v>0</v>
      </c>
      <c r="G96" s="374">
        <v>0</v>
      </c>
      <c r="H96" s="374">
        <v>0</v>
      </c>
      <c r="I96" s="374">
        <v>0</v>
      </c>
      <c r="J96" s="375">
        <v>1235</v>
      </c>
    </row>
    <row r="97" spans="1:10" x14ac:dyDescent="0.2">
      <c r="A97" s="391" t="s">
        <v>393</v>
      </c>
      <c r="B97" s="374">
        <v>0</v>
      </c>
      <c r="C97" s="374">
        <v>450</v>
      </c>
      <c r="D97" s="374">
        <v>0</v>
      </c>
      <c r="E97" s="374">
        <v>0</v>
      </c>
      <c r="F97" s="374">
        <v>0</v>
      </c>
      <c r="G97" s="374">
        <v>0</v>
      </c>
      <c r="H97" s="374">
        <v>0</v>
      </c>
      <c r="I97" s="374">
        <v>0</v>
      </c>
      <c r="J97" s="375">
        <v>450</v>
      </c>
    </row>
    <row r="98" spans="1:10" x14ac:dyDescent="0.2">
      <c r="A98" s="391" t="s">
        <v>394</v>
      </c>
      <c r="B98" s="374">
        <v>0</v>
      </c>
      <c r="C98" s="374">
        <v>3600</v>
      </c>
      <c r="D98" s="374">
        <v>0</v>
      </c>
      <c r="E98" s="374">
        <v>0</v>
      </c>
      <c r="F98" s="374">
        <v>0</v>
      </c>
      <c r="G98" s="374">
        <v>0</v>
      </c>
      <c r="H98" s="374">
        <v>0</v>
      </c>
      <c r="I98" s="374">
        <v>0</v>
      </c>
      <c r="J98" s="375">
        <v>3600</v>
      </c>
    </row>
    <row r="99" spans="1:10" x14ac:dyDescent="0.2">
      <c r="A99" s="391" t="s">
        <v>395</v>
      </c>
      <c r="B99" s="374">
        <v>0</v>
      </c>
      <c r="C99" s="374">
        <v>0</v>
      </c>
      <c r="D99" s="374">
        <v>1000</v>
      </c>
      <c r="E99" s="374">
        <v>0</v>
      </c>
      <c r="F99" s="374">
        <v>0</v>
      </c>
      <c r="G99" s="374">
        <v>0</v>
      </c>
      <c r="H99" s="374">
        <v>0</v>
      </c>
      <c r="I99" s="374">
        <v>0</v>
      </c>
      <c r="J99" s="375">
        <v>1000</v>
      </c>
    </row>
    <row r="100" spans="1:10" x14ac:dyDescent="0.2">
      <c r="A100" s="391" t="s">
        <v>396</v>
      </c>
      <c r="B100" s="374">
        <v>0</v>
      </c>
      <c r="C100" s="374">
        <v>5250</v>
      </c>
      <c r="D100" s="374">
        <v>0</v>
      </c>
      <c r="E100" s="374">
        <v>0</v>
      </c>
      <c r="F100" s="374">
        <v>0</v>
      </c>
      <c r="G100" s="374">
        <v>0</v>
      </c>
      <c r="H100" s="374">
        <v>0</v>
      </c>
      <c r="I100" s="374">
        <v>0</v>
      </c>
      <c r="J100" s="375">
        <v>5250</v>
      </c>
    </row>
    <row r="101" spans="1:10" x14ac:dyDescent="0.2">
      <c r="A101" s="391" t="s">
        <v>404</v>
      </c>
      <c r="B101" s="374">
        <v>0</v>
      </c>
      <c r="C101" s="374">
        <v>300</v>
      </c>
      <c r="D101" s="374">
        <v>2200</v>
      </c>
      <c r="E101" s="374">
        <v>0</v>
      </c>
      <c r="F101" s="374">
        <v>0</v>
      </c>
      <c r="G101" s="374">
        <v>0</v>
      </c>
      <c r="H101" s="374">
        <v>0</v>
      </c>
      <c r="I101" s="374">
        <v>0</v>
      </c>
      <c r="J101" s="375">
        <v>2500</v>
      </c>
    </row>
    <row r="102" spans="1:10" x14ac:dyDescent="0.2">
      <c r="A102" s="391" t="s">
        <v>405</v>
      </c>
      <c r="B102" s="374">
        <v>0</v>
      </c>
      <c r="C102" s="374">
        <v>85</v>
      </c>
      <c r="D102" s="374">
        <v>505</v>
      </c>
      <c r="E102" s="374">
        <v>0</v>
      </c>
      <c r="F102" s="374">
        <v>0</v>
      </c>
      <c r="G102" s="374">
        <v>0</v>
      </c>
      <c r="H102" s="374">
        <v>0</v>
      </c>
      <c r="I102" s="374">
        <v>0</v>
      </c>
      <c r="J102" s="375">
        <v>590</v>
      </c>
    </row>
    <row r="103" spans="1:10" x14ac:dyDescent="0.2">
      <c r="A103" s="391" t="s">
        <v>406</v>
      </c>
      <c r="B103" s="374">
        <v>0</v>
      </c>
      <c r="C103" s="374">
        <v>0</v>
      </c>
      <c r="D103" s="374">
        <v>3000</v>
      </c>
      <c r="E103" s="374">
        <v>0</v>
      </c>
      <c r="F103" s="374">
        <v>0</v>
      </c>
      <c r="G103" s="374">
        <v>0</v>
      </c>
      <c r="H103" s="374">
        <v>2000</v>
      </c>
      <c r="I103" s="374">
        <v>0</v>
      </c>
      <c r="J103" s="375">
        <v>5000</v>
      </c>
    </row>
    <row r="104" spans="1:10" x14ac:dyDescent="0.2">
      <c r="A104" s="391" t="s">
        <v>407</v>
      </c>
      <c r="B104" s="374">
        <v>0</v>
      </c>
      <c r="C104" s="374">
        <v>0</v>
      </c>
      <c r="D104" s="374">
        <v>2500</v>
      </c>
      <c r="E104" s="374">
        <v>0</v>
      </c>
      <c r="F104" s="374">
        <v>0</v>
      </c>
      <c r="G104" s="374">
        <v>0</v>
      </c>
      <c r="H104" s="374">
        <v>0</v>
      </c>
      <c r="I104" s="374">
        <v>0</v>
      </c>
      <c r="J104" s="375">
        <v>2500</v>
      </c>
    </row>
    <row r="105" spans="1:10" x14ac:dyDescent="0.2">
      <c r="A105" s="391" t="s">
        <v>408</v>
      </c>
      <c r="B105" s="374">
        <v>0</v>
      </c>
      <c r="C105" s="374">
        <v>0</v>
      </c>
      <c r="D105" s="374">
        <v>4006</v>
      </c>
      <c r="E105" s="374">
        <v>0</v>
      </c>
      <c r="F105" s="374">
        <v>0</v>
      </c>
      <c r="G105" s="374">
        <v>0</v>
      </c>
      <c r="H105" s="374">
        <v>0</v>
      </c>
      <c r="I105" s="374">
        <v>0</v>
      </c>
      <c r="J105" s="375">
        <v>4006</v>
      </c>
    </row>
    <row r="106" spans="1:10" x14ac:dyDescent="0.2">
      <c r="A106" s="391" t="s">
        <v>409</v>
      </c>
      <c r="B106" s="374">
        <v>0</v>
      </c>
      <c r="C106" s="374">
        <v>2100</v>
      </c>
      <c r="D106" s="374">
        <v>0</v>
      </c>
      <c r="E106" s="374">
        <v>0</v>
      </c>
      <c r="F106" s="374">
        <v>0</v>
      </c>
      <c r="G106" s="374">
        <v>0</v>
      </c>
      <c r="H106" s="374">
        <v>0</v>
      </c>
      <c r="I106" s="374">
        <v>0</v>
      </c>
      <c r="J106" s="375">
        <v>2100</v>
      </c>
    </row>
    <row r="107" spans="1:10" x14ac:dyDescent="0.2">
      <c r="A107" s="391" t="s">
        <v>410</v>
      </c>
      <c r="B107" s="374">
        <v>0</v>
      </c>
      <c r="C107" s="374">
        <v>1100</v>
      </c>
      <c r="D107" s="374">
        <v>0</v>
      </c>
      <c r="E107" s="374">
        <v>0</v>
      </c>
      <c r="F107" s="374">
        <v>0</v>
      </c>
      <c r="G107" s="374">
        <v>0</v>
      </c>
      <c r="H107" s="374">
        <v>0</v>
      </c>
      <c r="I107" s="374">
        <v>0</v>
      </c>
      <c r="J107" s="375">
        <v>1100</v>
      </c>
    </row>
    <row r="108" spans="1:10" x14ac:dyDescent="0.2">
      <c r="A108" s="391" t="s">
        <v>411</v>
      </c>
      <c r="B108" s="374">
        <v>0</v>
      </c>
      <c r="C108" s="374">
        <v>471</v>
      </c>
      <c r="D108" s="374">
        <v>0</v>
      </c>
      <c r="E108" s="374">
        <v>0</v>
      </c>
      <c r="F108" s="374">
        <v>0</v>
      </c>
      <c r="G108" s="374">
        <v>4000</v>
      </c>
      <c r="H108" s="374">
        <v>0</v>
      </c>
      <c r="I108" s="374">
        <v>0</v>
      </c>
      <c r="J108" s="375">
        <v>4471</v>
      </c>
    </row>
    <row r="109" spans="1:10" x14ac:dyDescent="0.2">
      <c r="A109" s="391" t="s">
        <v>412</v>
      </c>
      <c r="B109" s="374">
        <v>0</v>
      </c>
      <c r="C109" s="374">
        <v>13693</v>
      </c>
      <c r="D109" s="374">
        <v>1700</v>
      </c>
      <c r="E109" s="374">
        <v>0</v>
      </c>
      <c r="F109" s="374">
        <v>0</v>
      </c>
      <c r="G109" s="374">
        <v>22853</v>
      </c>
      <c r="H109" s="374">
        <v>1000</v>
      </c>
      <c r="I109" s="374">
        <v>0</v>
      </c>
      <c r="J109" s="375">
        <v>39246</v>
      </c>
    </row>
    <row r="110" spans="1:10" x14ac:dyDescent="0.2">
      <c r="A110" s="391" t="s">
        <v>413</v>
      </c>
      <c r="B110" s="374">
        <v>0</v>
      </c>
      <c r="C110" s="374">
        <v>100</v>
      </c>
      <c r="D110" s="374">
        <v>0</v>
      </c>
      <c r="E110" s="374">
        <v>0</v>
      </c>
      <c r="F110" s="374">
        <v>0</v>
      </c>
      <c r="G110" s="374">
        <v>0</v>
      </c>
      <c r="H110" s="374">
        <v>0</v>
      </c>
      <c r="I110" s="374">
        <v>0</v>
      </c>
      <c r="J110" s="375">
        <v>100</v>
      </c>
    </row>
    <row r="111" spans="1:10" x14ac:dyDescent="0.2">
      <c r="A111" s="391" t="s">
        <v>414</v>
      </c>
      <c r="B111" s="374">
        <v>0</v>
      </c>
      <c r="C111" s="374">
        <v>200</v>
      </c>
      <c r="D111" s="374">
        <v>0</v>
      </c>
      <c r="E111" s="374">
        <v>0</v>
      </c>
      <c r="F111" s="374">
        <v>0</v>
      </c>
      <c r="G111" s="374">
        <v>0</v>
      </c>
      <c r="H111" s="374">
        <v>0</v>
      </c>
      <c r="I111" s="374">
        <v>0</v>
      </c>
      <c r="J111" s="375">
        <v>200</v>
      </c>
    </row>
    <row r="112" spans="1:10" x14ac:dyDescent="0.2">
      <c r="A112" s="391" t="s">
        <v>415</v>
      </c>
      <c r="B112" s="374">
        <v>0</v>
      </c>
      <c r="C112" s="374">
        <v>200</v>
      </c>
      <c r="D112" s="374">
        <v>0</v>
      </c>
      <c r="E112" s="374">
        <v>0</v>
      </c>
      <c r="F112" s="374">
        <v>0</v>
      </c>
      <c r="G112" s="374">
        <v>0</v>
      </c>
      <c r="H112" s="374">
        <v>0</v>
      </c>
      <c r="I112" s="374">
        <v>0</v>
      </c>
      <c r="J112" s="375">
        <v>200</v>
      </c>
    </row>
    <row r="113" spans="1:10" x14ac:dyDescent="0.2">
      <c r="A113" s="391" t="s">
        <v>416</v>
      </c>
      <c r="B113" s="374">
        <v>0</v>
      </c>
      <c r="C113" s="374">
        <v>120</v>
      </c>
      <c r="D113" s="374">
        <v>0</v>
      </c>
      <c r="E113" s="374">
        <v>0</v>
      </c>
      <c r="F113" s="374">
        <v>0</v>
      </c>
      <c r="G113" s="374">
        <v>300</v>
      </c>
      <c r="H113" s="374">
        <v>0</v>
      </c>
      <c r="I113" s="374">
        <v>0</v>
      </c>
      <c r="J113" s="375">
        <v>420</v>
      </c>
    </row>
    <row r="114" spans="1:10" x14ac:dyDescent="0.2">
      <c r="A114" s="391" t="s">
        <v>417</v>
      </c>
      <c r="B114" s="374">
        <v>0</v>
      </c>
      <c r="C114" s="374">
        <v>500</v>
      </c>
      <c r="D114" s="374">
        <v>0</v>
      </c>
      <c r="E114" s="374">
        <v>0</v>
      </c>
      <c r="F114" s="374">
        <v>0</v>
      </c>
      <c r="G114" s="374">
        <v>0</v>
      </c>
      <c r="H114" s="374">
        <v>0</v>
      </c>
      <c r="I114" s="374">
        <v>0</v>
      </c>
      <c r="J114" s="375">
        <v>500</v>
      </c>
    </row>
    <row r="115" spans="1:10" x14ac:dyDescent="0.2">
      <c r="A115" s="391" t="s">
        <v>419</v>
      </c>
      <c r="B115" s="374">
        <v>0</v>
      </c>
      <c r="C115" s="374">
        <v>200</v>
      </c>
      <c r="D115" s="374">
        <v>0</v>
      </c>
      <c r="E115" s="374">
        <v>0</v>
      </c>
      <c r="F115" s="374">
        <v>0</v>
      </c>
      <c r="G115" s="374">
        <v>200</v>
      </c>
      <c r="H115" s="374">
        <v>0</v>
      </c>
      <c r="I115" s="374">
        <v>0</v>
      </c>
      <c r="J115" s="375">
        <v>400</v>
      </c>
    </row>
    <row r="116" spans="1:10" x14ac:dyDescent="0.2">
      <c r="A116" s="391" t="s">
        <v>420</v>
      </c>
      <c r="B116" s="374">
        <v>0</v>
      </c>
      <c r="C116" s="374">
        <v>50</v>
      </c>
      <c r="D116" s="374">
        <v>0</v>
      </c>
      <c r="E116" s="374">
        <v>0</v>
      </c>
      <c r="F116" s="374">
        <v>0</v>
      </c>
      <c r="G116" s="374">
        <v>100</v>
      </c>
      <c r="H116" s="374">
        <v>0</v>
      </c>
      <c r="I116" s="374">
        <v>0</v>
      </c>
      <c r="J116" s="375">
        <v>150</v>
      </c>
    </row>
    <row r="117" spans="1:10" x14ac:dyDescent="0.2">
      <c r="A117" s="391" t="s">
        <v>421</v>
      </c>
      <c r="B117" s="374">
        <v>0</v>
      </c>
      <c r="C117" s="374">
        <v>0</v>
      </c>
      <c r="D117" s="374">
        <v>0</v>
      </c>
      <c r="E117" s="374">
        <v>0</v>
      </c>
      <c r="F117" s="374">
        <v>0</v>
      </c>
      <c r="G117" s="374">
        <v>50</v>
      </c>
      <c r="H117" s="374">
        <v>0</v>
      </c>
      <c r="I117" s="374">
        <v>0</v>
      </c>
      <c r="J117" s="375">
        <v>50</v>
      </c>
    </row>
    <row r="118" spans="1:10" x14ac:dyDescent="0.2">
      <c r="A118" s="391" t="s">
        <v>422</v>
      </c>
      <c r="B118" s="374">
        <v>0</v>
      </c>
      <c r="C118" s="374">
        <v>150</v>
      </c>
      <c r="D118" s="374">
        <v>0</v>
      </c>
      <c r="E118" s="374">
        <v>0</v>
      </c>
      <c r="F118" s="374">
        <v>0</v>
      </c>
      <c r="G118" s="374">
        <v>200</v>
      </c>
      <c r="H118" s="374">
        <v>0</v>
      </c>
      <c r="I118" s="374">
        <v>0</v>
      </c>
      <c r="J118" s="375">
        <v>350</v>
      </c>
    </row>
    <row r="119" spans="1:10" x14ac:dyDescent="0.2">
      <c r="A119" s="391" t="s">
        <v>423</v>
      </c>
      <c r="B119" s="374">
        <v>0</v>
      </c>
      <c r="C119" s="374">
        <v>30</v>
      </c>
      <c r="D119" s="374">
        <v>0</v>
      </c>
      <c r="E119" s="374">
        <v>0</v>
      </c>
      <c r="F119" s="374">
        <v>0</v>
      </c>
      <c r="G119" s="374">
        <v>100</v>
      </c>
      <c r="H119" s="374">
        <v>0</v>
      </c>
      <c r="I119" s="374">
        <v>0</v>
      </c>
      <c r="J119" s="375">
        <v>130</v>
      </c>
    </row>
    <row r="120" spans="1:10" x14ac:dyDescent="0.2">
      <c r="A120" s="391" t="s">
        <v>435</v>
      </c>
      <c r="B120" s="374">
        <v>0</v>
      </c>
      <c r="C120" s="374">
        <v>0</v>
      </c>
      <c r="D120" s="374">
        <v>1200</v>
      </c>
      <c r="E120" s="374">
        <v>0</v>
      </c>
      <c r="F120" s="374">
        <v>0</v>
      </c>
      <c r="G120" s="374">
        <v>0</v>
      </c>
      <c r="H120" s="374">
        <v>0</v>
      </c>
      <c r="I120" s="374">
        <v>0</v>
      </c>
      <c r="J120" s="375">
        <v>1200</v>
      </c>
    </row>
    <row r="121" spans="1:10" x14ac:dyDescent="0.2">
      <c r="A121" s="391" t="s">
        <v>436</v>
      </c>
      <c r="B121" s="374">
        <v>0</v>
      </c>
      <c r="C121" s="374">
        <v>0</v>
      </c>
      <c r="D121" s="374">
        <v>1500</v>
      </c>
      <c r="E121" s="374">
        <v>0</v>
      </c>
      <c r="F121" s="374">
        <v>0</v>
      </c>
      <c r="G121" s="374">
        <v>0</v>
      </c>
      <c r="H121" s="374">
        <v>5000</v>
      </c>
      <c r="I121" s="374">
        <v>0</v>
      </c>
      <c r="J121" s="375">
        <v>6500</v>
      </c>
    </row>
    <row r="122" spans="1:10" x14ac:dyDescent="0.2">
      <c r="A122" s="391" t="s">
        <v>437</v>
      </c>
      <c r="B122" s="374">
        <v>0</v>
      </c>
      <c r="C122" s="374">
        <v>0</v>
      </c>
      <c r="D122" s="374">
        <v>1500</v>
      </c>
      <c r="E122" s="374">
        <v>0</v>
      </c>
      <c r="F122" s="374">
        <v>0</v>
      </c>
      <c r="G122" s="374">
        <v>0</v>
      </c>
      <c r="H122" s="374">
        <v>5000</v>
      </c>
      <c r="I122" s="374">
        <v>0</v>
      </c>
      <c r="J122" s="375">
        <v>6500</v>
      </c>
    </row>
    <row r="123" spans="1:10" x14ac:dyDescent="0.2">
      <c r="A123" s="391" t="s">
        <v>438</v>
      </c>
      <c r="B123" s="374">
        <v>0</v>
      </c>
      <c r="C123" s="374">
        <v>0</v>
      </c>
      <c r="D123" s="374">
        <v>3000</v>
      </c>
      <c r="E123" s="374">
        <v>0</v>
      </c>
      <c r="F123" s="374">
        <v>0</v>
      </c>
      <c r="G123" s="374">
        <v>0</v>
      </c>
      <c r="H123" s="374">
        <v>0</v>
      </c>
      <c r="I123" s="374">
        <v>0</v>
      </c>
      <c r="J123" s="375">
        <v>3000</v>
      </c>
    </row>
    <row r="124" spans="1:10" x14ac:dyDescent="0.2">
      <c r="A124" s="391" t="s">
        <v>439</v>
      </c>
      <c r="B124" s="374">
        <v>0</v>
      </c>
      <c r="C124" s="374">
        <v>0</v>
      </c>
      <c r="D124" s="374">
        <v>300</v>
      </c>
      <c r="E124" s="374">
        <v>0</v>
      </c>
      <c r="F124" s="374">
        <v>0</v>
      </c>
      <c r="G124" s="374">
        <v>0</v>
      </c>
      <c r="H124" s="374">
        <v>500</v>
      </c>
      <c r="I124" s="374">
        <v>0</v>
      </c>
      <c r="J124" s="375">
        <v>800</v>
      </c>
    </row>
    <row r="125" spans="1:10" x14ac:dyDescent="0.2">
      <c r="A125" s="391" t="s">
        <v>440</v>
      </c>
      <c r="B125" s="374">
        <v>0</v>
      </c>
      <c r="C125" s="374">
        <v>375</v>
      </c>
      <c r="D125" s="374">
        <v>0</v>
      </c>
      <c r="E125" s="374">
        <v>0</v>
      </c>
      <c r="F125" s="374">
        <v>0</v>
      </c>
      <c r="G125" s="374">
        <v>2000</v>
      </c>
      <c r="H125" s="374">
        <v>0</v>
      </c>
      <c r="I125" s="374">
        <v>0</v>
      </c>
      <c r="J125" s="375">
        <v>2375</v>
      </c>
    </row>
    <row r="126" spans="1:10" x14ac:dyDescent="0.2">
      <c r="A126" s="391" t="s">
        <v>441</v>
      </c>
      <c r="B126" s="374">
        <v>0</v>
      </c>
      <c r="C126" s="374">
        <v>0</v>
      </c>
      <c r="D126" s="374">
        <v>1990</v>
      </c>
      <c r="E126" s="374">
        <v>0</v>
      </c>
      <c r="F126" s="374">
        <v>0</v>
      </c>
      <c r="G126" s="374">
        <v>0</v>
      </c>
      <c r="H126" s="374">
        <v>100</v>
      </c>
      <c r="I126" s="374">
        <v>0</v>
      </c>
      <c r="J126" s="375">
        <v>2090</v>
      </c>
    </row>
    <row r="127" spans="1:10" x14ac:dyDescent="0.2">
      <c r="A127" s="391" t="s">
        <v>442</v>
      </c>
      <c r="B127" s="374">
        <v>0</v>
      </c>
      <c r="C127" s="374">
        <v>0</v>
      </c>
      <c r="D127" s="374">
        <v>920</v>
      </c>
      <c r="E127" s="374">
        <v>0</v>
      </c>
      <c r="F127" s="374">
        <v>0</v>
      </c>
      <c r="G127" s="374">
        <v>0</v>
      </c>
      <c r="H127" s="374">
        <v>100</v>
      </c>
      <c r="I127" s="374">
        <v>0</v>
      </c>
      <c r="J127" s="375">
        <v>1020</v>
      </c>
    </row>
    <row r="128" spans="1:10" x14ac:dyDescent="0.2">
      <c r="A128" s="391" t="s">
        <v>443</v>
      </c>
      <c r="B128" s="374">
        <v>0</v>
      </c>
      <c r="C128" s="374">
        <v>0</v>
      </c>
      <c r="D128" s="374">
        <v>200</v>
      </c>
      <c r="E128" s="374">
        <v>0</v>
      </c>
      <c r="F128" s="374">
        <v>0</v>
      </c>
      <c r="G128" s="374">
        <v>0</v>
      </c>
      <c r="H128" s="374">
        <v>0</v>
      </c>
      <c r="I128" s="374">
        <v>0</v>
      </c>
      <c r="J128" s="375">
        <v>200</v>
      </c>
    </row>
    <row r="129" spans="1:10" x14ac:dyDescent="0.2">
      <c r="A129" s="391" t="s">
        <v>444</v>
      </c>
      <c r="B129" s="374">
        <v>0</v>
      </c>
      <c r="C129" s="374">
        <v>0</v>
      </c>
      <c r="D129" s="374">
        <v>435</v>
      </c>
      <c r="E129" s="374">
        <v>0</v>
      </c>
      <c r="F129" s="374">
        <v>65</v>
      </c>
      <c r="G129" s="374">
        <v>0</v>
      </c>
      <c r="H129" s="374">
        <v>0</v>
      </c>
      <c r="I129" s="374">
        <v>0</v>
      </c>
      <c r="J129" s="375">
        <v>500</v>
      </c>
    </row>
    <row r="130" spans="1:10" x14ac:dyDescent="0.2">
      <c r="A130" s="391" t="s">
        <v>445</v>
      </c>
      <c r="B130" s="374">
        <v>0</v>
      </c>
      <c r="C130" s="374">
        <v>0</v>
      </c>
      <c r="D130" s="374">
        <v>0</v>
      </c>
      <c r="E130" s="374">
        <v>0</v>
      </c>
      <c r="F130" s="374">
        <v>0</v>
      </c>
      <c r="G130" s="374">
        <v>2000</v>
      </c>
      <c r="H130" s="374">
        <v>0</v>
      </c>
      <c r="I130" s="374">
        <v>0</v>
      </c>
      <c r="J130" s="375">
        <v>2000</v>
      </c>
    </row>
    <row r="131" spans="1:10" x14ac:dyDescent="0.2">
      <c r="A131" s="391" t="s">
        <v>446</v>
      </c>
      <c r="B131" s="374">
        <v>0</v>
      </c>
      <c r="C131" s="374">
        <v>200</v>
      </c>
      <c r="D131" s="374">
        <v>0</v>
      </c>
      <c r="E131" s="374">
        <v>0</v>
      </c>
      <c r="F131" s="374">
        <v>0</v>
      </c>
      <c r="G131" s="374">
        <v>0</v>
      </c>
      <c r="H131" s="374">
        <v>0</v>
      </c>
      <c r="I131" s="374">
        <v>0</v>
      </c>
      <c r="J131" s="375">
        <v>200</v>
      </c>
    </row>
    <row r="132" spans="1:10" x14ac:dyDescent="0.2">
      <c r="A132" s="391" t="s">
        <v>447</v>
      </c>
      <c r="B132" s="374">
        <v>0</v>
      </c>
      <c r="C132" s="374">
        <v>0</v>
      </c>
      <c r="D132" s="374">
        <v>0</v>
      </c>
      <c r="E132" s="374">
        <v>0</v>
      </c>
      <c r="F132" s="374">
        <v>0</v>
      </c>
      <c r="G132" s="374">
        <v>1000</v>
      </c>
      <c r="H132" s="374">
        <v>0</v>
      </c>
      <c r="I132" s="374">
        <v>0</v>
      </c>
      <c r="J132" s="375">
        <v>1000</v>
      </c>
    </row>
    <row r="133" spans="1:10" x14ac:dyDescent="0.2">
      <c r="A133" s="391" t="s">
        <v>448</v>
      </c>
      <c r="B133" s="374">
        <v>0</v>
      </c>
      <c r="C133" s="374">
        <v>380</v>
      </c>
      <c r="D133" s="374">
        <v>0</v>
      </c>
      <c r="E133" s="374">
        <v>0</v>
      </c>
      <c r="F133" s="374">
        <v>0</v>
      </c>
      <c r="G133" s="374">
        <v>0</v>
      </c>
      <c r="H133" s="374">
        <v>0</v>
      </c>
      <c r="I133" s="374">
        <v>0</v>
      </c>
      <c r="J133" s="375">
        <v>380</v>
      </c>
    </row>
    <row r="134" spans="1:10" x14ac:dyDescent="0.2">
      <c r="A134" s="391" t="s">
        <v>449</v>
      </c>
      <c r="B134" s="374">
        <v>0</v>
      </c>
      <c r="C134" s="374">
        <v>60</v>
      </c>
      <c r="D134" s="374">
        <v>0</v>
      </c>
      <c r="E134" s="374">
        <v>0</v>
      </c>
      <c r="F134" s="374">
        <v>0</v>
      </c>
      <c r="G134" s="374">
        <v>200</v>
      </c>
      <c r="H134" s="374">
        <v>0</v>
      </c>
      <c r="I134" s="374">
        <v>0</v>
      </c>
      <c r="J134" s="375">
        <v>260</v>
      </c>
    </row>
    <row r="135" spans="1:10" x14ac:dyDescent="0.2">
      <c r="A135" s="391" t="s">
        <v>450</v>
      </c>
      <c r="B135" s="374">
        <v>0</v>
      </c>
      <c r="C135" s="374">
        <v>150</v>
      </c>
      <c r="D135" s="374">
        <v>0</v>
      </c>
      <c r="E135" s="374">
        <v>0</v>
      </c>
      <c r="F135" s="374">
        <v>0</v>
      </c>
      <c r="G135" s="374">
        <v>0</v>
      </c>
      <c r="H135" s="374">
        <v>0</v>
      </c>
      <c r="I135" s="374">
        <v>0</v>
      </c>
      <c r="J135" s="375">
        <v>150</v>
      </c>
    </row>
    <row r="136" spans="1:10" x14ac:dyDescent="0.2">
      <c r="A136" s="391" t="s">
        <v>196</v>
      </c>
      <c r="B136" s="374">
        <v>0</v>
      </c>
      <c r="C136" s="374">
        <v>0</v>
      </c>
      <c r="D136" s="374">
        <v>700</v>
      </c>
      <c r="E136" s="374">
        <v>0</v>
      </c>
      <c r="F136" s="374">
        <v>0</v>
      </c>
      <c r="G136" s="374">
        <v>0</v>
      </c>
      <c r="H136" s="374">
        <v>0</v>
      </c>
      <c r="I136" s="374">
        <v>0</v>
      </c>
      <c r="J136" s="375">
        <v>700</v>
      </c>
    </row>
    <row r="137" spans="1:10" x14ac:dyDescent="0.2">
      <c r="A137" s="391" t="s">
        <v>451</v>
      </c>
      <c r="B137" s="374">
        <v>0</v>
      </c>
      <c r="C137" s="374">
        <v>0</v>
      </c>
      <c r="D137" s="374">
        <v>35</v>
      </c>
      <c r="E137" s="374">
        <v>0</v>
      </c>
      <c r="F137" s="374">
        <v>0</v>
      </c>
      <c r="G137" s="374">
        <v>0</v>
      </c>
      <c r="H137" s="374">
        <v>100</v>
      </c>
      <c r="I137" s="374">
        <v>0</v>
      </c>
      <c r="J137" s="375">
        <v>135</v>
      </c>
    </row>
    <row r="138" spans="1:10" x14ac:dyDescent="0.2">
      <c r="A138" s="391" t="s">
        <v>452</v>
      </c>
      <c r="B138" s="374">
        <v>0</v>
      </c>
      <c r="C138" s="374">
        <v>18</v>
      </c>
      <c r="D138" s="374">
        <v>15</v>
      </c>
      <c r="E138" s="374">
        <v>0</v>
      </c>
      <c r="F138" s="374">
        <v>0</v>
      </c>
      <c r="G138" s="374">
        <v>75</v>
      </c>
      <c r="H138" s="374">
        <v>0</v>
      </c>
      <c r="I138" s="374">
        <v>0</v>
      </c>
      <c r="J138" s="375">
        <v>108</v>
      </c>
    </row>
    <row r="139" spans="1:10" x14ac:dyDescent="0.2">
      <c r="A139" s="391" t="s">
        <v>453</v>
      </c>
      <c r="B139" s="374">
        <v>0</v>
      </c>
      <c r="C139" s="374">
        <v>7</v>
      </c>
      <c r="D139" s="374">
        <v>0</v>
      </c>
      <c r="E139" s="374">
        <v>0</v>
      </c>
      <c r="F139" s="374">
        <v>0</v>
      </c>
      <c r="G139" s="374">
        <v>800</v>
      </c>
      <c r="H139" s="374">
        <v>0</v>
      </c>
      <c r="I139" s="374">
        <v>0</v>
      </c>
      <c r="J139" s="375">
        <v>807</v>
      </c>
    </row>
    <row r="140" spans="1:10" x14ac:dyDescent="0.2">
      <c r="A140" s="391" t="s">
        <v>253</v>
      </c>
      <c r="B140" s="374">
        <v>0</v>
      </c>
      <c r="C140" s="374">
        <v>750</v>
      </c>
      <c r="D140" s="374">
        <v>0</v>
      </c>
      <c r="E140" s="374">
        <v>0</v>
      </c>
      <c r="F140" s="374">
        <v>0</v>
      </c>
      <c r="G140" s="374">
        <v>0</v>
      </c>
      <c r="H140" s="374">
        <v>0</v>
      </c>
      <c r="I140" s="374">
        <v>0</v>
      </c>
      <c r="J140" s="375">
        <v>750</v>
      </c>
    </row>
    <row r="141" spans="1:10" x14ac:dyDescent="0.2">
      <c r="A141" s="391" t="s">
        <v>254</v>
      </c>
      <c r="B141" s="374">
        <v>0</v>
      </c>
      <c r="C141" s="374">
        <v>50</v>
      </c>
      <c r="D141" s="374">
        <v>0</v>
      </c>
      <c r="E141" s="374">
        <v>0</v>
      </c>
      <c r="F141" s="374">
        <v>0</v>
      </c>
      <c r="G141" s="374">
        <v>0</v>
      </c>
      <c r="H141" s="374">
        <v>0</v>
      </c>
      <c r="I141" s="374">
        <v>0</v>
      </c>
      <c r="J141" s="375">
        <v>50</v>
      </c>
    </row>
    <row r="142" spans="1:10" x14ac:dyDescent="0.2">
      <c r="A142" s="391" t="s">
        <v>525</v>
      </c>
      <c r="B142" s="374">
        <v>0</v>
      </c>
      <c r="C142" s="374">
        <v>140</v>
      </c>
      <c r="D142" s="374">
        <v>0</v>
      </c>
      <c r="E142" s="374">
        <v>0</v>
      </c>
      <c r="F142" s="374">
        <v>0</v>
      </c>
      <c r="G142" s="374">
        <v>0</v>
      </c>
      <c r="H142" s="374">
        <v>0</v>
      </c>
      <c r="I142" s="374">
        <v>0</v>
      </c>
      <c r="J142" s="375">
        <v>140</v>
      </c>
    </row>
    <row r="143" spans="1:10" x14ac:dyDescent="0.2">
      <c r="A143" s="391" t="s">
        <v>233</v>
      </c>
      <c r="B143" s="374">
        <v>0</v>
      </c>
      <c r="C143" s="374">
        <v>1800</v>
      </c>
      <c r="D143" s="374">
        <v>0</v>
      </c>
      <c r="E143" s="374">
        <v>0</v>
      </c>
      <c r="F143" s="374">
        <v>0</v>
      </c>
      <c r="G143" s="374">
        <v>0</v>
      </c>
      <c r="H143" s="374">
        <v>0</v>
      </c>
      <c r="I143" s="374">
        <v>0</v>
      </c>
      <c r="J143" s="375">
        <v>1800</v>
      </c>
    </row>
    <row r="144" spans="1:10" x14ac:dyDescent="0.2">
      <c r="A144" s="391" t="s">
        <v>454</v>
      </c>
      <c r="B144" s="374">
        <v>0</v>
      </c>
      <c r="C144" s="374">
        <v>2</v>
      </c>
      <c r="D144" s="374">
        <v>0</v>
      </c>
      <c r="E144" s="374">
        <v>0</v>
      </c>
      <c r="F144" s="374">
        <v>0</v>
      </c>
      <c r="G144" s="374">
        <v>400</v>
      </c>
      <c r="H144" s="374">
        <v>0</v>
      </c>
      <c r="I144" s="374">
        <v>0</v>
      </c>
      <c r="J144" s="375">
        <v>402</v>
      </c>
    </row>
    <row r="145" spans="1:10" x14ac:dyDescent="0.2">
      <c r="A145" s="391" t="s">
        <v>455</v>
      </c>
      <c r="B145" s="374">
        <v>0</v>
      </c>
      <c r="C145" s="374">
        <v>19</v>
      </c>
      <c r="D145" s="374">
        <v>0</v>
      </c>
      <c r="E145" s="374">
        <v>0</v>
      </c>
      <c r="F145" s="374">
        <v>0</v>
      </c>
      <c r="G145" s="374">
        <v>125</v>
      </c>
      <c r="H145" s="374">
        <v>0</v>
      </c>
      <c r="I145" s="374">
        <v>0</v>
      </c>
      <c r="J145" s="375">
        <v>144</v>
      </c>
    </row>
    <row r="146" spans="1:10" x14ac:dyDescent="0.2">
      <c r="A146" s="391" t="s">
        <v>456</v>
      </c>
      <c r="B146" s="374">
        <v>0</v>
      </c>
      <c r="C146" s="374">
        <v>0</v>
      </c>
      <c r="D146" s="374">
        <v>97</v>
      </c>
      <c r="E146" s="374">
        <v>0</v>
      </c>
      <c r="F146" s="374">
        <v>0</v>
      </c>
      <c r="G146" s="374">
        <v>0</v>
      </c>
      <c r="H146" s="374">
        <v>100</v>
      </c>
      <c r="I146" s="374">
        <v>0</v>
      </c>
      <c r="J146" s="375">
        <v>197</v>
      </c>
    </row>
    <row r="147" spans="1:10" x14ac:dyDescent="0.2">
      <c r="A147" s="391" t="s">
        <v>526</v>
      </c>
      <c r="B147" s="374">
        <v>0</v>
      </c>
      <c r="C147" s="374">
        <v>140</v>
      </c>
      <c r="D147" s="374">
        <v>0</v>
      </c>
      <c r="E147" s="374">
        <v>0</v>
      </c>
      <c r="F147" s="374">
        <v>0</v>
      </c>
      <c r="G147" s="374">
        <v>0</v>
      </c>
      <c r="H147" s="374">
        <v>0</v>
      </c>
      <c r="I147" s="374">
        <v>0</v>
      </c>
      <c r="J147" s="375">
        <v>140</v>
      </c>
    </row>
    <row r="148" spans="1:10" x14ac:dyDescent="0.2">
      <c r="A148" s="391" t="s">
        <v>529</v>
      </c>
      <c r="B148" s="374">
        <v>0</v>
      </c>
      <c r="C148" s="374">
        <v>0</v>
      </c>
      <c r="D148" s="374">
        <v>2442</v>
      </c>
      <c r="E148" s="374">
        <v>0</v>
      </c>
      <c r="F148" s="374">
        <v>0</v>
      </c>
      <c r="G148" s="374">
        <v>0</v>
      </c>
      <c r="H148" s="374">
        <v>0</v>
      </c>
      <c r="I148" s="374">
        <v>0</v>
      </c>
      <c r="J148" s="375">
        <v>2442</v>
      </c>
    </row>
    <row r="149" spans="1:10" x14ac:dyDescent="0.2">
      <c r="A149" s="391" t="s">
        <v>532</v>
      </c>
      <c r="B149" s="374">
        <v>0</v>
      </c>
      <c r="C149" s="374">
        <v>0</v>
      </c>
      <c r="D149" s="374">
        <v>1500</v>
      </c>
      <c r="E149" s="374">
        <v>0</v>
      </c>
      <c r="F149" s="374">
        <v>0</v>
      </c>
      <c r="G149" s="374">
        <v>0</v>
      </c>
      <c r="H149" s="374">
        <v>0</v>
      </c>
      <c r="I149" s="374">
        <v>0</v>
      </c>
      <c r="J149" s="375">
        <v>1500</v>
      </c>
    </row>
    <row r="150" spans="1:10" x14ac:dyDescent="0.2">
      <c r="A150" s="391" t="s">
        <v>533</v>
      </c>
      <c r="B150" s="374">
        <v>0</v>
      </c>
      <c r="C150" s="374">
        <v>0</v>
      </c>
      <c r="D150" s="374">
        <v>11000</v>
      </c>
      <c r="E150" s="374">
        <v>0</v>
      </c>
      <c r="F150" s="374">
        <v>0</v>
      </c>
      <c r="G150" s="374">
        <v>0</v>
      </c>
      <c r="H150" s="374">
        <v>0</v>
      </c>
      <c r="I150" s="374">
        <v>0</v>
      </c>
      <c r="J150" s="375">
        <v>11000</v>
      </c>
    </row>
    <row r="151" spans="1:10" x14ac:dyDescent="0.2">
      <c r="A151" s="391" t="s">
        <v>534</v>
      </c>
      <c r="B151" s="374">
        <v>0</v>
      </c>
      <c r="C151" s="374">
        <v>0</v>
      </c>
      <c r="D151" s="374">
        <v>2100</v>
      </c>
      <c r="E151" s="374">
        <v>0</v>
      </c>
      <c r="F151" s="374">
        <v>0</v>
      </c>
      <c r="G151" s="374">
        <v>0</v>
      </c>
      <c r="H151" s="374">
        <v>0</v>
      </c>
      <c r="I151" s="374">
        <v>0</v>
      </c>
      <c r="J151" s="375">
        <v>2100</v>
      </c>
    </row>
    <row r="152" spans="1:10" x14ac:dyDescent="0.2">
      <c r="A152" s="391" t="s">
        <v>535</v>
      </c>
      <c r="B152" s="374">
        <v>0</v>
      </c>
      <c r="C152" s="374">
        <v>0</v>
      </c>
      <c r="D152" s="374">
        <v>1750</v>
      </c>
      <c r="E152" s="374">
        <v>0</v>
      </c>
      <c r="F152" s="374">
        <v>0</v>
      </c>
      <c r="G152" s="374">
        <v>0</v>
      </c>
      <c r="H152" s="374">
        <v>5000</v>
      </c>
      <c r="I152" s="374">
        <v>0</v>
      </c>
      <c r="J152" s="375">
        <v>6750</v>
      </c>
    </row>
    <row r="153" spans="1:10" x14ac:dyDescent="0.2">
      <c r="A153" s="391" t="s">
        <v>536</v>
      </c>
      <c r="B153" s="374">
        <v>0</v>
      </c>
      <c r="C153" s="374">
        <v>0</v>
      </c>
      <c r="D153" s="374">
        <v>970</v>
      </c>
      <c r="E153" s="374">
        <v>0</v>
      </c>
      <c r="F153" s="374">
        <v>0</v>
      </c>
      <c r="G153" s="374">
        <v>0</v>
      </c>
      <c r="H153" s="374">
        <v>0</v>
      </c>
      <c r="I153" s="374">
        <v>0</v>
      </c>
      <c r="J153" s="375">
        <v>970</v>
      </c>
    </row>
    <row r="154" spans="1:10" x14ac:dyDescent="0.2">
      <c r="A154" s="391" t="s">
        <v>537</v>
      </c>
      <c r="B154" s="374">
        <v>0</v>
      </c>
      <c r="C154" s="374">
        <v>0</v>
      </c>
      <c r="D154" s="374">
        <v>8014</v>
      </c>
      <c r="E154" s="374">
        <v>0</v>
      </c>
      <c r="F154" s="374">
        <v>0</v>
      </c>
      <c r="G154" s="374">
        <v>0</v>
      </c>
      <c r="H154" s="374">
        <v>1436</v>
      </c>
      <c r="I154" s="374">
        <v>0</v>
      </c>
      <c r="J154" s="375">
        <v>9450</v>
      </c>
    </row>
    <row r="155" spans="1:10" x14ac:dyDescent="0.2">
      <c r="A155" s="391" t="s">
        <v>538</v>
      </c>
      <c r="B155" s="374">
        <v>0</v>
      </c>
      <c r="C155" s="374">
        <v>0</v>
      </c>
      <c r="D155" s="374">
        <v>900</v>
      </c>
      <c r="E155" s="374">
        <v>0</v>
      </c>
      <c r="F155" s="374">
        <v>0</v>
      </c>
      <c r="G155" s="374">
        <v>0</v>
      </c>
      <c r="H155" s="374">
        <v>100</v>
      </c>
      <c r="I155" s="374">
        <v>0</v>
      </c>
      <c r="J155" s="375">
        <v>1000</v>
      </c>
    </row>
    <row r="156" spans="1:10" x14ac:dyDescent="0.2">
      <c r="A156" s="391" t="s">
        <v>539</v>
      </c>
      <c r="B156" s="374">
        <v>260</v>
      </c>
      <c r="C156" s="374">
        <v>0</v>
      </c>
      <c r="D156" s="374">
        <v>140</v>
      </c>
      <c r="E156" s="374">
        <v>0</v>
      </c>
      <c r="F156" s="374">
        <v>0</v>
      </c>
      <c r="G156" s="374">
        <v>0</v>
      </c>
      <c r="H156" s="374">
        <v>0</v>
      </c>
      <c r="I156" s="374">
        <v>0</v>
      </c>
      <c r="J156" s="375">
        <v>400</v>
      </c>
    </row>
    <row r="157" spans="1:10" x14ac:dyDescent="0.2">
      <c r="A157" s="391" t="s">
        <v>540</v>
      </c>
      <c r="B157" s="374">
        <v>0</v>
      </c>
      <c r="C157" s="374">
        <v>0</v>
      </c>
      <c r="D157" s="374">
        <v>65</v>
      </c>
      <c r="E157" s="374">
        <v>0</v>
      </c>
      <c r="F157" s="374">
        <v>0</v>
      </c>
      <c r="G157" s="374">
        <v>0</v>
      </c>
      <c r="H157" s="374">
        <v>0</v>
      </c>
      <c r="I157" s="374">
        <v>0</v>
      </c>
      <c r="J157" s="375">
        <v>65</v>
      </c>
    </row>
    <row r="158" spans="1:10" x14ac:dyDescent="0.2">
      <c r="A158" s="391" t="s">
        <v>211</v>
      </c>
      <c r="B158" s="374">
        <v>0</v>
      </c>
      <c r="C158" s="374">
        <v>750</v>
      </c>
      <c r="D158" s="374">
        <v>0</v>
      </c>
      <c r="E158" s="374">
        <v>0</v>
      </c>
      <c r="F158" s="374">
        <v>0</v>
      </c>
      <c r="G158" s="374">
        <v>0</v>
      </c>
      <c r="H158" s="374">
        <v>0</v>
      </c>
      <c r="I158" s="374">
        <v>0</v>
      </c>
      <c r="J158" s="375">
        <v>750</v>
      </c>
    </row>
    <row r="159" spans="1:10" x14ac:dyDescent="0.2">
      <c r="A159" s="391" t="s">
        <v>212</v>
      </c>
      <c r="B159" s="374">
        <v>0</v>
      </c>
      <c r="C159" s="374">
        <v>274</v>
      </c>
      <c r="D159" s="374">
        <v>0</v>
      </c>
      <c r="E159" s="374">
        <v>0</v>
      </c>
      <c r="F159" s="374">
        <v>0</v>
      </c>
      <c r="G159" s="374">
        <v>0</v>
      </c>
      <c r="H159" s="374">
        <v>0</v>
      </c>
      <c r="I159" s="374">
        <v>0</v>
      </c>
      <c r="J159" s="375">
        <v>274</v>
      </c>
    </row>
    <row r="160" spans="1:10" x14ac:dyDescent="0.2">
      <c r="A160" s="391" t="s">
        <v>185</v>
      </c>
      <c r="B160" s="374">
        <v>350.4</v>
      </c>
      <c r="C160" s="374">
        <v>0</v>
      </c>
      <c r="D160" s="374">
        <v>0</v>
      </c>
      <c r="E160" s="374">
        <v>0</v>
      </c>
      <c r="F160" s="374">
        <v>0</v>
      </c>
      <c r="G160" s="374">
        <v>0</v>
      </c>
      <c r="H160" s="374">
        <v>0</v>
      </c>
      <c r="I160" s="374">
        <v>0</v>
      </c>
      <c r="J160" s="375">
        <v>350.4</v>
      </c>
    </row>
    <row r="161" spans="1:10" x14ac:dyDescent="0.2">
      <c r="A161" s="391" t="s">
        <v>541</v>
      </c>
      <c r="B161" s="374">
        <v>0</v>
      </c>
      <c r="C161" s="374">
        <v>150</v>
      </c>
      <c r="D161" s="374">
        <v>0</v>
      </c>
      <c r="E161" s="374">
        <v>0</v>
      </c>
      <c r="F161" s="374">
        <v>0</v>
      </c>
      <c r="G161" s="374">
        <v>0</v>
      </c>
      <c r="H161" s="374">
        <v>0</v>
      </c>
      <c r="I161" s="374">
        <v>0</v>
      </c>
      <c r="J161" s="375">
        <v>150</v>
      </c>
    </row>
    <row r="162" spans="1:10" x14ac:dyDescent="0.2">
      <c r="A162" s="391" t="s">
        <v>629</v>
      </c>
      <c r="B162" s="374">
        <v>0</v>
      </c>
      <c r="C162" s="374">
        <v>100</v>
      </c>
      <c r="D162" s="374">
        <v>0</v>
      </c>
      <c r="E162" s="374">
        <v>0</v>
      </c>
      <c r="F162" s="374">
        <v>0</v>
      </c>
      <c r="G162" s="374">
        <v>100</v>
      </c>
      <c r="H162" s="374">
        <v>0</v>
      </c>
      <c r="I162" s="374">
        <v>0</v>
      </c>
      <c r="J162" s="375">
        <v>200</v>
      </c>
    </row>
    <row r="163" spans="1:10" x14ac:dyDescent="0.2">
      <c r="A163" s="391" t="s">
        <v>634</v>
      </c>
      <c r="B163" s="374">
        <v>0</v>
      </c>
      <c r="C163" s="374">
        <v>576</v>
      </c>
      <c r="D163" s="374">
        <v>0</v>
      </c>
      <c r="E163" s="374">
        <v>0</v>
      </c>
      <c r="F163" s="374">
        <v>114</v>
      </c>
      <c r="G163" s="374">
        <v>0</v>
      </c>
      <c r="H163" s="374">
        <v>0</v>
      </c>
      <c r="I163" s="374">
        <v>0</v>
      </c>
      <c r="J163" s="375">
        <v>690</v>
      </c>
    </row>
    <row r="164" spans="1:10" x14ac:dyDescent="0.2">
      <c r="A164" s="391" t="s">
        <v>641</v>
      </c>
      <c r="B164" s="374">
        <v>0</v>
      </c>
      <c r="C164" s="374">
        <v>0</v>
      </c>
      <c r="D164" s="374">
        <v>0</v>
      </c>
      <c r="E164" s="374">
        <v>0</v>
      </c>
      <c r="F164" s="374">
        <v>0</v>
      </c>
      <c r="G164" s="374">
        <v>900</v>
      </c>
      <c r="H164" s="374">
        <v>0</v>
      </c>
      <c r="I164" s="374">
        <v>0</v>
      </c>
      <c r="J164" s="375">
        <v>900</v>
      </c>
    </row>
    <row r="165" spans="1:10" x14ac:dyDescent="0.2">
      <c r="A165" s="391" t="s">
        <v>642</v>
      </c>
      <c r="B165" s="374">
        <v>0</v>
      </c>
      <c r="C165" s="374">
        <v>4000</v>
      </c>
      <c r="D165" s="374">
        <v>0</v>
      </c>
      <c r="E165" s="374">
        <v>0</v>
      </c>
      <c r="F165" s="374">
        <v>0</v>
      </c>
      <c r="G165" s="374">
        <v>0</v>
      </c>
      <c r="H165" s="374">
        <v>0</v>
      </c>
      <c r="I165" s="374">
        <v>0</v>
      </c>
      <c r="J165" s="375">
        <v>4000</v>
      </c>
    </row>
    <row r="166" spans="1:10" x14ac:dyDescent="0.2">
      <c r="A166" s="391" t="s">
        <v>643</v>
      </c>
      <c r="B166" s="374">
        <v>0</v>
      </c>
      <c r="C166" s="374">
        <v>500</v>
      </c>
      <c r="D166" s="374">
        <v>0</v>
      </c>
      <c r="E166" s="374">
        <v>0</v>
      </c>
      <c r="F166" s="374">
        <v>0</v>
      </c>
      <c r="G166" s="374">
        <v>0</v>
      </c>
      <c r="H166" s="374">
        <v>0</v>
      </c>
      <c r="I166" s="374">
        <v>0</v>
      </c>
      <c r="J166" s="375">
        <v>500</v>
      </c>
    </row>
    <row r="167" spans="1:10" x14ac:dyDescent="0.2">
      <c r="A167" s="391" t="s">
        <v>644</v>
      </c>
      <c r="B167" s="374">
        <v>0</v>
      </c>
      <c r="C167" s="374">
        <v>800</v>
      </c>
      <c r="D167" s="374">
        <v>0</v>
      </c>
      <c r="E167" s="374">
        <v>0</v>
      </c>
      <c r="F167" s="374">
        <v>0</v>
      </c>
      <c r="G167" s="374">
        <v>0</v>
      </c>
      <c r="H167" s="374">
        <v>0</v>
      </c>
      <c r="I167" s="374">
        <v>0</v>
      </c>
      <c r="J167" s="375">
        <v>800</v>
      </c>
    </row>
    <row r="168" spans="1:10" x14ac:dyDescent="0.2">
      <c r="A168" s="391" t="s">
        <v>645</v>
      </c>
      <c r="B168" s="374">
        <v>0</v>
      </c>
      <c r="C168" s="374">
        <v>0</v>
      </c>
      <c r="D168" s="374">
        <v>0</v>
      </c>
      <c r="E168" s="374">
        <v>0</v>
      </c>
      <c r="F168" s="374">
        <v>0</v>
      </c>
      <c r="G168" s="374">
        <v>8900</v>
      </c>
      <c r="H168" s="374">
        <v>0</v>
      </c>
      <c r="I168" s="374">
        <v>0</v>
      </c>
      <c r="J168" s="375">
        <v>8900</v>
      </c>
    </row>
    <row r="169" spans="1:10" x14ac:dyDescent="0.2">
      <c r="A169" s="391" t="s">
        <v>646</v>
      </c>
      <c r="B169" s="374">
        <v>0</v>
      </c>
      <c r="C169" s="374">
        <v>2600</v>
      </c>
      <c r="D169" s="374">
        <v>0</v>
      </c>
      <c r="E169" s="374">
        <v>0</v>
      </c>
      <c r="F169" s="374">
        <v>0</v>
      </c>
      <c r="G169" s="374">
        <v>0</v>
      </c>
      <c r="H169" s="374">
        <v>0</v>
      </c>
      <c r="I169" s="374">
        <v>0</v>
      </c>
      <c r="J169" s="375">
        <v>2600</v>
      </c>
    </row>
    <row r="170" spans="1:10" x14ac:dyDescent="0.2">
      <c r="A170" s="391" t="s">
        <v>647</v>
      </c>
      <c r="B170" s="374">
        <v>0</v>
      </c>
      <c r="C170" s="374">
        <v>750</v>
      </c>
      <c r="D170" s="374">
        <v>0</v>
      </c>
      <c r="E170" s="374">
        <v>0</v>
      </c>
      <c r="F170" s="374">
        <v>0</v>
      </c>
      <c r="G170" s="374">
        <v>0</v>
      </c>
      <c r="H170" s="374">
        <v>0</v>
      </c>
      <c r="I170" s="374">
        <v>0</v>
      </c>
      <c r="J170" s="375">
        <v>750</v>
      </c>
    </row>
    <row r="171" spans="1:10" x14ac:dyDescent="0.2">
      <c r="A171" s="391" t="s">
        <v>651</v>
      </c>
      <c r="B171" s="374">
        <v>0</v>
      </c>
      <c r="C171" s="374">
        <v>2700</v>
      </c>
      <c r="D171" s="374">
        <v>0</v>
      </c>
      <c r="E171" s="374">
        <v>0</v>
      </c>
      <c r="F171" s="374">
        <v>0</v>
      </c>
      <c r="G171" s="374">
        <v>0</v>
      </c>
      <c r="H171" s="374">
        <v>0</v>
      </c>
      <c r="I171" s="374">
        <v>0</v>
      </c>
      <c r="J171" s="375">
        <v>2700</v>
      </c>
    </row>
    <row r="172" spans="1:10" x14ac:dyDescent="0.2">
      <c r="A172" s="391" t="s">
        <v>656</v>
      </c>
      <c r="B172" s="374">
        <v>0</v>
      </c>
      <c r="C172" s="374">
        <v>300</v>
      </c>
      <c r="D172" s="374">
        <v>0</v>
      </c>
      <c r="E172" s="374">
        <v>0</v>
      </c>
      <c r="F172" s="374">
        <v>0</v>
      </c>
      <c r="G172" s="374">
        <v>0</v>
      </c>
      <c r="H172" s="374">
        <v>0</v>
      </c>
      <c r="I172" s="374">
        <v>0</v>
      </c>
      <c r="J172" s="375">
        <v>300</v>
      </c>
    </row>
    <row r="173" spans="1:10" x14ac:dyDescent="0.2">
      <c r="A173" s="391" t="s">
        <v>657</v>
      </c>
      <c r="B173" s="374">
        <v>0</v>
      </c>
      <c r="C173" s="374">
        <v>5000</v>
      </c>
      <c r="D173" s="374">
        <v>0</v>
      </c>
      <c r="E173" s="374">
        <v>0</v>
      </c>
      <c r="F173" s="374">
        <v>0</v>
      </c>
      <c r="G173" s="374">
        <v>0</v>
      </c>
      <c r="H173" s="374">
        <v>0</v>
      </c>
      <c r="I173" s="374">
        <v>0</v>
      </c>
      <c r="J173" s="375">
        <v>5000</v>
      </c>
    </row>
    <row r="174" spans="1:10" x14ac:dyDescent="0.2">
      <c r="A174" s="391" t="s">
        <v>658</v>
      </c>
      <c r="B174" s="374">
        <v>0</v>
      </c>
      <c r="C174" s="374">
        <v>23900</v>
      </c>
      <c r="D174" s="374">
        <v>0</v>
      </c>
      <c r="E174" s="374">
        <v>0</v>
      </c>
      <c r="F174" s="374">
        <v>0</v>
      </c>
      <c r="G174" s="374">
        <v>0</v>
      </c>
      <c r="H174" s="374">
        <v>0</v>
      </c>
      <c r="I174" s="374">
        <v>0</v>
      </c>
      <c r="J174" s="375">
        <v>23900</v>
      </c>
    </row>
    <row r="175" spans="1:10" x14ac:dyDescent="0.2">
      <c r="A175" s="391" t="s">
        <v>659</v>
      </c>
      <c r="B175" s="374">
        <v>0</v>
      </c>
      <c r="C175" s="374">
        <v>0</v>
      </c>
      <c r="D175" s="374">
        <v>0</v>
      </c>
      <c r="E175" s="374">
        <v>39300</v>
      </c>
      <c r="F175" s="374">
        <v>0</v>
      </c>
      <c r="G175" s="374">
        <v>11100</v>
      </c>
      <c r="H175" s="374">
        <v>0</v>
      </c>
      <c r="I175" s="374">
        <v>0</v>
      </c>
      <c r="J175" s="375">
        <v>50400</v>
      </c>
    </row>
    <row r="176" spans="1:10" x14ac:dyDescent="0.2">
      <c r="A176" s="391" t="s">
        <v>660</v>
      </c>
      <c r="B176" s="374">
        <v>0</v>
      </c>
      <c r="C176" s="374">
        <v>1600</v>
      </c>
      <c r="D176" s="374">
        <v>0</v>
      </c>
      <c r="E176" s="374">
        <v>0</v>
      </c>
      <c r="F176" s="374">
        <v>0</v>
      </c>
      <c r="G176" s="374">
        <v>0</v>
      </c>
      <c r="H176" s="374">
        <v>0</v>
      </c>
      <c r="I176" s="374">
        <v>0</v>
      </c>
      <c r="J176" s="375">
        <v>1600</v>
      </c>
    </row>
    <row r="177" spans="1:10" x14ac:dyDescent="0.2">
      <c r="A177" s="391" t="s">
        <v>575</v>
      </c>
      <c r="B177" s="374">
        <v>0</v>
      </c>
      <c r="C177" s="374">
        <v>289</v>
      </c>
      <c r="D177" s="374">
        <v>0</v>
      </c>
      <c r="E177" s="374">
        <v>0</v>
      </c>
      <c r="F177" s="374">
        <v>0</v>
      </c>
      <c r="G177" s="374">
        <v>0</v>
      </c>
      <c r="H177" s="374">
        <v>0</v>
      </c>
      <c r="I177" s="374">
        <v>0</v>
      </c>
      <c r="J177" s="375">
        <v>289</v>
      </c>
    </row>
    <row r="178" spans="1:10" x14ac:dyDescent="0.2">
      <c r="A178" s="391" t="s">
        <v>578</v>
      </c>
      <c r="B178" s="374">
        <v>0</v>
      </c>
      <c r="C178" s="374">
        <v>326</v>
      </c>
      <c r="D178" s="374">
        <v>0</v>
      </c>
      <c r="E178" s="374">
        <v>0</v>
      </c>
      <c r="F178" s="374">
        <v>0</v>
      </c>
      <c r="G178" s="374">
        <v>0</v>
      </c>
      <c r="H178" s="374">
        <v>0</v>
      </c>
      <c r="I178" s="374">
        <v>0</v>
      </c>
      <c r="J178" s="375">
        <v>326</v>
      </c>
    </row>
    <row r="179" spans="1:10" x14ac:dyDescent="0.2">
      <c r="A179" s="391" t="s">
        <v>579</v>
      </c>
      <c r="B179" s="374">
        <v>0</v>
      </c>
      <c r="C179" s="374">
        <v>156</v>
      </c>
      <c r="D179" s="374">
        <v>0</v>
      </c>
      <c r="E179" s="374">
        <v>0</v>
      </c>
      <c r="F179" s="374">
        <v>0</v>
      </c>
      <c r="G179" s="374">
        <v>0</v>
      </c>
      <c r="H179" s="374">
        <v>0</v>
      </c>
      <c r="I179" s="374">
        <v>0</v>
      </c>
      <c r="J179" s="375">
        <v>156</v>
      </c>
    </row>
    <row r="180" spans="1:10" x14ac:dyDescent="0.2">
      <c r="A180" s="391" t="s">
        <v>580</v>
      </c>
      <c r="B180" s="374">
        <v>0</v>
      </c>
      <c r="C180" s="374">
        <v>130</v>
      </c>
      <c r="D180" s="374">
        <v>0</v>
      </c>
      <c r="E180" s="374">
        <v>0</v>
      </c>
      <c r="F180" s="374">
        <v>0</v>
      </c>
      <c r="G180" s="374">
        <v>0</v>
      </c>
      <c r="H180" s="374">
        <v>0</v>
      </c>
      <c r="I180" s="374">
        <v>0</v>
      </c>
      <c r="J180" s="375">
        <v>130</v>
      </c>
    </row>
    <row r="181" spans="1:10" x14ac:dyDescent="0.2">
      <c r="A181" s="391" t="s">
        <v>581</v>
      </c>
      <c r="B181" s="374">
        <v>0</v>
      </c>
      <c r="C181" s="374">
        <v>60</v>
      </c>
      <c r="D181" s="374">
        <v>0</v>
      </c>
      <c r="E181" s="374">
        <v>0</v>
      </c>
      <c r="F181" s="374">
        <v>0</v>
      </c>
      <c r="G181" s="374">
        <v>0</v>
      </c>
      <c r="H181" s="374">
        <v>0</v>
      </c>
      <c r="I181" s="374">
        <v>0</v>
      </c>
      <c r="J181" s="375">
        <v>60</v>
      </c>
    </row>
    <row r="182" spans="1:10" x14ac:dyDescent="0.2">
      <c r="A182" s="391" t="s">
        <v>582</v>
      </c>
      <c r="B182" s="374">
        <v>0</v>
      </c>
      <c r="C182" s="374">
        <v>205</v>
      </c>
      <c r="D182" s="374">
        <v>0</v>
      </c>
      <c r="E182" s="374">
        <v>0</v>
      </c>
      <c r="F182" s="374">
        <v>0</v>
      </c>
      <c r="G182" s="374">
        <v>0</v>
      </c>
      <c r="H182" s="374">
        <v>0</v>
      </c>
      <c r="I182" s="374">
        <v>0</v>
      </c>
      <c r="J182" s="375">
        <v>205</v>
      </c>
    </row>
    <row r="183" spans="1:10" x14ac:dyDescent="0.2">
      <c r="A183" s="391" t="s">
        <v>661</v>
      </c>
      <c r="B183" s="374">
        <v>0</v>
      </c>
      <c r="C183" s="374">
        <v>1000</v>
      </c>
      <c r="D183" s="374">
        <v>0</v>
      </c>
      <c r="E183" s="374">
        <v>0</v>
      </c>
      <c r="F183" s="374">
        <v>0</v>
      </c>
      <c r="G183" s="374">
        <v>0</v>
      </c>
      <c r="H183" s="374">
        <v>0</v>
      </c>
      <c r="I183" s="374">
        <v>0</v>
      </c>
      <c r="J183" s="375">
        <v>1000</v>
      </c>
    </row>
    <row r="184" spans="1:10" x14ac:dyDescent="0.2">
      <c r="A184" s="391" t="s">
        <v>221</v>
      </c>
      <c r="B184" s="374">
        <v>0</v>
      </c>
      <c r="C184" s="374">
        <v>57</v>
      </c>
      <c r="D184" s="374">
        <v>0</v>
      </c>
      <c r="E184" s="374">
        <v>0</v>
      </c>
      <c r="F184" s="374">
        <v>0</v>
      </c>
      <c r="G184" s="374">
        <v>0</v>
      </c>
      <c r="H184" s="374">
        <v>0</v>
      </c>
      <c r="I184" s="374">
        <v>0</v>
      </c>
      <c r="J184" s="375">
        <v>57</v>
      </c>
    </row>
    <row r="185" spans="1:10" x14ac:dyDescent="0.2">
      <c r="A185" s="391" t="s">
        <v>542</v>
      </c>
      <c r="B185" s="374">
        <v>0</v>
      </c>
      <c r="C185" s="374">
        <v>1775</v>
      </c>
      <c r="D185" s="374">
        <v>0</v>
      </c>
      <c r="E185" s="374">
        <v>0</v>
      </c>
      <c r="F185" s="374">
        <v>0</v>
      </c>
      <c r="G185" s="374">
        <v>0</v>
      </c>
      <c r="H185" s="374">
        <v>0</v>
      </c>
      <c r="I185" s="374">
        <v>0</v>
      </c>
      <c r="J185" s="375">
        <v>1775</v>
      </c>
    </row>
    <row r="186" spans="1:10" x14ac:dyDescent="0.2">
      <c r="A186" s="391" t="s">
        <v>543</v>
      </c>
      <c r="B186" s="374">
        <v>0</v>
      </c>
      <c r="C186" s="374">
        <v>150</v>
      </c>
      <c r="D186" s="374">
        <v>0</v>
      </c>
      <c r="E186" s="374">
        <v>0</v>
      </c>
      <c r="F186" s="374">
        <v>0</v>
      </c>
      <c r="G186" s="374">
        <v>0</v>
      </c>
      <c r="H186" s="374">
        <v>0</v>
      </c>
      <c r="I186" s="374">
        <v>0</v>
      </c>
      <c r="J186" s="375">
        <v>150</v>
      </c>
    </row>
    <row r="187" spans="1:10" x14ac:dyDescent="0.2">
      <c r="A187" s="391" t="s">
        <v>544</v>
      </c>
      <c r="B187" s="374">
        <v>0</v>
      </c>
      <c r="C187" s="374">
        <v>40</v>
      </c>
      <c r="D187" s="374">
        <v>0</v>
      </c>
      <c r="E187" s="374">
        <v>0</v>
      </c>
      <c r="F187" s="374">
        <v>10</v>
      </c>
      <c r="G187" s="374">
        <v>0</v>
      </c>
      <c r="H187" s="374">
        <v>0</v>
      </c>
      <c r="I187" s="374">
        <v>0</v>
      </c>
      <c r="J187" s="375">
        <v>50</v>
      </c>
    </row>
    <row r="188" spans="1:10" x14ac:dyDescent="0.2">
      <c r="A188" s="391" t="s">
        <v>662</v>
      </c>
      <c r="B188" s="374">
        <v>0</v>
      </c>
      <c r="C188" s="374">
        <v>1500</v>
      </c>
      <c r="D188" s="374">
        <v>0</v>
      </c>
      <c r="E188" s="374">
        <v>0</v>
      </c>
      <c r="F188" s="374">
        <v>0</v>
      </c>
      <c r="G188" s="374">
        <v>0</v>
      </c>
      <c r="H188" s="374">
        <v>0</v>
      </c>
      <c r="I188" s="374">
        <v>0</v>
      </c>
      <c r="J188" s="375">
        <v>1500</v>
      </c>
    </row>
    <row r="189" spans="1:10" x14ac:dyDescent="0.2">
      <c r="A189" s="391" t="s">
        <v>463</v>
      </c>
      <c r="B189" s="374">
        <v>0</v>
      </c>
      <c r="C189" s="374">
        <v>0</v>
      </c>
      <c r="D189" s="374">
        <v>1500</v>
      </c>
      <c r="E189" s="374">
        <v>0</v>
      </c>
      <c r="F189" s="374">
        <v>500</v>
      </c>
      <c r="G189" s="374">
        <v>0</v>
      </c>
      <c r="H189" s="374">
        <v>0</v>
      </c>
      <c r="I189" s="374">
        <v>0</v>
      </c>
      <c r="J189" s="375">
        <v>2000</v>
      </c>
    </row>
    <row r="190" spans="1:10" x14ac:dyDescent="0.2">
      <c r="A190" s="391" t="s">
        <v>236</v>
      </c>
      <c r="B190" s="374">
        <v>286</v>
      </c>
      <c r="C190" s="374">
        <v>2980</v>
      </c>
      <c r="D190" s="374">
        <v>0</v>
      </c>
      <c r="E190" s="374">
        <v>0</v>
      </c>
      <c r="F190" s="374">
        <v>0</v>
      </c>
      <c r="G190" s="374">
        <v>0</v>
      </c>
      <c r="H190" s="374">
        <v>0</v>
      </c>
      <c r="I190" s="374">
        <v>0</v>
      </c>
      <c r="J190" s="375">
        <v>3266</v>
      </c>
    </row>
    <row r="191" spans="1:10" x14ac:dyDescent="0.2">
      <c r="A191" s="391" t="s">
        <v>237</v>
      </c>
      <c r="B191" s="374">
        <v>0</v>
      </c>
      <c r="C191" s="374">
        <v>574</v>
      </c>
      <c r="D191" s="374">
        <v>0</v>
      </c>
      <c r="E191" s="374">
        <v>0</v>
      </c>
      <c r="F191" s="374">
        <v>0</v>
      </c>
      <c r="G191" s="374">
        <v>0</v>
      </c>
      <c r="H191" s="374">
        <v>0</v>
      </c>
      <c r="I191" s="374">
        <v>0</v>
      </c>
      <c r="J191" s="375">
        <v>574</v>
      </c>
    </row>
    <row r="192" spans="1:10" x14ac:dyDescent="0.2">
      <c r="A192" s="391" t="s">
        <v>678</v>
      </c>
      <c r="B192" s="374">
        <v>992.4</v>
      </c>
      <c r="C192" s="374">
        <v>170637</v>
      </c>
      <c r="D192" s="374">
        <v>120474</v>
      </c>
      <c r="E192" s="374">
        <v>40000</v>
      </c>
      <c r="F192" s="374">
        <v>2106</v>
      </c>
      <c r="G192" s="374">
        <v>74663</v>
      </c>
      <c r="H192" s="374">
        <v>68266</v>
      </c>
      <c r="I192" s="374">
        <v>0</v>
      </c>
      <c r="J192" s="375">
        <v>477138.4</v>
      </c>
    </row>
    <row r="193" spans="1:10" x14ac:dyDescent="0.2">
      <c r="A193" s="391" t="s">
        <v>124</v>
      </c>
      <c r="B193" s="392"/>
      <c r="C193" s="392"/>
      <c r="D193" s="392"/>
      <c r="E193" s="392"/>
      <c r="F193" s="392"/>
      <c r="G193" s="392"/>
      <c r="H193" s="392"/>
      <c r="I193" s="392"/>
      <c r="J193" s="393"/>
    </row>
    <row r="194" spans="1:10" x14ac:dyDescent="0.2">
      <c r="A194" s="391" t="s">
        <v>261</v>
      </c>
      <c r="B194" s="374">
        <v>0</v>
      </c>
      <c r="C194" s="374">
        <v>0</v>
      </c>
      <c r="D194" s="374">
        <v>163</v>
      </c>
      <c r="E194" s="374">
        <v>0</v>
      </c>
      <c r="F194" s="374">
        <v>1462</v>
      </c>
      <c r="G194" s="374">
        <v>0</v>
      </c>
      <c r="H194" s="374">
        <v>0</v>
      </c>
      <c r="I194" s="374">
        <v>0</v>
      </c>
      <c r="J194" s="375">
        <v>1625</v>
      </c>
    </row>
    <row r="195" spans="1:10" x14ac:dyDescent="0.2">
      <c r="A195" s="391" t="s">
        <v>1207</v>
      </c>
      <c r="B195" s="374">
        <v>0</v>
      </c>
      <c r="C195" s="374">
        <v>100</v>
      </c>
      <c r="D195" s="374">
        <v>0</v>
      </c>
      <c r="E195" s="374">
        <v>0</v>
      </c>
      <c r="F195" s="374">
        <v>1900</v>
      </c>
      <c r="G195" s="374">
        <v>0</v>
      </c>
      <c r="H195" s="374">
        <v>0</v>
      </c>
      <c r="I195" s="374">
        <v>0</v>
      </c>
      <c r="J195" s="375">
        <v>2000</v>
      </c>
    </row>
    <row r="196" spans="1:10" x14ac:dyDescent="0.2">
      <c r="A196" s="391" t="s">
        <v>225</v>
      </c>
      <c r="B196" s="374">
        <v>0</v>
      </c>
      <c r="C196" s="374">
        <v>0</v>
      </c>
      <c r="D196" s="374">
        <v>0</v>
      </c>
      <c r="E196" s="374">
        <v>0</v>
      </c>
      <c r="F196" s="374">
        <v>0</v>
      </c>
      <c r="G196" s="374">
        <v>44715</v>
      </c>
      <c r="H196" s="374">
        <v>0</v>
      </c>
      <c r="I196" s="374">
        <v>0</v>
      </c>
      <c r="J196" s="375">
        <v>44715</v>
      </c>
    </row>
    <row r="197" spans="1:10" x14ac:dyDescent="0.2">
      <c r="A197" s="391" t="s">
        <v>264</v>
      </c>
      <c r="B197" s="374">
        <v>0</v>
      </c>
      <c r="C197" s="374">
        <v>0</v>
      </c>
      <c r="D197" s="374">
        <v>263</v>
      </c>
      <c r="E197" s="374">
        <v>0</v>
      </c>
      <c r="F197" s="374">
        <v>262</v>
      </c>
      <c r="G197" s="374">
        <v>0</v>
      </c>
      <c r="H197" s="374">
        <v>0</v>
      </c>
      <c r="I197" s="374">
        <v>0</v>
      </c>
      <c r="J197" s="375">
        <v>525</v>
      </c>
    </row>
    <row r="198" spans="1:10" x14ac:dyDescent="0.2">
      <c r="A198" s="391" t="s">
        <v>268</v>
      </c>
      <c r="B198" s="374">
        <v>0</v>
      </c>
      <c r="C198" s="374">
        <v>0</v>
      </c>
      <c r="D198" s="374">
        <v>100</v>
      </c>
      <c r="E198" s="374">
        <v>0</v>
      </c>
      <c r="F198" s="374">
        <v>0</v>
      </c>
      <c r="G198" s="374">
        <v>0</v>
      </c>
      <c r="H198" s="374">
        <v>3100</v>
      </c>
      <c r="I198" s="374">
        <v>0</v>
      </c>
      <c r="J198" s="375">
        <v>3200</v>
      </c>
    </row>
    <row r="199" spans="1:10" x14ac:dyDescent="0.2">
      <c r="A199" s="391" t="s">
        <v>593</v>
      </c>
      <c r="B199" s="374">
        <v>0</v>
      </c>
      <c r="C199" s="374">
        <v>2500</v>
      </c>
      <c r="D199" s="374">
        <v>0</v>
      </c>
      <c r="E199" s="374">
        <v>0</v>
      </c>
      <c r="F199" s="374">
        <v>0</v>
      </c>
      <c r="G199" s="374">
        <v>0</v>
      </c>
      <c r="H199" s="374">
        <v>0</v>
      </c>
      <c r="I199" s="374">
        <v>0</v>
      </c>
      <c r="J199" s="375">
        <v>2500</v>
      </c>
    </row>
    <row r="200" spans="1:10" x14ac:dyDescent="0.2">
      <c r="A200" s="391" t="s">
        <v>595</v>
      </c>
      <c r="B200" s="374">
        <v>0</v>
      </c>
      <c r="C200" s="374">
        <v>1185</v>
      </c>
      <c r="D200" s="374">
        <v>0</v>
      </c>
      <c r="E200" s="374">
        <v>0</v>
      </c>
      <c r="F200" s="374">
        <v>10515</v>
      </c>
      <c r="G200" s="374">
        <v>0</v>
      </c>
      <c r="H200" s="374">
        <v>0</v>
      </c>
      <c r="I200" s="374">
        <v>12300</v>
      </c>
      <c r="J200" s="375">
        <v>24000</v>
      </c>
    </row>
    <row r="201" spans="1:10" x14ac:dyDescent="0.2">
      <c r="A201" s="391" t="s">
        <v>598</v>
      </c>
      <c r="B201" s="374">
        <v>0</v>
      </c>
      <c r="C201" s="374">
        <v>50</v>
      </c>
      <c r="D201" s="374">
        <v>0</v>
      </c>
      <c r="E201" s="374">
        <v>0</v>
      </c>
      <c r="F201" s="374">
        <v>950</v>
      </c>
      <c r="G201" s="374">
        <v>0</v>
      </c>
      <c r="H201" s="374">
        <v>0</v>
      </c>
      <c r="I201" s="374">
        <v>0</v>
      </c>
      <c r="J201" s="375">
        <v>1000</v>
      </c>
    </row>
    <row r="202" spans="1:10" x14ac:dyDescent="0.2">
      <c r="A202" s="391" t="s">
        <v>304</v>
      </c>
      <c r="B202" s="374">
        <v>0</v>
      </c>
      <c r="C202" s="374">
        <v>0</v>
      </c>
      <c r="D202" s="374">
        <v>250</v>
      </c>
      <c r="E202" s="374">
        <v>0</v>
      </c>
      <c r="F202" s="374">
        <v>750</v>
      </c>
      <c r="G202" s="374">
        <v>0</v>
      </c>
      <c r="H202" s="374">
        <v>0</v>
      </c>
      <c r="I202" s="374">
        <v>0</v>
      </c>
      <c r="J202" s="375">
        <v>1000</v>
      </c>
    </row>
    <row r="203" spans="1:10" x14ac:dyDescent="0.2">
      <c r="A203" s="391" t="s">
        <v>554</v>
      </c>
      <c r="B203" s="374">
        <v>290</v>
      </c>
      <c r="C203" s="374">
        <v>0</v>
      </c>
      <c r="D203" s="374">
        <v>0</v>
      </c>
      <c r="E203" s="374">
        <v>0</v>
      </c>
      <c r="F203" s="374">
        <v>1544</v>
      </c>
      <c r="G203" s="374">
        <v>0</v>
      </c>
      <c r="H203" s="374">
        <v>0</v>
      </c>
      <c r="I203" s="374">
        <v>100</v>
      </c>
      <c r="J203" s="375">
        <v>1934</v>
      </c>
    </row>
    <row r="204" spans="1:10" x14ac:dyDescent="0.2">
      <c r="A204" s="391" t="s">
        <v>305</v>
      </c>
      <c r="B204" s="374">
        <v>0</v>
      </c>
      <c r="C204" s="374">
        <v>0</v>
      </c>
      <c r="D204" s="374">
        <v>0</v>
      </c>
      <c r="E204" s="374">
        <v>0</v>
      </c>
      <c r="F204" s="374">
        <v>300</v>
      </c>
      <c r="G204" s="374">
        <v>0</v>
      </c>
      <c r="H204" s="374">
        <v>0</v>
      </c>
      <c r="I204" s="374">
        <v>0</v>
      </c>
      <c r="J204" s="375">
        <v>300</v>
      </c>
    </row>
    <row r="205" spans="1:10" x14ac:dyDescent="0.2">
      <c r="A205" s="391" t="s">
        <v>603</v>
      </c>
      <c r="B205" s="374">
        <v>40000</v>
      </c>
      <c r="C205" s="374">
        <v>70</v>
      </c>
      <c r="D205" s="374">
        <v>0</v>
      </c>
      <c r="E205" s="374">
        <v>0</v>
      </c>
      <c r="F205" s="374">
        <v>4030</v>
      </c>
      <c r="G205" s="374">
        <v>15900</v>
      </c>
      <c r="H205" s="374">
        <v>0</v>
      </c>
      <c r="I205" s="374">
        <v>0</v>
      </c>
      <c r="J205" s="375">
        <v>60000</v>
      </c>
    </row>
    <row r="206" spans="1:10" x14ac:dyDescent="0.2">
      <c r="A206" s="391" t="s">
        <v>321</v>
      </c>
      <c r="B206" s="374">
        <v>0</v>
      </c>
      <c r="C206" s="374">
        <v>0</v>
      </c>
      <c r="D206" s="374">
        <v>30</v>
      </c>
      <c r="E206" s="374">
        <v>0</v>
      </c>
      <c r="F206" s="374">
        <v>277</v>
      </c>
      <c r="G206" s="374">
        <v>0</v>
      </c>
      <c r="H206" s="374">
        <v>0</v>
      </c>
      <c r="I206" s="374">
        <v>0</v>
      </c>
      <c r="J206" s="375">
        <v>307</v>
      </c>
    </row>
    <row r="207" spans="1:10" x14ac:dyDescent="0.2">
      <c r="A207" s="391" t="s">
        <v>609</v>
      </c>
      <c r="B207" s="374">
        <v>0</v>
      </c>
      <c r="C207" s="374">
        <v>1125</v>
      </c>
      <c r="D207" s="374">
        <v>0</v>
      </c>
      <c r="E207" s="374">
        <v>0</v>
      </c>
      <c r="F207" s="374">
        <v>375</v>
      </c>
      <c r="G207" s="374">
        <v>0</v>
      </c>
      <c r="H207" s="374">
        <v>0</v>
      </c>
      <c r="I207" s="374">
        <v>0</v>
      </c>
      <c r="J207" s="375">
        <v>1500</v>
      </c>
    </row>
    <row r="208" spans="1:10" x14ac:dyDescent="0.2">
      <c r="A208" s="391" t="s">
        <v>610</v>
      </c>
      <c r="B208" s="374">
        <v>0</v>
      </c>
      <c r="C208" s="374">
        <v>2040</v>
      </c>
      <c r="D208" s="374">
        <v>0</v>
      </c>
      <c r="E208" s="374">
        <v>0</v>
      </c>
      <c r="F208" s="374">
        <v>1960</v>
      </c>
      <c r="G208" s="374">
        <v>0</v>
      </c>
      <c r="H208" s="374">
        <v>0</v>
      </c>
      <c r="I208" s="374">
        <v>0</v>
      </c>
      <c r="J208" s="375">
        <v>4000</v>
      </c>
    </row>
    <row r="209" spans="1:10" x14ac:dyDescent="0.2">
      <c r="A209" s="391" t="s">
        <v>556</v>
      </c>
      <c r="B209" s="374">
        <v>0</v>
      </c>
      <c r="C209" s="374">
        <v>103</v>
      </c>
      <c r="D209" s="374">
        <v>0</v>
      </c>
      <c r="E209" s="374">
        <v>0</v>
      </c>
      <c r="F209" s="374">
        <v>924</v>
      </c>
      <c r="G209" s="374">
        <v>0</v>
      </c>
      <c r="H209" s="374">
        <v>0</v>
      </c>
      <c r="I209" s="374">
        <v>0</v>
      </c>
      <c r="J209" s="375">
        <v>1027</v>
      </c>
    </row>
    <row r="210" spans="1:10" x14ac:dyDescent="0.2">
      <c r="A210" s="391" t="s">
        <v>564</v>
      </c>
      <c r="B210" s="374">
        <v>0</v>
      </c>
      <c r="C210" s="374">
        <v>103</v>
      </c>
      <c r="D210" s="374">
        <v>0</v>
      </c>
      <c r="E210" s="374">
        <v>0</v>
      </c>
      <c r="F210" s="374">
        <v>0</v>
      </c>
      <c r="G210" s="374">
        <v>0</v>
      </c>
      <c r="H210" s="374">
        <v>0</v>
      </c>
      <c r="I210" s="374">
        <v>0</v>
      </c>
      <c r="J210" s="375">
        <v>103</v>
      </c>
    </row>
    <row r="211" spans="1:10" x14ac:dyDescent="0.2">
      <c r="A211" s="391" t="s">
        <v>569</v>
      </c>
      <c r="B211" s="374">
        <v>0</v>
      </c>
      <c r="C211" s="374">
        <v>742</v>
      </c>
      <c r="D211" s="374">
        <v>0</v>
      </c>
      <c r="E211" s="374">
        <v>0</v>
      </c>
      <c r="F211" s="374">
        <v>3163</v>
      </c>
      <c r="G211" s="374">
        <v>0</v>
      </c>
      <c r="H211" s="374">
        <v>0</v>
      </c>
      <c r="I211" s="374">
        <v>0</v>
      </c>
      <c r="J211" s="375">
        <v>3905</v>
      </c>
    </row>
    <row r="212" spans="1:10" x14ac:dyDescent="0.2">
      <c r="A212" s="391" t="s">
        <v>617</v>
      </c>
      <c r="B212" s="374">
        <v>0</v>
      </c>
      <c r="C212" s="374">
        <v>66</v>
      </c>
      <c r="D212" s="374">
        <v>0</v>
      </c>
      <c r="E212" s="374">
        <v>0</v>
      </c>
      <c r="F212" s="374">
        <v>2434</v>
      </c>
      <c r="G212" s="374">
        <v>1500</v>
      </c>
      <c r="H212" s="374">
        <v>0</v>
      </c>
      <c r="I212" s="374">
        <v>0</v>
      </c>
      <c r="J212" s="375">
        <v>4000</v>
      </c>
    </row>
    <row r="213" spans="1:10" x14ac:dyDescent="0.2">
      <c r="A213" s="391" t="s">
        <v>621</v>
      </c>
      <c r="B213" s="374">
        <v>0</v>
      </c>
      <c r="C213" s="374">
        <v>80</v>
      </c>
      <c r="D213" s="374">
        <v>0</v>
      </c>
      <c r="E213" s="374">
        <v>0</v>
      </c>
      <c r="F213" s="374">
        <v>320</v>
      </c>
      <c r="G213" s="374">
        <v>0</v>
      </c>
      <c r="H213" s="374">
        <v>0</v>
      </c>
      <c r="I213" s="374">
        <v>0</v>
      </c>
      <c r="J213" s="375">
        <v>400</v>
      </c>
    </row>
    <row r="214" spans="1:10" x14ac:dyDescent="0.2">
      <c r="A214" s="391" t="s">
        <v>622</v>
      </c>
      <c r="B214" s="374">
        <v>0</v>
      </c>
      <c r="C214" s="374">
        <v>480</v>
      </c>
      <c r="D214" s="374">
        <v>0</v>
      </c>
      <c r="E214" s="374">
        <v>0</v>
      </c>
      <c r="F214" s="374">
        <v>1920</v>
      </c>
      <c r="G214" s="374">
        <v>0</v>
      </c>
      <c r="H214" s="374">
        <v>0</v>
      </c>
      <c r="I214" s="374">
        <v>0</v>
      </c>
      <c r="J214" s="375">
        <v>2400</v>
      </c>
    </row>
    <row r="215" spans="1:10" x14ac:dyDescent="0.2">
      <c r="A215" s="391" t="s">
        <v>623</v>
      </c>
      <c r="B215" s="374">
        <v>0</v>
      </c>
      <c r="C215" s="374">
        <v>80</v>
      </c>
      <c r="D215" s="374">
        <v>0</v>
      </c>
      <c r="E215" s="374">
        <v>0</v>
      </c>
      <c r="F215" s="374">
        <v>320</v>
      </c>
      <c r="G215" s="374">
        <v>0</v>
      </c>
      <c r="H215" s="374">
        <v>0</v>
      </c>
      <c r="I215" s="374">
        <v>0</v>
      </c>
      <c r="J215" s="375">
        <v>400</v>
      </c>
    </row>
    <row r="216" spans="1:10" x14ac:dyDescent="0.2">
      <c r="A216" s="391" t="s">
        <v>626</v>
      </c>
      <c r="B216" s="374">
        <v>0</v>
      </c>
      <c r="C216" s="374">
        <v>500</v>
      </c>
      <c r="D216" s="374">
        <v>0</v>
      </c>
      <c r="E216" s="374">
        <v>0</v>
      </c>
      <c r="F216" s="374">
        <v>500</v>
      </c>
      <c r="G216" s="374">
        <v>0</v>
      </c>
      <c r="H216" s="374">
        <v>0</v>
      </c>
      <c r="I216" s="374">
        <v>0</v>
      </c>
      <c r="J216" s="375">
        <v>1000</v>
      </c>
    </row>
    <row r="217" spans="1:10" x14ac:dyDescent="0.2">
      <c r="A217" s="391" t="s">
        <v>213</v>
      </c>
      <c r="B217" s="374">
        <v>0</v>
      </c>
      <c r="C217" s="374">
        <v>35</v>
      </c>
      <c r="D217" s="374">
        <v>0</v>
      </c>
      <c r="E217" s="374">
        <v>0</v>
      </c>
      <c r="F217" s="374">
        <v>210</v>
      </c>
      <c r="G217" s="374">
        <v>0</v>
      </c>
      <c r="H217" s="374">
        <v>0</v>
      </c>
      <c r="I217" s="374">
        <v>0</v>
      </c>
      <c r="J217" s="375">
        <v>245</v>
      </c>
    </row>
    <row r="218" spans="1:10" x14ac:dyDescent="0.2">
      <c r="A218" s="391" t="s">
        <v>459</v>
      </c>
      <c r="B218" s="374">
        <v>0</v>
      </c>
      <c r="C218" s="374">
        <v>25</v>
      </c>
      <c r="D218" s="374">
        <v>65</v>
      </c>
      <c r="E218" s="374">
        <v>0</v>
      </c>
      <c r="F218" s="374">
        <v>0</v>
      </c>
      <c r="G218" s="374">
        <v>0</v>
      </c>
      <c r="H218" s="374">
        <v>0</v>
      </c>
      <c r="I218" s="374">
        <v>0</v>
      </c>
      <c r="J218" s="375">
        <v>90</v>
      </c>
    </row>
    <row r="219" spans="1:10" x14ac:dyDescent="0.2">
      <c r="A219" s="391" t="s">
        <v>628</v>
      </c>
      <c r="B219" s="374">
        <v>0</v>
      </c>
      <c r="C219" s="374">
        <v>0</v>
      </c>
      <c r="D219" s="374">
        <v>0</v>
      </c>
      <c r="E219" s="374">
        <v>0</v>
      </c>
      <c r="F219" s="374">
        <v>3500</v>
      </c>
      <c r="G219" s="374">
        <v>0</v>
      </c>
      <c r="H219" s="374">
        <v>0</v>
      </c>
      <c r="I219" s="374">
        <v>0</v>
      </c>
      <c r="J219" s="375">
        <v>3500</v>
      </c>
    </row>
    <row r="220" spans="1:10" x14ac:dyDescent="0.2">
      <c r="A220" s="391" t="s">
        <v>632</v>
      </c>
      <c r="B220" s="374">
        <v>0</v>
      </c>
      <c r="C220" s="374">
        <v>8</v>
      </c>
      <c r="D220" s="374">
        <v>0</v>
      </c>
      <c r="E220" s="374">
        <v>0</v>
      </c>
      <c r="F220" s="374">
        <v>145</v>
      </c>
      <c r="G220" s="374">
        <v>0</v>
      </c>
      <c r="H220" s="374">
        <v>0</v>
      </c>
      <c r="I220" s="374">
        <v>0</v>
      </c>
      <c r="J220" s="375">
        <v>153</v>
      </c>
    </row>
    <row r="221" spans="1:10" x14ac:dyDescent="0.2">
      <c r="A221" s="391" t="s">
        <v>633</v>
      </c>
      <c r="B221" s="374">
        <v>0</v>
      </c>
      <c r="C221" s="374">
        <v>150</v>
      </c>
      <c r="D221" s="374">
        <v>0</v>
      </c>
      <c r="E221" s="374">
        <v>0</v>
      </c>
      <c r="F221" s="374">
        <v>150</v>
      </c>
      <c r="G221" s="374">
        <v>0</v>
      </c>
      <c r="H221" s="374">
        <v>0</v>
      </c>
      <c r="I221" s="374">
        <v>0</v>
      </c>
      <c r="J221" s="375">
        <v>300</v>
      </c>
    </row>
    <row r="222" spans="1:10" x14ac:dyDescent="0.2">
      <c r="A222" s="391" t="s">
        <v>635</v>
      </c>
      <c r="B222" s="374">
        <v>0</v>
      </c>
      <c r="C222" s="374">
        <v>544</v>
      </c>
      <c r="D222" s="374">
        <v>0</v>
      </c>
      <c r="E222" s="374">
        <v>0</v>
      </c>
      <c r="F222" s="374">
        <v>2656</v>
      </c>
      <c r="G222" s="374">
        <v>0</v>
      </c>
      <c r="H222" s="374">
        <v>0</v>
      </c>
      <c r="I222" s="374">
        <v>0</v>
      </c>
      <c r="J222" s="375">
        <v>3200</v>
      </c>
    </row>
    <row r="223" spans="1:10" x14ac:dyDescent="0.2">
      <c r="A223" s="391" t="s">
        <v>637</v>
      </c>
      <c r="B223" s="374">
        <v>0</v>
      </c>
      <c r="C223" s="374">
        <v>65</v>
      </c>
      <c r="D223" s="374">
        <v>0</v>
      </c>
      <c r="E223" s="374">
        <v>0</v>
      </c>
      <c r="F223" s="374">
        <v>1035</v>
      </c>
      <c r="G223" s="374">
        <v>600</v>
      </c>
      <c r="H223" s="374">
        <v>0</v>
      </c>
      <c r="I223" s="374">
        <v>0</v>
      </c>
      <c r="J223" s="375">
        <v>1700</v>
      </c>
    </row>
    <row r="224" spans="1:10" x14ac:dyDescent="0.2">
      <c r="A224" s="391" t="s">
        <v>638</v>
      </c>
      <c r="B224" s="374">
        <v>0</v>
      </c>
      <c r="C224" s="374">
        <v>26</v>
      </c>
      <c r="D224" s="374">
        <v>0</v>
      </c>
      <c r="E224" s="374">
        <v>0</v>
      </c>
      <c r="F224" s="374">
        <v>974</v>
      </c>
      <c r="G224" s="374">
        <v>600</v>
      </c>
      <c r="H224" s="374">
        <v>0</v>
      </c>
      <c r="I224" s="374">
        <v>0</v>
      </c>
      <c r="J224" s="375">
        <v>1600</v>
      </c>
    </row>
    <row r="225" spans="1:10" x14ac:dyDescent="0.2">
      <c r="A225" s="391" t="s">
        <v>639</v>
      </c>
      <c r="B225" s="374">
        <v>0</v>
      </c>
      <c r="C225" s="374">
        <v>391</v>
      </c>
      <c r="D225" s="374">
        <v>0</v>
      </c>
      <c r="E225" s="374">
        <v>0</v>
      </c>
      <c r="F225" s="374">
        <v>609</v>
      </c>
      <c r="G225" s="374">
        <v>0</v>
      </c>
      <c r="H225" s="374">
        <v>0</v>
      </c>
      <c r="I225" s="374">
        <v>0</v>
      </c>
      <c r="J225" s="375">
        <v>1000</v>
      </c>
    </row>
    <row r="226" spans="1:10" x14ac:dyDescent="0.2">
      <c r="A226" s="391" t="s">
        <v>460</v>
      </c>
      <c r="B226" s="374">
        <v>0</v>
      </c>
      <c r="C226" s="374">
        <v>0</v>
      </c>
      <c r="D226" s="374">
        <v>15</v>
      </c>
      <c r="E226" s="374">
        <v>0</v>
      </c>
      <c r="F226" s="374">
        <v>138</v>
      </c>
      <c r="G226" s="374">
        <v>0</v>
      </c>
      <c r="H226" s="374">
        <v>0</v>
      </c>
      <c r="I226" s="374">
        <v>0</v>
      </c>
      <c r="J226" s="375">
        <v>153</v>
      </c>
    </row>
    <row r="227" spans="1:10" x14ac:dyDescent="0.2">
      <c r="A227" s="391" t="s">
        <v>461</v>
      </c>
      <c r="B227" s="374">
        <v>0</v>
      </c>
      <c r="C227" s="374">
        <v>0</v>
      </c>
      <c r="D227" s="374">
        <v>0</v>
      </c>
      <c r="E227" s="374">
        <v>0</v>
      </c>
      <c r="F227" s="374">
        <v>90</v>
      </c>
      <c r="G227" s="374">
        <v>0</v>
      </c>
      <c r="H227" s="374">
        <v>0</v>
      </c>
      <c r="I227" s="374">
        <v>0</v>
      </c>
      <c r="J227" s="375">
        <v>90</v>
      </c>
    </row>
    <row r="228" spans="1:10" x14ac:dyDescent="0.2">
      <c r="A228" s="391" t="s">
        <v>197</v>
      </c>
      <c r="B228" s="374">
        <v>0</v>
      </c>
      <c r="C228" s="374">
        <v>37</v>
      </c>
      <c r="D228" s="374">
        <v>0</v>
      </c>
      <c r="E228" s="374">
        <v>0</v>
      </c>
      <c r="F228" s="374">
        <v>213</v>
      </c>
      <c r="G228" s="374">
        <v>0</v>
      </c>
      <c r="H228" s="374">
        <v>0</v>
      </c>
      <c r="I228" s="374">
        <v>0</v>
      </c>
      <c r="J228" s="375">
        <v>250</v>
      </c>
    </row>
    <row r="229" spans="1:10" x14ac:dyDescent="0.2">
      <c r="A229" s="391" t="s">
        <v>464</v>
      </c>
      <c r="B229" s="374">
        <v>0</v>
      </c>
      <c r="C229" s="374">
        <v>0</v>
      </c>
      <c r="D229" s="374">
        <v>102</v>
      </c>
      <c r="E229" s="374">
        <v>0</v>
      </c>
      <c r="F229" s="374">
        <v>103</v>
      </c>
      <c r="G229" s="374">
        <v>0</v>
      </c>
      <c r="H229" s="374">
        <v>0</v>
      </c>
      <c r="I229" s="374">
        <v>0</v>
      </c>
      <c r="J229" s="375">
        <v>205</v>
      </c>
    </row>
    <row r="230" spans="1:10" x14ac:dyDescent="0.2">
      <c r="A230" s="391" t="s">
        <v>465</v>
      </c>
      <c r="B230" s="374">
        <v>0</v>
      </c>
      <c r="C230" s="374">
        <v>0</v>
      </c>
      <c r="D230" s="374">
        <v>51</v>
      </c>
      <c r="E230" s="374">
        <v>0</v>
      </c>
      <c r="F230" s="374">
        <v>204</v>
      </c>
      <c r="G230" s="374">
        <v>0</v>
      </c>
      <c r="H230" s="374">
        <v>0</v>
      </c>
      <c r="I230" s="374">
        <v>0</v>
      </c>
      <c r="J230" s="375">
        <v>255</v>
      </c>
    </row>
    <row r="231" spans="1:10" x14ac:dyDescent="0.2">
      <c r="A231" s="391" t="s">
        <v>466</v>
      </c>
      <c r="B231" s="374">
        <v>0</v>
      </c>
      <c r="C231" s="374">
        <v>0</v>
      </c>
      <c r="D231" s="374">
        <v>134</v>
      </c>
      <c r="E231" s="374">
        <v>0</v>
      </c>
      <c r="F231" s="374">
        <v>16</v>
      </c>
      <c r="G231" s="374">
        <v>0</v>
      </c>
      <c r="H231" s="374">
        <v>0</v>
      </c>
      <c r="I231" s="374">
        <v>0</v>
      </c>
      <c r="J231" s="375">
        <v>150</v>
      </c>
    </row>
    <row r="232" spans="1:10" x14ac:dyDescent="0.2">
      <c r="A232" s="391" t="s">
        <v>467</v>
      </c>
      <c r="B232" s="374">
        <v>0</v>
      </c>
      <c r="C232" s="374">
        <v>0</v>
      </c>
      <c r="D232" s="374">
        <v>136</v>
      </c>
      <c r="E232" s="374">
        <v>0</v>
      </c>
      <c r="F232" s="374">
        <v>17</v>
      </c>
      <c r="G232" s="374">
        <v>0</v>
      </c>
      <c r="H232" s="374">
        <v>0</v>
      </c>
      <c r="I232" s="374">
        <v>0</v>
      </c>
      <c r="J232" s="375">
        <v>153</v>
      </c>
    </row>
    <row r="233" spans="1:10" x14ac:dyDescent="0.2">
      <c r="A233" s="391" t="s">
        <v>470</v>
      </c>
      <c r="B233" s="374">
        <v>0</v>
      </c>
      <c r="C233" s="374">
        <v>0</v>
      </c>
      <c r="D233" s="374">
        <v>0</v>
      </c>
      <c r="E233" s="374">
        <v>0</v>
      </c>
      <c r="F233" s="374">
        <v>827</v>
      </c>
      <c r="G233" s="374">
        <v>0</v>
      </c>
      <c r="H233" s="374">
        <v>0</v>
      </c>
      <c r="I233" s="374">
        <v>0</v>
      </c>
      <c r="J233" s="375">
        <v>827</v>
      </c>
    </row>
    <row r="234" spans="1:10" x14ac:dyDescent="0.2">
      <c r="A234" s="391" t="s">
        <v>679</v>
      </c>
      <c r="B234" s="374">
        <v>40290</v>
      </c>
      <c r="C234" s="374">
        <v>10505</v>
      </c>
      <c r="D234" s="374">
        <v>1309</v>
      </c>
      <c r="E234" s="374">
        <v>0</v>
      </c>
      <c r="F234" s="374">
        <v>44793</v>
      </c>
      <c r="G234" s="374">
        <v>63315</v>
      </c>
      <c r="H234" s="374">
        <v>3100</v>
      </c>
      <c r="I234" s="374">
        <v>12400</v>
      </c>
      <c r="J234" s="375">
        <v>175712</v>
      </c>
    </row>
    <row r="235" spans="1:10" x14ac:dyDescent="0.2">
      <c r="A235" s="391" t="s">
        <v>680</v>
      </c>
      <c r="B235" s="392"/>
      <c r="C235" s="392"/>
      <c r="D235" s="392"/>
      <c r="E235" s="392"/>
      <c r="F235" s="392"/>
      <c r="G235" s="392"/>
      <c r="H235" s="392"/>
      <c r="I235" s="392"/>
      <c r="J235" s="393"/>
    </row>
    <row r="236" spans="1:10" x14ac:dyDescent="0.2">
      <c r="A236" s="391" t="s">
        <v>484</v>
      </c>
      <c r="B236" s="374">
        <v>0</v>
      </c>
      <c r="C236" s="374">
        <v>7579</v>
      </c>
      <c r="D236" s="374">
        <v>0</v>
      </c>
      <c r="E236" s="374">
        <v>0</v>
      </c>
      <c r="F236" s="374">
        <v>0</v>
      </c>
      <c r="G236" s="374">
        <v>0</v>
      </c>
      <c r="H236" s="374">
        <v>0</v>
      </c>
      <c r="I236" s="374">
        <v>0</v>
      </c>
      <c r="J236" s="375">
        <v>7579</v>
      </c>
    </row>
    <row r="237" spans="1:10" x14ac:dyDescent="0.2">
      <c r="A237" s="391" t="s">
        <v>485</v>
      </c>
      <c r="B237" s="374">
        <v>0</v>
      </c>
      <c r="C237" s="374">
        <v>500</v>
      </c>
      <c r="D237" s="374">
        <v>0</v>
      </c>
      <c r="E237" s="374">
        <v>0</v>
      </c>
      <c r="F237" s="374">
        <v>0</v>
      </c>
      <c r="G237" s="374">
        <v>0</v>
      </c>
      <c r="H237" s="374">
        <v>0</v>
      </c>
      <c r="I237" s="374">
        <v>0</v>
      </c>
      <c r="J237" s="375">
        <v>500</v>
      </c>
    </row>
    <row r="238" spans="1:10" x14ac:dyDescent="0.2">
      <c r="A238" s="391" t="s">
        <v>499</v>
      </c>
      <c r="B238" s="374">
        <v>0</v>
      </c>
      <c r="C238" s="374">
        <v>250</v>
      </c>
      <c r="D238" s="374">
        <v>0</v>
      </c>
      <c r="E238" s="374">
        <v>0</v>
      </c>
      <c r="F238" s="374">
        <v>0</v>
      </c>
      <c r="G238" s="374">
        <v>0</v>
      </c>
      <c r="H238" s="374">
        <v>0</v>
      </c>
      <c r="I238" s="374">
        <v>0</v>
      </c>
      <c r="J238" s="375">
        <v>250</v>
      </c>
    </row>
    <row r="239" spans="1:10" x14ac:dyDescent="0.2">
      <c r="A239" s="391" t="s">
        <v>500</v>
      </c>
      <c r="B239" s="374">
        <v>0</v>
      </c>
      <c r="C239" s="374">
        <v>750</v>
      </c>
      <c r="D239" s="374">
        <v>0</v>
      </c>
      <c r="E239" s="374">
        <v>0</v>
      </c>
      <c r="F239" s="374">
        <v>0</v>
      </c>
      <c r="G239" s="374">
        <v>0</v>
      </c>
      <c r="H239" s="374">
        <v>0</v>
      </c>
      <c r="I239" s="374">
        <v>0</v>
      </c>
      <c r="J239" s="375">
        <v>750</v>
      </c>
    </row>
    <row r="240" spans="1:10" x14ac:dyDescent="0.2">
      <c r="A240" s="391" t="s">
        <v>530</v>
      </c>
      <c r="B240" s="374">
        <v>825</v>
      </c>
      <c r="C240" s="374">
        <v>0</v>
      </c>
      <c r="D240" s="374">
        <v>0</v>
      </c>
      <c r="E240" s="374">
        <v>0</v>
      </c>
      <c r="F240" s="374">
        <v>0</v>
      </c>
      <c r="G240" s="374">
        <v>0</v>
      </c>
      <c r="H240" s="374">
        <v>0</v>
      </c>
      <c r="I240" s="374">
        <v>0</v>
      </c>
      <c r="J240" s="375">
        <v>825</v>
      </c>
    </row>
    <row r="241" spans="1:10" x14ac:dyDescent="0.2">
      <c r="A241" s="391" t="s">
        <v>681</v>
      </c>
      <c r="B241" s="374">
        <v>825</v>
      </c>
      <c r="C241" s="374">
        <v>9079</v>
      </c>
      <c r="D241" s="374">
        <v>0</v>
      </c>
      <c r="E241" s="374">
        <v>0</v>
      </c>
      <c r="F241" s="374">
        <v>0</v>
      </c>
      <c r="G241" s="374">
        <v>0</v>
      </c>
      <c r="H241" s="374">
        <v>0</v>
      </c>
      <c r="I241" s="374">
        <v>0</v>
      </c>
      <c r="J241" s="375">
        <v>9904</v>
      </c>
    </row>
    <row r="242" spans="1:10" x14ac:dyDescent="0.2">
      <c r="A242" s="391" t="s">
        <v>682</v>
      </c>
      <c r="B242" s="392"/>
      <c r="C242" s="392"/>
      <c r="D242" s="392"/>
      <c r="E242" s="392"/>
      <c r="F242" s="392"/>
      <c r="G242" s="392"/>
      <c r="H242" s="392"/>
      <c r="I242" s="392"/>
      <c r="J242" s="393"/>
    </row>
    <row r="243" spans="1:10" x14ac:dyDescent="0.2">
      <c r="A243" s="391" t="s">
        <v>184</v>
      </c>
      <c r="B243" s="374">
        <v>14400</v>
      </c>
      <c r="C243" s="374">
        <v>1337</v>
      </c>
      <c r="D243" s="374">
        <v>0</v>
      </c>
      <c r="E243" s="374">
        <v>0</v>
      </c>
      <c r="F243" s="374">
        <v>0</v>
      </c>
      <c r="G243" s="374">
        <v>0</v>
      </c>
      <c r="H243" s="374">
        <v>0</v>
      </c>
      <c r="I243" s="374">
        <v>0</v>
      </c>
      <c r="J243" s="375">
        <v>15737</v>
      </c>
    </row>
    <row r="244" spans="1:10" x14ac:dyDescent="0.2">
      <c r="A244" s="391" t="s">
        <v>280</v>
      </c>
      <c r="B244" s="374">
        <v>0</v>
      </c>
      <c r="C244" s="374">
        <v>0</v>
      </c>
      <c r="D244" s="374">
        <v>295</v>
      </c>
      <c r="E244" s="374">
        <v>0</v>
      </c>
      <c r="F244" s="374">
        <v>0</v>
      </c>
      <c r="G244" s="374">
        <v>0</v>
      </c>
      <c r="H244" s="374">
        <v>0</v>
      </c>
      <c r="I244" s="374">
        <v>0</v>
      </c>
      <c r="J244" s="375">
        <v>295</v>
      </c>
    </row>
    <row r="245" spans="1:10" x14ac:dyDescent="0.2">
      <c r="A245" s="391" t="s">
        <v>286</v>
      </c>
      <c r="B245" s="374">
        <v>0</v>
      </c>
      <c r="C245" s="374">
        <v>1400</v>
      </c>
      <c r="D245" s="374">
        <v>0</v>
      </c>
      <c r="E245" s="374">
        <v>0</v>
      </c>
      <c r="F245" s="374">
        <v>0</v>
      </c>
      <c r="G245" s="374">
        <v>0</v>
      </c>
      <c r="H245" s="374">
        <v>0</v>
      </c>
      <c r="I245" s="374">
        <v>0</v>
      </c>
      <c r="J245" s="375">
        <v>1400</v>
      </c>
    </row>
    <row r="246" spans="1:10" x14ac:dyDescent="0.2">
      <c r="A246" s="391" t="s">
        <v>246</v>
      </c>
      <c r="B246" s="374">
        <v>0</v>
      </c>
      <c r="C246" s="374">
        <v>2000</v>
      </c>
      <c r="D246" s="374">
        <v>0</v>
      </c>
      <c r="E246" s="374">
        <v>0</v>
      </c>
      <c r="F246" s="374">
        <v>0</v>
      </c>
      <c r="G246" s="374">
        <v>0</v>
      </c>
      <c r="H246" s="374">
        <v>0</v>
      </c>
      <c r="I246" s="374">
        <v>0</v>
      </c>
      <c r="J246" s="375">
        <v>2000</v>
      </c>
    </row>
    <row r="247" spans="1:10" x14ac:dyDescent="0.2">
      <c r="A247" s="391" t="s">
        <v>226</v>
      </c>
      <c r="B247" s="374">
        <v>0</v>
      </c>
      <c r="C247" s="374">
        <v>2300</v>
      </c>
      <c r="D247" s="374">
        <v>0</v>
      </c>
      <c r="E247" s="374">
        <v>0</v>
      </c>
      <c r="F247" s="374">
        <v>0</v>
      </c>
      <c r="G247" s="374">
        <v>0</v>
      </c>
      <c r="H247" s="374">
        <v>0</v>
      </c>
      <c r="I247" s="374">
        <v>0</v>
      </c>
      <c r="J247" s="375">
        <v>2300</v>
      </c>
    </row>
    <row r="248" spans="1:10" x14ac:dyDescent="0.2">
      <c r="A248" s="391" t="s">
        <v>227</v>
      </c>
      <c r="B248" s="374">
        <v>0</v>
      </c>
      <c r="C248" s="374">
        <v>2150</v>
      </c>
      <c r="D248" s="374">
        <v>0</v>
      </c>
      <c r="E248" s="374">
        <v>0</v>
      </c>
      <c r="F248" s="374">
        <v>0</v>
      </c>
      <c r="G248" s="374">
        <v>0</v>
      </c>
      <c r="H248" s="374">
        <v>0</v>
      </c>
      <c r="I248" s="374">
        <v>0</v>
      </c>
      <c r="J248" s="375">
        <v>2150</v>
      </c>
    </row>
    <row r="249" spans="1:10" x14ac:dyDescent="0.2">
      <c r="A249" s="391" t="s">
        <v>601</v>
      </c>
      <c r="B249" s="374">
        <v>0</v>
      </c>
      <c r="C249" s="374">
        <v>2875</v>
      </c>
      <c r="D249" s="374">
        <v>0</v>
      </c>
      <c r="E249" s="374">
        <v>0</v>
      </c>
      <c r="F249" s="374">
        <v>0</v>
      </c>
      <c r="G249" s="374">
        <v>0</v>
      </c>
      <c r="H249" s="374">
        <v>0</v>
      </c>
      <c r="I249" s="374">
        <v>0</v>
      </c>
      <c r="J249" s="375">
        <v>2875</v>
      </c>
    </row>
    <row r="250" spans="1:10" x14ac:dyDescent="0.2">
      <c r="A250" s="391" t="s">
        <v>228</v>
      </c>
      <c r="B250" s="374">
        <v>0</v>
      </c>
      <c r="C250" s="374">
        <v>27</v>
      </c>
      <c r="D250" s="374">
        <v>0</v>
      </c>
      <c r="E250" s="374">
        <v>0</v>
      </c>
      <c r="F250" s="374">
        <v>0</v>
      </c>
      <c r="G250" s="374">
        <v>0</v>
      </c>
      <c r="H250" s="374">
        <v>0</v>
      </c>
      <c r="I250" s="374">
        <v>0</v>
      </c>
      <c r="J250" s="375">
        <v>27</v>
      </c>
    </row>
    <row r="251" spans="1:10" x14ac:dyDescent="0.2">
      <c r="A251" s="391" t="s">
        <v>604</v>
      </c>
      <c r="B251" s="374">
        <v>0</v>
      </c>
      <c r="C251" s="374">
        <v>105</v>
      </c>
      <c r="D251" s="374">
        <v>0</v>
      </c>
      <c r="E251" s="374">
        <v>0</v>
      </c>
      <c r="F251" s="374">
        <v>0</v>
      </c>
      <c r="G251" s="374">
        <v>0</v>
      </c>
      <c r="H251" s="374">
        <v>0</v>
      </c>
      <c r="I251" s="374">
        <v>0</v>
      </c>
      <c r="J251" s="375">
        <v>105</v>
      </c>
    </row>
    <row r="252" spans="1:10" x14ac:dyDescent="0.2">
      <c r="A252" s="391" t="s">
        <v>605</v>
      </c>
      <c r="B252" s="374">
        <v>0</v>
      </c>
      <c r="C252" s="374">
        <v>380</v>
      </c>
      <c r="D252" s="374">
        <v>0</v>
      </c>
      <c r="E252" s="374">
        <v>0</v>
      </c>
      <c r="F252" s="374">
        <v>0</v>
      </c>
      <c r="G252" s="374">
        <v>0</v>
      </c>
      <c r="H252" s="374">
        <v>0</v>
      </c>
      <c r="I252" s="374">
        <v>0</v>
      </c>
      <c r="J252" s="375">
        <v>380</v>
      </c>
    </row>
    <row r="253" spans="1:10" x14ac:dyDescent="0.2">
      <c r="A253" s="391" t="s">
        <v>606</v>
      </c>
      <c r="B253" s="374">
        <v>0</v>
      </c>
      <c r="C253" s="374">
        <v>1400</v>
      </c>
      <c r="D253" s="374">
        <v>0</v>
      </c>
      <c r="E253" s="374">
        <v>0</v>
      </c>
      <c r="F253" s="374">
        <v>0</v>
      </c>
      <c r="G253" s="374">
        <v>0</v>
      </c>
      <c r="H253" s="374">
        <v>0</v>
      </c>
      <c r="I253" s="374">
        <v>0</v>
      </c>
      <c r="J253" s="375">
        <v>1400</v>
      </c>
    </row>
    <row r="254" spans="1:10" x14ac:dyDescent="0.2">
      <c r="A254" s="391" t="s">
        <v>607</v>
      </c>
      <c r="B254" s="374">
        <v>0</v>
      </c>
      <c r="C254" s="374">
        <v>420</v>
      </c>
      <c r="D254" s="374">
        <v>0</v>
      </c>
      <c r="E254" s="374">
        <v>0</v>
      </c>
      <c r="F254" s="374">
        <v>0</v>
      </c>
      <c r="G254" s="374">
        <v>0</v>
      </c>
      <c r="H254" s="374">
        <v>0</v>
      </c>
      <c r="I254" s="374">
        <v>0</v>
      </c>
      <c r="J254" s="375">
        <v>420</v>
      </c>
    </row>
    <row r="255" spans="1:10" x14ac:dyDescent="0.2">
      <c r="A255" s="391" t="s">
        <v>505</v>
      </c>
      <c r="B255" s="374">
        <v>0</v>
      </c>
      <c r="C255" s="374">
        <v>0</v>
      </c>
      <c r="D255" s="374">
        <v>150</v>
      </c>
      <c r="E255" s="374">
        <v>0</v>
      </c>
      <c r="F255" s="374">
        <v>0</v>
      </c>
      <c r="G255" s="374">
        <v>0</v>
      </c>
      <c r="H255" s="374">
        <v>0</v>
      </c>
      <c r="I255" s="374">
        <v>0</v>
      </c>
      <c r="J255" s="375">
        <v>150</v>
      </c>
    </row>
    <row r="256" spans="1:10" x14ac:dyDescent="0.2">
      <c r="A256" s="391" t="s">
        <v>587</v>
      </c>
      <c r="B256" s="374">
        <v>0</v>
      </c>
      <c r="C256" s="374">
        <v>1200</v>
      </c>
      <c r="D256" s="374">
        <v>0</v>
      </c>
      <c r="E256" s="374">
        <v>0</v>
      </c>
      <c r="F256" s="374">
        <v>0</v>
      </c>
      <c r="G256" s="374">
        <v>0</v>
      </c>
      <c r="H256" s="374">
        <v>0</v>
      </c>
      <c r="I256" s="374">
        <v>0</v>
      </c>
      <c r="J256" s="375">
        <v>1200</v>
      </c>
    </row>
    <row r="257" spans="1:10" x14ac:dyDescent="0.2">
      <c r="A257" s="391" t="s">
        <v>557</v>
      </c>
      <c r="B257" s="374">
        <v>0</v>
      </c>
      <c r="C257" s="374">
        <v>3170</v>
      </c>
      <c r="D257" s="374">
        <v>0</v>
      </c>
      <c r="E257" s="374">
        <v>0</v>
      </c>
      <c r="F257" s="374">
        <v>0</v>
      </c>
      <c r="G257" s="374">
        <v>0</v>
      </c>
      <c r="H257" s="374">
        <v>0</v>
      </c>
      <c r="I257" s="374">
        <v>0</v>
      </c>
      <c r="J257" s="375">
        <v>3170</v>
      </c>
    </row>
    <row r="258" spans="1:10" x14ac:dyDescent="0.2">
      <c r="A258" s="391" t="s">
        <v>232</v>
      </c>
      <c r="B258" s="374">
        <v>0</v>
      </c>
      <c r="C258" s="374">
        <v>1000</v>
      </c>
      <c r="D258" s="374">
        <v>0</v>
      </c>
      <c r="E258" s="374">
        <v>0</v>
      </c>
      <c r="F258" s="374">
        <v>0</v>
      </c>
      <c r="G258" s="374">
        <v>0</v>
      </c>
      <c r="H258" s="374">
        <v>0</v>
      </c>
      <c r="I258" s="374">
        <v>0</v>
      </c>
      <c r="J258" s="375">
        <v>1000</v>
      </c>
    </row>
    <row r="259" spans="1:10" x14ac:dyDescent="0.2">
      <c r="A259" s="391" t="s">
        <v>192</v>
      </c>
      <c r="B259" s="374">
        <v>0</v>
      </c>
      <c r="C259" s="374">
        <v>500</v>
      </c>
      <c r="D259" s="374">
        <v>0</v>
      </c>
      <c r="E259" s="374">
        <v>0</v>
      </c>
      <c r="F259" s="374">
        <v>0</v>
      </c>
      <c r="G259" s="374">
        <v>0</v>
      </c>
      <c r="H259" s="374">
        <v>0</v>
      </c>
      <c r="I259" s="374">
        <v>0</v>
      </c>
      <c r="J259" s="375">
        <v>500</v>
      </c>
    </row>
    <row r="260" spans="1:10" x14ac:dyDescent="0.2">
      <c r="A260" s="391" t="s">
        <v>624</v>
      </c>
      <c r="B260" s="374">
        <v>0</v>
      </c>
      <c r="C260" s="374">
        <v>240</v>
      </c>
      <c r="D260" s="374">
        <v>0</v>
      </c>
      <c r="E260" s="374">
        <v>0</v>
      </c>
      <c r="F260" s="374">
        <v>60</v>
      </c>
      <c r="G260" s="374">
        <v>0</v>
      </c>
      <c r="H260" s="374">
        <v>0</v>
      </c>
      <c r="I260" s="374">
        <v>0</v>
      </c>
      <c r="J260" s="375">
        <v>300</v>
      </c>
    </row>
    <row r="261" spans="1:10" x14ac:dyDescent="0.2">
      <c r="A261" s="391" t="s">
        <v>625</v>
      </c>
      <c r="B261" s="374">
        <v>0</v>
      </c>
      <c r="C261" s="374">
        <v>300</v>
      </c>
      <c r="D261" s="374">
        <v>0</v>
      </c>
      <c r="E261" s="374">
        <v>0</v>
      </c>
      <c r="F261" s="374">
        <v>0</v>
      </c>
      <c r="G261" s="374">
        <v>0</v>
      </c>
      <c r="H261" s="374">
        <v>0</v>
      </c>
      <c r="I261" s="374">
        <v>0</v>
      </c>
      <c r="J261" s="375">
        <v>300</v>
      </c>
    </row>
    <row r="262" spans="1:10" x14ac:dyDescent="0.2">
      <c r="A262" s="391" t="s">
        <v>381</v>
      </c>
      <c r="B262" s="374">
        <v>0</v>
      </c>
      <c r="C262" s="374">
        <v>140</v>
      </c>
      <c r="D262" s="374">
        <v>0</v>
      </c>
      <c r="E262" s="374">
        <v>0</v>
      </c>
      <c r="F262" s="374">
        <v>0</v>
      </c>
      <c r="G262" s="374">
        <v>200</v>
      </c>
      <c r="H262" s="374">
        <v>0</v>
      </c>
      <c r="I262" s="374">
        <v>0</v>
      </c>
      <c r="J262" s="375">
        <v>340</v>
      </c>
    </row>
    <row r="263" spans="1:10" x14ac:dyDescent="0.2">
      <c r="A263" s="391" t="s">
        <v>210</v>
      </c>
      <c r="B263" s="374">
        <v>100</v>
      </c>
      <c r="C263" s="374">
        <v>0</v>
      </c>
      <c r="D263" s="374">
        <v>0</v>
      </c>
      <c r="E263" s="374">
        <v>0</v>
      </c>
      <c r="F263" s="374">
        <v>0</v>
      </c>
      <c r="G263" s="374">
        <v>0</v>
      </c>
      <c r="H263" s="374">
        <v>0</v>
      </c>
      <c r="I263" s="374">
        <v>0</v>
      </c>
      <c r="J263" s="375">
        <v>100</v>
      </c>
    </row>
    <row r="264" spans="1:10" x14ac:dyDescent="0.2">
      <c r="A264" s="391" t="s">
        <v>383</v>
      </c>
      <c r="B264" s="374">
        <v>0</v>
      </c>
      <c r="C264" s="374">
        <v>325</v>
      </c>
      <c r="D264" s="374">
        <v>140</v>
      </c>
      <c r="E264" s="374">
        <v>0</v>
      </c>
      <c r="F264" s="374">
        <v>0</v>
      </c>
      <c r="G264" s="374">
        <v>0</v>
      </c>
      <c r="H264" s="374">
        <v>0</v>
      </c>
      <c r="I264" s="374">
        <v>0</v>
      </c>
      <c r="J264" s="375">
        <v>465</v>
      </c>
    </row>
    <row r="265" spans="1:10" x14ac:dyDescent="0.2">
      <c r="A265" s="391" t="s">
        <v>397</v>
      </c>
      <c r="B265" s="374">
        <v>0</v>
      </c>
      <c r="C265" s="374">
        <v>165</v>
      </c>
      <c r="D265" s="374">
        <v>0</v>
      </c>
      <c r="E265" s="374">
        <v>0</v>
      </c>
      <c r="F265" s="374">
        <v>0</v>
      </c>
      <c r="G265" s="374">
        <v>0</v>
      </c>
      <c r="H265" s="374">
        <v>0</v>
      </c>
      <c r="I265" s="374">
        <v>0</v>
      </c>
      <c r="J265" s="375">
        <v>165</v>
      </c>
    </row>
    <row r="266" spans="1:10" x14ac:dyDescent="0.2">
      <c r="A266" s="391" t="s">
        <v>398</v>
      </c>
      <c r="B266" s="374">
        <v>0</v>
      </c>
      <c r="C266" s="374">
        <v>50</v>
      </c>
      <c r="D266" s="374">
        <v>0</v>
      </c>
      <c r="E266" s="374">
        <v>0</v>
      </c>
      <c r="F266" s="374">
        <v>0</v>
      </c>
      <c r="G266" s="374">
        <v>0</v>
      </c>
      <c r="H266" s="374">
        <v>0</v>
      </c>
      <c r="I266" s="374">
        <v>0</v>
      </c>
      <c r="J266" s="375">
        <v>50</v>
      </c>
    </row>
    <row r="267" spans="1:10" x14ac:dyDescent="0.2">
      <c r="A267" s="391" t="s">
        <v>399</v>
      </c>
      <c r="B267" s="374">
        <v>0</v>
      </c>
      <c r="C267" s="374">
        <v>340</v>
      </c>
      <c r="D267" s="374">
        <v>0</v>
      </c>
      <c r="E267" s="374">
        <v>0</v>
      </c>
      <c r="F267" s="374">
        <v>0</v>
      </c>
      <c r="G267" s="374">
        <v>0</v>
      </c>
      <c r="H267" s="374">
        <v>0</v>
      </c>
      <c r="I267" s="374">
        <v>0</v>
      </c>
      <c r="J267" s="375">
        <v>340</v>
      </c>
    </row>
    <row r="268" spans="1:10" x14ac:dyDescent="0.2">
      <c r="A268" s="391" t="s">
        <v>400</v>
      </c>
      <c r="B268" s="374">
        <v>0</v>
      </c>
      <c r="C268" s="374">
        <v>300</v>
      </c>
      <c r="D268" s="374">
        <v>0</v>
      </c>
      <c r="E268" s="374">
        <v>0</v>
      </c>
      <c r="F268" s="374">
        <v>0</v>
      </c>
      <c r="G268" s="374">
        <v>0</v>
      </c>
      <c r="H268" s="374">
        <v>0</v>
      </c>
      <c r="I268" s="374">
        <v>0</v>
      </c>
      <c r="J268" s="375">
        <v>300</v>
      </c>
    </row>
    <row r="269" spans="1:10" x14ac:dyDescent="0.2">
      <c r="A269" s="391" t="s">
        <v>401</v>
      </c>
      <c r="B269" s="374">
        <v>0</v>
      </c>
      <c r="C269" s="374">
        <v>60</v>
      </c>
      <c r="D269" s="374">
        <v>0</v>
      </c>
      <c r="E269" s="374">
        <v>0</v>
      </c>
      <c r="F269" s="374">
        <v>0</v>
      </c>
      <c r="G269" s="374">
        <v>0</v>
      </c>
      <c r="H269" s="374">
        <v>0</v>
      </c>
      <c r="I269" s="374">
        <v>0</v>
      </c>
      <c r="J269" s="375">
        <v>60</v>
      </c>
    </row>
    <row r="270" spans="1:10" x14ac:dyDescent="0.2">
      <c r="A270" s="391" t="s">
        <v>402</v>
      </c>
      <c r="B270" s="374">
        <v>0</v>
      </c>
      <c r="C270" s="374">
        <v>2525</v>
      </c>
      <c r="D270" s="374">
        <v>0</v>
      </c>
      <c r="E270" s="374">
        <v>0</v>
      </c>
      <c r="F270" s="374">
        <v>0</v>
      </c>
      <c r="G270" s="374">
        <v>0</v>
      </c>
      <c r="H270" s="374">
        <v>0</v>
      </c>
      <c r="I270" s="374">
        <v>0</v>
      </c>
      <c r="J270" s="375">
        <v>2525</v>
      </c>
    </row>
    <row r="271" spans="1:10" x14ac:dyDescent="0.2">
      <c r="A271" s="391" t="s">
        <v>403</v>
      </c>
      <c r="B271" s="374">
        <v>0</v>
      </c>
      <c r="C271" s="374">
        <v>60</v>
      </c>
      <c r="D271" s="374">
        <v>0</v>
      </c>
      <c r="E271" s="374">
        <v>0</v>
      </c>
      <c r="F271" s="374">
        <v>0</v>
      </c>
      <c r="G271" s="374">
        <v>0</v>
      </c>
      <c r="H271" s="374">
        <v>0</v>
      </c>
      <c r="I271" s="374">
        <v>0</v>
      </c>
      <c r="J271" s="375">
        <v>60</v>
      </c>
    </row>
    <row r="272" spans="1:10" x14ac:dyDescent="0.2">
      <c r="A272" s="391" t="s">
        <v>255</v>
      </c>
      <c r="B272" s="374">
        <v>0</v>
      </c>
      <c r="C272" s="374">
        <v>175</v>
      </c>
      <c r="D272" s="374">
        <v>0</v>
      </c>
      <c r="E272" s="374">
        <v>0</v>
      </c>
      <c r="F272" s="374">
        <v>0</v>
      </c>
      <c r="G272" s="374">
        <v>0</v>
      </c>
      <c r="H272" s="374">
        <v>0</v>
      </c>
      <c r="I272" s="374">
        <v>0</v>
      </c>
      <c r="J272" s="375">
        <v>175</v>
      </c>
    </row>
    <row r="273" spans="1:10" x14ac:dyDescent="0.2">
      <c r="A273" s="391" t="s">
        <v>234</v>
      </c>
      <c r="B273" s="374">
        <v>0</v>
      </c>
      <c r="C273" s="374">
        <v>200</v>
      </c>
      <c r="D273" s="374">
        <v>0</v>
      </c>
      <c r="E273" s="374">
        <v>0</v>
      </c>
      <c r="F273" s="374">
        <v>0</v>
      </c>
      <c r="G273" s="374">
        <v>0</v>
      </c>
      <c r="H273" s="374">
        <v>0</v>
      </c>
      <c r="I273" s="374">
        <v>0</v>
      </c>
      <c r="J273" s="375">
        <v>200</v>
      </c>
    </row>
    <row r="274" spans="1:10" x14ac:dyDescent="0.2">
      <c r="A274" s="391" t="s">
        <v>528</v>
      </c>
      <c r="B274" s="374">
        <v>0</v>
      </c>
      <c r="C274" s="374">
        <v>0</v>
      </c>
      <c r="D274" s="374">
        <v>1000</v>
      </c>
      <c r="E274" s="374">
        <v>0</v>
      </c>
      <c r="F274" s="374">
        <v>0</v>
      </c>
      <c r="G274" s="374">
        <v>0</v>
      </c>
      <c r="H274" s="374">
        <v>0</v>
      </c>
      <c r="I274" s="374">
        <v>0</v>
      </c>
      <c r="J274" s="375">
        <v>1000</v>
      </c>
    </row>
    <row r="275" spans="1:10" x14ac:dyDescent="0.2">
      <c r="A275" s="391" t="s">
        <v>531</v>
      </c>
      <c r="B275" s="374">
        <v>0</v>
      </c>
      <c r="C275" s="374">
        <v>0</v>
      </c>
      <c r="D275" s="374">
        <v>600</v>
      </c>
      <c r="E275" s="374">
        <v>0</v>
      </c>
      <c r="F275" s="374">
        <v>0</v>
      </c>
      <c r="G275" s="374">
        <v>0</v>
      </c>
      <c r="H275" s="374">
        <v>0</v>
      </c>
      <c r="I275" s="374">
        <v>0</v>
      </c>
      <c r="J275" s="375">
        <v>600</v>
      </c>
    </row>
    <row r="276" spans="1:10" x14ac:dyDescent="0.2">
      <c r="A276" s="391" t="s">
        <v>627</v>
      </c>
      <c r="B276" s="374">
        <v>0</v>
      </c>
      <c r="C276" s="374">
        <v>3500</v>
      </c>
      <c r="D276" s="374">
        <v>0</v>
      </c>
      <c r="E276" s="374">
        <v>0</v>
      </c>
      <c r="F276" s="374">
        <v>0</v>
      </c>
      <c r="G276" s="374">
        <v>0</v>
      </c>
      <c r="H276" s="374">
        <v>0</v>
      </c>
      <c r="I276" s="374">
        <v>0</v>
      </c>
      <c r="J276" s="375">
        <v>3500</v>
      </c>
    </row>
    <row r="277" spans="1:10" x14ac:dyDescent="0.2">
      <c r="A277" s="391" t="s">
        <v>630</v>
      </c>
      <c r="B277" s="374">
        <v>0</v>
      </c>
      <c r="C277" s="374">
        <v>180</v>
      </c>
      <c r="D277" s="374">
        <v>0</v>
      </c>
      <c r="E277" s="374">
        <v>0</v>
      </c>
      <c r="F277" s="374">
        <v>0</v>
      </c>
      <c r="G277" s="374">
        <v>0</v>
      </c>
      <c r="H277" s="374">
        <v>0</v>
      </c>
      <c r="I277" s="374">
        <v>0</v>
      </c>
      <c r="J277" s="375">
        <v>180</v>
      </c>
    </row>
    <row r="278" spans="1:10" x14ac:dyDescent="0.2">
      <c r="A278" s="391" t="s">
        <v>631</v>
      </c>
      <c r="B278" s="374">
        <v>0</v>
      </c>
      <c r="C278" s="374">
        <v>100</v>
      </c>
      <c r="D278" s="374">
        <v>0</v>
      </c>
      <c r="E278" s="374">
        <v>0</v>
      </c>
      <c r="F278" s="374">
        <v>0</v>
      </c>
      <c r="G278" s="374">
        <v>1000</v>
      </c>
      <c r="H278" s="374">
        <v>0</v>
      </c>
      <c r="I278" s="374">
        <v>0</v>
      </c>
      <c r="J278" s="375">
        <v>1100</v>
      </c>
    </row>
    <row r="279" spans="1:10" x14ac:dyDescent="0.2">
      <c r="A279" s="391" t="s">
        <v>636</v>
      </c>
      <c r="B279" s="374">
        <v>0</v>
      </c>
      <c r="C279" s="374">
        <v>500</v>
      </c>
      <c r="D279" s="374">
        <v>0</v>
      </c>
      <c r="E279" s="374">
        <v>0</v>
      </c>
      <c r="F279" s="374">
        <v>0</v>
      </c>
      <c r="G279" s="374">
        <v>0</v>
      </c>
      <c r="H279" s="374">
        <v>0</v>
      </c>
      <c r="I279" s="374">
        <v>0</v>
      </c>
      <c r="J279" s="375">
        <v>500</v>
      </c>
    </row>
    <row r="280" spans="1:10" x14ac:dyDescent="0.2">
      <c r="A280" s="391" t="s">
        <v>571</v>
      </c>
      <c r="B280" s="374">
        <v>0</v>
      </c>
      <c r="C280" s="374">
        <v>2000</v>
      </c>
      <c r="D280" s="374">
        <v>0</v>
      </c>
      <c r="E280" s="374">
        <v>0</v>
      </c>
      <c r="F280" s="374">
        <v>0</v>
      </c>
      <c r="G280" s="374">
        <v>0</v>
      </c>
      <c r="H280" s="374">
        <v>0</v>
      </c>
      <c r="I280" s="374">
        <v>0</v>
      </c>
      <c r="J280" s="375">
        <v>2000</v>
      </c>
    </row>
    <row r="281" spans="1:10" x14ac:dyDescent="0.2">
      <c r="A281" s="391" t="s">
        <v>572</v>
      </c>
      <c r="B281" s="374">
        <v>0</v>
      </c>
      <c r="C281" s="374">
        <v>730</v>
      </c>
      <c r="D281" s="374">
        <v>0</v>
      </c>
      <c r="E281" s="374">
        <v>0</v>
      </c>
      <c r="F281" s="374">
        <v>0</v>
      </c>
      <c r="G281" s="374">
        <v>0</v>
      </c>
      <c r="H281" s="374">
        <v>0</v>
      </c>
      <c r="I281" s="374">
        <v>0</v>
      </c>
      <c r="J281" s="375">
        <v>730</v>
      </c>
    </row>
    <row r="282" spans="1:10" x14ac:dyDescent="0.2">
      <c r="A282" s="391" t="s">
        <v>573</v>
      </c>
      <c r="B282" s="374">
        <v>0</v>
      </c>
      <c r="C282" s="374">
        <v>300</v>
      </c>
      <c r="D282" s="374">
        <v>0</v>
      </c>
      <c r="E282" s="374">
        <v>0</v>
      </c>
      <c r="F282" s="374">
        <v>0</v>
      </c>
      <c r="G282" s="374">
        <v>0</v>
      </c>
      <c r="H282" s="374">
        <v>0</v>
      </c>
      <c r="I282" s="374">
        <v>0</v>
      </c>
      <c r="J282" s="375">
        <v>300</v>
      </c>
    </row>
    <row r="283" spans="1:10" x14ac:dyDescent="0.2">
      <c r="A283" s="391" t="s">
        <v>652</v>
      </c>
      <c r="B283" s="374">
        <v>0</v>
      </c>
      <c r="C283" s="374">
        <v>900</v>
      </c>
      <c r="D283" s="374">
        <v>0</v>
      </c>
      <c r="E283" s="374">
        <v>0</v>
      </c>
      <c r="F283" s="374">
        <v>0</v>
      </c>
      <c r="G283" s="374">
        <v>0</v>
      </c>
      <c r="H283" s="374">
        <v>0</v>
      </c>
      <c r="I283" s="374">
        <v>0</v>
      </c>
      <c r="J283" s="375">
        <v>900</v>
      </c>
    </row>
    <row r="284" spans="1:10" x14ac:dyDescent="0.2">
      <c r="A284" s="391" t="s">
        <v>653</v>
      </c>
      <c r="B284" s="374">
        <v>0</v>
      </c>
      <c r="C284" s="374">
        <v>400</v>
      </c>
      <c r="D284" s="374">
        <v>0</v>
      </c>
      <c r="E284" s="374">
        <v>0</v>
      </c>
      <c r="F284" s="374">
        <v>0</v>
      </c>
      <c r="G284" s="374">
        <v>0</v>
      </c>
      <c r="H284" s="374">
        <v>0</v>
      </c>
      <c r="I284" s="374">
        <v>0</v>
      </c>
      <c r="J284" s="375">
        <v>400</v>
      </c>
    </row>
    <row r="285" spans="1:10" x14ac:dyDescent="0.2">
      <c r="A285" s="391" t="s">
        <v>654</v>
      </c>
      <c r="B285" s="374">
        <v>0</v>
      </c>
      <c r="C285" s="374">
        <v>600</v>
      </c>
      <c r="D285" s="374">
        <v>0</v>
      </c>
      <c r="E285" s="374">
        <v>0</v>
      </c>
      <c r="F285" s="374">
        <v>0</v>
      </c>
      <c r="G285" s="374">
        <v>0</v>
      </c>
      <c r="H285" s="374">
        <v>0</v>
      </c>
      <c r="I285" s="374">
        <v>0</v>
      </c>
      <c r="J285" s="375">
        <v>600</v>
      </c>
    </row>
    <row r="286" spans="1:10" x14ac:dyDescent="0.2">
      <c r="A286" s="391" t="s">
        <v>655</v>
      </c>
      <c r="B286" s="374">
        <v>0</v>
      </c>
      <c r="C286" s="374">
        <v>2400</v>
      </c>
      <c r="D286" s="374">
        <v>0</v>
      </c>
      <c r="E286" s="374">
        <v>0</v>
      </c>
      <c r="F286" s="374">
        <v>0</v>
      </c>
      <c r="G286" s="374">
        <v>0</v>
      </c>
      <c r="H286" s="374">
        <v>0</v>
      </c>
      <c r="I286" s="374">
        <v>0</v>
      </c>
      <c r="J286" s="375">
        <v>2400</v>
      </c>
    </row>
    <row r="287" spans="1:10" x14ac:dyDescent="0.2">
      <c r="A287" s="391" t="s">
        <v>462</v>
      </c>
      <c r="B287" s="374">
        <v>0</v>
      </c>
      <c r="C287" s="374">
        <v>170</v>
      </c>
      <c r="D287" s="374">
        <v>0</v>
      </c>
      <c r="E287" s="374">
        <v>0</v>
      </c>
      <c r="F287" s="374">
        <v>0</v>
      </c>
      <c r="G287" s="374">
        <v>0</v>
      </c>
      <c r="H287" s="374">
        <v>0</v>
      </c>
      <c r="I287" s="374">
        <v>0</v>
      </c>
      <c r="J287" s="375">
        <v>170</v>
      </c>
    </row>
    <row r="288" spans="1:10" x14ac:dyDescent="0.2">
      <c r="A288" s="391" t="s">
        <v>583</v>
      </c>
      <c r="B288" s="374">
        <v>0</v>
      </c>
      <c r="C288" s="374">
        <v>1000</v>
      </c>
      <c r="D288" s="374">
        <v>0</v>
      </c>
      <c r="E288" s="374">
        <v>0</v>
      </c>
      <c r="F288" s="374">
        <v>0</v>
      </c>
      <c r="G288" s="374">
        <v>0</v>
      </c>
      <c r="H288" s="374">
        <v>0</v>
      </c>
      <c r="I288" s="374">
        <v>0</v>
      </c>
      <c r="J288" s="375">
        <v>1000</v>
      </c>
    </row>
    <row r="289" spans="1:10" x14ac:dyDescent="0.2">
      <c r="A289" s="391" t="s">
        <v>258</v>
      </c>
      <c r="B289" s="374">
        <v>0</v>
      </c>
      <c r="C289" s="374">
        <v>85</v>
      </c>
      <c r="D289" s="374">
        <v>0</v>
      </c>
      <c r="E289" s="374">
        <v>0</v>
      </c>
      <c r="F289" s="374">
        <v>0</v>
      </c>
      <c r="G289" s="374">
        <v>0</v>
      </c>
      <c r="H289" s="374">
        <v>0</v>
      </c>
      <c r="I289" s="374">
        <v>0</v>
      </c>
      <c r="J289" s="375">
        <v>85</v>
      </c>
    </row>
    <row r="290" spans="1:10" x14ac:dyDescent="0.2">
      <c r="A290" s="391" t="s">
        <v>235</v>
      </c>
      <c r="B290" s="374">
        <v>0</v>
      </c>
      <c r="C290" s="374">
        <v>200</v>
      </c>
      <c r="D290" s="374">
        <v>0</v>
      </c>
      <c r="E290" s="374">
        <v>0</v>
      </c>
      <c r="F290" s="374">
        <v>0</v>
      </c>
      <c r="G290" s="374">
        <v>0</v>
      </c>
      <c r="H290" s="374">
        <v>0</v>
      </c>
      <c r="I290" s="374">
        <v>0</v>
      </c>
      <c r="J290" s="375">
        <v>200</v>
      </c>
    </row>
    <row r="291" spans="1:10" x14ac:dyDescent="0.2">
      <c r="A291" s="391" t="s">
        <v>239</v>
      </c>
      <c r="B291" s="374">
        <v>0</v>
      </c>
      <c r="C291" s="374">
        <v>9485</v>
      </c>
      <c r="D291" s="374">
        <v>0</v>
      </c>
      <c r="E291" s="374">
        <v>0</v>
      </c>
      <c r="F291" s="374">
        <v>0</v>
      </c>
      <c r="G291" s="374">
        <v>0</v>
      </c>
      <c r="H291" s="374">
        <v>0</v>
      </c>
      <c r="I291" s="374">
        <v>0</v>
      </c>
      <c r="J291" s="375">
        <v>9485</v>
      </c>
    </row>
    <row r="292" spans="1:10" x14ac:dyDescent="0.2">
      <c r="A292" s="391" t="s">
        <v>469</v>
      </c>
      <c r="B292" s="374">
        <v>0</v>
      </c>
      <c r="C292" s="374">
        <v>500</v>
      </c>
      <c r="D292" s="374">
        <v>0</v>
      </c>
      <c r="E292" s="374">
        <v>0</v>
      </c>
      <c r="F292" s="374">
        <v>0</v>
      </c>
      <c r="G292" s="374">
        <v>0</v>
      </c>
      <c r="H292" s="374">
        <v>0</v>
      </c>
      <c r="I292" s="374">
        <v>0</v>
      </c>
      <c r="J292" s="375">
        <v>500</v>
      </c>
    </row>
    <row r="293" spans="1:10" x14ac:dyDescent="0.2">
      <c r="A293" s="391" t="s">
        <v>198</v>
      </c>
      <c r="B293" s="374">
        <v>0</v>
      </c>
      <c r="C293" s="374">
        <v>500</v>
      </c>
      <c r="D293" s="374">
        <v>0</v>
      </c>
      <c r="E293" s="374">
        <v>0</v>
      </c>
      <c r="F293" s="374">
        <v>0</v>
      </c>
      <c r="G293" s="374">
        <v>0</v>
      </c>
      <c r="H293" s="374">
        <v>0</v>
      </c>
      <c r="I293" s="374">
        <v>0</v>
      </c>
      <c r="J293" s="375">
        <v>500</v>
      </c>
    </row>
    <row r="294" spans="1:10" x14ac:dyDescent="0.2">
      <c r="A294" s="394" t="s">
        <v>683</v>
      </c>
      <c r="B294" s="376">
        <v>14500</v>
      </c>
      <c r="C294" s="376">
        <v>48694</v>
      </c>
      <c r="D294" s="376">
        <v>2185</v>
      </c>
      <c r="E294" s="376">
        <v>0</v>
      </c>
      <c r="F294" s="376">
        <v>60</v>
      </c>
      <c r="G294" s="376">
        <v>1200</v>
      </c>
      <c r="H294" s="376">
        <v>0</v>
      </c>
      <c r="I294" s="376">
        <v>0</v>
      </c>
      <c r="J294" s="377">
        <v>66639</v>
      </c>
    </row>
    <row r="295" spans="1:10" x14ac:dyDescent="0.2">
      <c r="A295" s="367" t="s">
        <v>58</v>
      </c>
      <c r="B295" s="371">
        <v>56607.4</v>
      </c>
      <c r="C295" s="371">
        <v>238915</v>
      </c>
      <c r="D295" s="371">
        <v>123968</v>
      </c>
      <c r="E295" s="371">
        <v>40000</v>
      </c>
      <c r="F295" s="371">
        <v>46959</v>
      </c>
      <c r="G295" s="371">
        <v>139178</v>
      </c>
      <c r="H295" s="371">
        <v>71366</v>
      </c>
      <c r="I295" s="371">
        <v>12400</v>
      </c>
      <c r="J295" s="371">
        <v>729393.4</v>
      </c>
    </row>
    <row r="296" spans="1:10" x14ac:dyDescent="0.2">
      <c r="A296"/>
      <c r="B296"/>
      <c r="C296"/>
      <c r="D296"/>
      <c r="E296"/>
      <c r="F296"/>
      <c r="G296"/>
      <c r="H296"/>
      <c r="I296"/>
      <c r="J296"/>
    </row>
    <row r="297" spans="1:10" x14ac:dyDescent="0.2">
      <c r="A297"/>
      <c r="B297"/>
      <c r="C297"/>
      <c r="D297"/>
      <c r="E297"/>
      <c r="F297"/>
      <c r="G297"/>
      <c r="H297"/>
      <c r="I297"/>
      <c r="J297"/>
    </row>
    <row r="298" spans="1:10" x14ac:dyDescent="0.2">
      <c r="A298"/>
      <c r="B298"/>
      <c r="C298"/>
      <c r="D298"/>
      <c r="E298"/>
      <c r="F298"/>
      <c r="G298"/>
      <c r="H298"/>
      <c r="I298"/>
      <c r="J298"/>
    </row>
    <row r="299" spans="1:10" x14ac:dyDescent="0.2">
      <c r="A299"/>
      <c r="B299"/>
      <c r="C299"/>
      <c r="D299"/>
      <c r="E299"/>
      <c r="F299"/>
      <c r="G299"/>
      <c r="H299"/>
      <c r="I299"/>
      <c r="J299"/>
    </row>
    <row r="300" spans="1:10" x14ac:dyDescent="0.2">
      <c r="A300"/>
      <c r="B300"/>
      <c r="C300"/>
      <c r="D300"/>
      <c r="E300"/>
      <c r="F300"/>
      <c r="G300"/>
      <c r="H300"/>
      <c r="I300"/>
      <c r="J300"/>
    </row>
    <row r="301" spans="1:10" x14ac:dyDescent="0.2">
      <c r="A301"/>
      <c r="B301"/>
      <c r="C301"/>
      <c r="D301"/>
      <c r="E301"/>
      <c r="F301"/>
      <c r="G301"/>
      <c r="H301"/>
      <c r="I301"/>
      <c r="J301"/>
    </row>
    <row r="302" spans="1:10" x14ac:dyDescent="0.2">
      <c r="A302"/>
      <c r="B302"/>
      <c r="C302"/>
      <c r="D302"/>
      <c r="E302"/>
      <c r="F302"/>
      <c r="G302"/>
      <c r="H302"/>
      <c r="I302"/>
      <c r="J302"/>
    </row>
    <row r="303" spans="1:10" x14ac:dyDescent="0.2">
      <c r="A303"/>
      <c r="B303"/>
      <c r="C303"/>
      <c r="D303"/>
      <c r="E303"/>
      <c r="F303"/>
      <c r="G303"/>
      <c r="H303"/>
      <c r="I303"/>
      <c r="J303"/>
    </row>
    <row r="304" spans="1:10" x14ac:dyDescent="0.2">
      <c r="A304"/>
      <c r="B304"/>
      <c r="C304"/>
      <c r="D304"/>
      <c r="E304"/>
      <c r="F304"/>
      <c r="G304"/>
      <c r="H304"/>
      <c r="I304"/>
      <c r="J304"/>
    </row>
    <row r="305" spans="1:10" x14ac:dyDescent="0.2">
      <c r="A305"/>
      <c r="B305"/>
      <c r="C305"/>
      <c r="D305"/>
      <c r="E305"/>
      <c r="F305"/>
      <c r="G305"/>
      <c r="H305"/>
      <c r="I305"/>
      <c r="J305"/>
    </row>
    <row r="306" spans="1:10" x14ac:dyDescent="0.2">
      <c r="A306"/>
      <c r="B306"/>
      <c r="C306"/>
      <c r="D306"/>
      <c r="E306"/>
      <c r="F306"/>
      <c r="G306"/>
      <c r="H306"/>
      <c r="I306"/>
      <c r="J306"/>
    </row>
    <row r="307" spans="1:10" x14ac:dyDescent="0.2">
      <c r="A307"/>
      <c r="B307"/>
      <c r="C307"/>
      <c r="D307"/>
      <c r="E307"/>
      <c r="F307"/>
      <c r="G307"/>
      <c r="H307"/>
      <c r="I307"/>
      <c r="J307"/>
    </row>
    <row r="308" spans="1:10" x14ac:dyDescent="0.2">
      <c r="A308"/>
      <c r="B308"/>
      <c r="C308"/>
      <c r="D308"/>
      <c r="E308"/>
      <c r="F308"/>
      <c r="G308"/>
      <c r="H308"/>
      <c r="I308"/>
      <c r="J308"/>
    </row>
    <row r="309" spans="1:10" x14ac:dyDescent="0.2">
      <c r="A309"/>
      <c r="B309"/>
      <c r="C309"/>
      <c r="D309"/>
      <c r="E309"/>
      <c r="F309"/>
      <c r="G309"/>
      <c r="H309"/>
      <c r="I309"/>
      <c r="J309"/>
    </row>
    <row r="310" spans="1:10" x14ac:dyDescent="0.2">
      <c r="A310"/>
      <c r="B310"/>
      <c r="C310"/>
      <c r="D310"/>
      <c r="E310"/>
      <c r="F310"/>
      <c r="G310"/>
      <c r="H310"/>
      <c r="I310"/>
      <c r="J310"/>
    </row>
    <row r="311" spans="1:10" x14ac:dyDescent="0.2">
      <c r="A311"/>
      <c r="B311"/>
      <c r="C311"/>
      <c r="D311"/>
      <c r="E311"/>
      <c r="F311"/>
      <c r="G311"/>
      <c r="H311"/>
      <c r="I311"/>
      <c r="J311"/>
    </row>
    <row r="312" spans="1:10" x14ac:dyDescent="0.2">
      <c r="A312"/>
      <c r="B312"/>
      <c r="C312"/>
      <c r="D312"/>
      <c r="E312"/>
      <c r="F312"/>
      <c r="G312"/>
      <c r="H312"/>
      <c r="I312"/>
      <c r="J312"/>
    </row>
    <row r="313" spans="1:10" x14ac:dyDescent="0.2">
      <c r="A313"/>
      <c r="B313"/>
      <c r="C313"/>
      <c r="D313"/>
      <c r="E313"/>
      <c r="F313"/>
      <c r="G313"/>
      <c r="H313"/>
      <c r="I313"/>
      <c r="J313"/>
    </row>
    <row r="314" spans="1:10" x14ac:dyDescent="0.2">
      <c r="A314"/>
      <c r="B314"/>
      <c r="C314"/>
      <c r="D314"/>
      <c r="E314"/>
      <c r="F314"/>
      <c r="G314"/>
      <c r="H314"/>
      <c r="I314"/>
      <c r="J314"/>
    </row>
    <row r="315" spans="1:10" x14ac:dyDescent="0.2">
      <c r="A315"/>
      <c r="B315"/>
      <c r="C315"/>
      <c r="D315"/>
      <c r="E315"/>
      <c r="F315"/>
      <c r="G315"/>
      <c r="H315"/>
      <c r="I315"/>
      <c r="J315"/>
    </row>
    <row r="316" spans="1:10" x14ac:dyDescent="0.2">
      <c r="A316"/>
      <c r="B316"/>
      <c r="C316"/>
      <c r="D316"/>
      <c r="E316"/>
      <c r="F316"/>
      <c r="G316"/>
      <c r="H316"/>
      <c r="I316"/>
      <c r="J316"/>
    </row>
    <row r="317" spans="1:10" x14ac:dyDescent="0.2">
      <c r="A317"/>
      <c r="B317"/>
      <c r="C317"/>
      <c r="D317"/>
      <c r="E317"/>
      <c r="F317"/>
      <c r="G317"/>
      <c r="H317"/>
      <c r="I317"/>
      <c r="J317"/>
    </row>
    <row r="318" spans="1:10" x14ac:dyDescent="0.2">
      <c r="A318"/>
      <c r="B318"/>
      <c r="C318"/>
      <c r="D318"/>
      <c r="E318"/>
      <c r="F318"/>
      <c r="G318"/>
      <c r="H318"/>
      <c r="I318"/>
      <c r="J318"/>
    </row>
    <row r="319" spans="1:10" x14ac:dyDescent="0.2">
      <c r="A319"/>
      <c r="B319"/>
      <c r="C319"/>
      <c r="D319"/>
      <c r="E319"/>
      <c r="F319"/>
      <c r="G319"/>
      <c r="H319"/>
      <c r="I319"/>
      <c r="J319"/>
    </row>
    <row r="320" spans="1:10" x14ac:dyDescent="0.2">
      <c r="A320"/>
      <c r="B320"/>
      <c r="C320"/>
      <c r="D320"/>
      <c r="E320"/>
      <c r="F320"/>
      <c r="G320"/>
      <c r="H320"/>
      <c r="I320"/>
      <c r="J320"/>
    </row>
    <row r="321" spans="1:10" x14ac:dyDescent="0.2">
      <c r="A321"/>
      <c r="B321"/>
      <c r="C321"/>
      <c r="D321"/>
      <c r="E321"/>
      <c r="F321"/>
      <c r="G321"/>
      <c r="H321"/>
      <c r="I321"/>
      <c r="J321"/>
    </row>
    <row r="322" spans="1:10" x14ac:dyDescent="0.2">
      <c r="A322"/>
      <c r="B322"/>
      <c r="C322"/>
      <c r="D322"/>
      <c r="E322"/>
      <c r="F322"/>
      <c r="G322"/>
      <c r="H322"/>
      <c r="I322"/>
      <c r="J322"/>
    </row>
    <row r="323" spans="1:10" x14ac:dyDescent="0.2">
      <c r="A323"/>
      <c r="B323"/>
      <c r="C323"/>
      <c r="D323"/>
      <c r="E323"/>
      <c r="F323"/>
      <c r="G323"/>
      <c r="H323"/>
      <c r="I323"/>
      <c r="J323"/>
    </row>
    <row r="324" spans="1:10" x14ac:dyDescent="0.2">
      <c r="A324"/>
      <c r="B324"/>
      <c r="C324"/>
      <c r="D324"/>
      <c r="E324"/>
      <c r="F324"/>
      <c r="G324"/>
      <c r="H324"/>
      <c r="I324"/>
      <c r="J324"/>
    </row>
    <row r="325" spans="1:10" x14ac:dyDescent="0.2">
      <c r="A325"/>
      <c r="B325"/>
      <c r="C325"/>
      <c r="D325"/>
      <c r="E325"/>
      <c r="F325"/>
      <c r="G325"/>
      <c r="H325"/>
      <c r="I325"/>
      <c r="J325"/>
    </row>
    <row r="326" spans="1:10" x14ac:dyDescent="0.2">
      <c r="A326"/>
      <c r="B326"/>
      <c r="C326"/>
      <c r="D326"/>
      <c r="E326"/>
      <c r="F326"/>
      <c r="G326"/>
      <c r="H326"/>
      <c r="I326"/>
      <c r="J326"/>
    </row>
    <row r="327" spans="1:10" x14ac:dyDescent="0.2">
      <c r="A327"/>
      <c r="B327"/>
      <c r="C327"/>
      <c r="D327"/>
      <c r="E327"/>
      <c r="F327"/>
      <c r="G327"/>
      <c r="H327"/>
      <c r="I327"/>
      <c r="J327"/>
    </row>
    <row r="328" spans="1:10" x14ac:dyDescent="0.2">
      <c r="A328"/>
      <c r="B328"/>
      <c r="C328"/>
      <c r="D328"/>
      <c r="E328"/>
      <c r="F328"/>
      <c r="G328"/>
      <c r="H328"/>
      <c r="I328"/>
      <c r="J328"/>
    </row>
    <row r="329" spans="1:10" x14ac:dyDescent="0.2">
      <c r="A329"/>
      <c r="B329"/>
      <c r="C329"/>
      <c r="D329"/>
      <c r="E329"/>
      <c r="F329"/>
      <c r="G329"/>
      <c r="H329"/>
      <c r="I329"/>
      <c r="J329"/>
    </row>
    <row r="330" spans="1:10" x14ac:dyDescent="0.2">
      <c r="A330"/>
      <c r="B330"/>
      <c r="C330"/>
      <c r="D330"/>
      <c r="E330"/>
      <c r="F330"/>
      <c r="G330"/>
      <c r="H330"/>
      <c r="I330"/>
      <c r="J330"/>
    </row>
    <row r="331" spans="1:10" x14ac:dyDescent="0.2">
      <c r="A331"/>
      <c r="B331"/>
      <c r="C331"/>
      <c r="D331"/>
      <c r="E331"/>
      <c r="F331"/>
      <c r="G331"/>
      <c r="H331"/>
      <c r="I331"/>
      <c r="J331"/>
    </row>
    <row r="332" spans="1:10" x14ac:dyDescent="0.2">
      <c r="A332"/>
      <c r="B332"/>
      <c r="C332"/>
      <c r="D332"/>
      <c r="E332"/>
      <c r="F332"/>
      <c r="G332"/>
      <c r="H332"/>
      <c r="I332"/>
      <c r="J332"/>
    </row>
    <row r="333" spans="1:10" x14ac:dyDescent="0.2">
      <c r="A333"/>
      <c r="B333"/>
      <c r="C333"/>
      <c r="D333"/>
      <c r="E333"/>
      <c r="F333"/>
      <c r="G333"/>
      <c r="H333"/>
      <c r="I333"/>
      <c r="J333"/>
    </row>
    <row r="334" spans="1:10" x14ac:dyDescent="0.2">
      <c r="A334"/>
      <c r="B334"/>
      <c r="C334"/>
      <c r="D334"/>
      <c r="E334"/>
      <c r="F334"/>
      <c r="G334"/>
      <c r="H334"/>
      <c r="I334"/>
      <c r="J334"/>
    </row>
    <row r="335" spans="1:10" x14ac:dyDescent="0.2">
      <c r="A335"/>
      <c r="B335"/>
      <c r="C335"/>
      <c r="D335"/>
      <c r="E335"/>
      <c r="F335"/>
      <c r="G335"/>
      <c r="H335"/>
      <c r="I335"/>
      <c r="J335"/>
    </row>
    <row r="336" spans="1:10" x14ac:dyDescent="0.2">
      <c r="A336"/>
      <c r="B336"/>
      <c r="C336"/>
      <c r="D336"/>
      <c r="E336"/>
      <c r="F336"/>
      <c r="G336"/>
      <c r="H336"/>
      <c r="I336"/>
      <c r="J336"/>
    </row>
    <row r="337" spans="1:10" x14ac:dyDescent="0.2">
      <c r="A337"/>
      <c r="B337"/>
      <c r="C337"/>
      <c r="D337"/>
      <c r="E337"/>
      <c r="F337"/>
      <c r="G337"/>
      <c r="H337"/>
      <c r="I337"/>
      <c r="J337"/>
    </row>
    <row r="338" spans="1:10" x14ac:dyDescent="0.2">
      <c r="A338"/>
      <c r="B338"/>
      <c r="C338"/>
      <c r="D338"/>
      <c r="E338"/>
      <c r="F338"/>
      <c r="G338"/>
      <c r="H338"/>
      <c r="I338"/>
      <c r="J338"/>
    </row>
    <row r="339" spans="1:10" x14ac:dyDescent="0.2">
      <c r="A339"/>
      <c r="B339"/>
      <c r="C339"/>
      <c r="D339"/>
      <c r="E339"/>
      <c r="F339"/>
      <c r="G339"/>
      <c r="H339"/>
      <c r="I339"/>
      <c r="J339"/>
    </row>
    <row r="340" spans="1:10" x14ac:dyDescent="0.2">
      <c r="A340"/>
      <c r="B340"/>
      <c r="C340"/>
      <c r="D340"/>
      <c r="E340"/>
      <c r="F340"/>
      <c r="G340"/>
      <c r="H340"/>
      <c r="I340"/>
      <c r="J340"/>
    </row>
    <row r="341" spans="1:10" x14ac:dyDescent="0.2">
      <c r="A341"/>
      <c r="B341"/>
      <c r="C341"/>
      <c r="D341"/>
      <c r="E341"/>
      <c r="F341"/>
      <c r="G341"/>
      <c r="H341"/>
      <c r="I341"/>
      <c r="J341"/>
    </row>
    <row r="342" spans="1:10" x14ac:dyDescent="0.2">
      <c r="A342"/>
      <c r="B342"/>
      <c r="C342"/>
      <c r="D342"/>
      <c r="E342"/>
      <c r="F342"/>
      <c r="G342"/>
      <c r="H342"/>
      <c r="I342"/>
      <c r="J342"/>
    </row>
    <row r="343" spans="1:10" x14ac:dyDescent="0.2">
      <c r="A343"/>
      <c r="B343"/>
      <c r="C343"/>
      <c r="D343"/>
      <c r="E343"/>
      <c r="F343"/>
      <c r="G343"/>
      <c r="H343"/>
      <c r="I343"/>
      <c r="J343"/>
    </row>
    <row r="344" spans="1:10" x14ac:dyDescent="0.2">
      <c r="A344"/>
      <c r="B344"/>
      <c r="C344"/>
      <c r="D344"/>
      <c r="E344"/>
      <c r="F344"/>
      <c r="G344"/>
      <c r="H344"/>
      <c r="I344"/>
      <c r="J344"/>
    </row>
    <row r="345" spans="1:10" x14ac:dyDescent="0.2">
      <c r="A345"/>
      <c r="B345"/>
      <c r="C345"/>
      <c r="D345"/>
      <c r="E345"/>
      <c r="F345"/>
      <c r="G345"/>
      <c r="H345"/>
      <c r="I345"/>
      <c r="J345"/>
    </row>
    <row r="346" spans="1:10" x14ac:dyDescent="0.2">
      <c r="A346"/>
      <c r="B346"/>
      <c r="C346"/>
      <c r="D346"/>
      <c r="E346"/>
      <c r="F346"/>
      <c r="G346"/>
      <c r="H346"/>
      <c r="I346"/>
      <c r="J346"/>
    </row>
    <row r="347" spans="1:10" x14ac:dyDescent="0.2">
      <c r="A347"/>
      <c r="B347"/>
      <c r="C347"/>
      <c r="D347"/>
      <c r="E347"/>
      <c r="F347"/>
      <c r="G347"/>
      <c r="H347"/>
      <c r="I347"/>
      <c r="J347"/>
    </row>
    <row r="348" spans="1:10" x14ac:dyDescent="0.2">
      <c r="A348"/>
      <c r="B348"/>
      <c r="C348"/>
      <c r="D348"/>
      <c r="E348"/>
      <c r="F348"/>
      <c r="G348"/>
      <c r="H348"/>
      <c r="I348"/>
      <c r="J348"/>
    </row>
    <row r="349" spans="1:10" x14ac:dyDescent="0.2">
      <c r="A349"/>
      <c r="B349"/>
      <c r="C349"/>
      <c r="D349"/>
      <c r="E349"/>
      <c r="F349"/>
      <c r="G349"/>
      <c r="H349"/>
      <c r="I349"/>
      <c r="J349"/>
    </row>
    <row r="350" spans="1:10" x14ac:dyDescent="0.2">
      <c r="A350"/>
      <c r="B350"/>
      <c r="C350"/>
      <c r="D350"/>
      <c r="E350"/>
      <c r="F350"/>
      <c r="G350"/>
      <c r="H350"/>
      <c r="I350"/>
      <c r="J350"/>
    </row>
    <row r="351" spans="1:10" x14ac:dyDescent="0.2">
      <c r="A351"/>
      <c r="B351"/>
      <c r="C351"/>
      <c r="D351"/>
      <c r="E351"/>
      <c r="F351"/>
      <c r="G351"/>
      <c r="H351"/>
      <c r="I351"/>
      <c r="J351"/>
    </row>
    <row r="352" spans="1:10" x14ac:dyDescent="0.2">
      <c r="A352"/>
      <c r="B352"/>
      <c r="C352"/>
      <c r="D352"/>
      <c r="E352"/>
      <c r="F352"/>
      <c r="G352"/>
      <c r="H352"/>
      <c r="I352"/>
      <c r="J352"/>
    </row>
    <row r="353" spans="1:10" x14ac:dyDescent="0.2">
      <c r="A353"/>
      <c r="B353"/>
      <c r="C353"/>
      <c r="D353"/>
      <c r="E353"/>
      <c r="F353"/>
      <c r="G353"/>
      <c r="H353"/>
      <c r="I353"/>
      <c r="J353"/>
    </row>
    <row r="354" spans="1:10" x14ac:dyDescent="0.2">
      <c r="A354"/>
      <c r="B354"/>
      <c r="C354"/>
      <c r="D354"/>
      <c r="E354"/>
      <c r="F354"/>
      <c r="G354"/>
      <c r="H354"/>
      <c r="I354"/>
      <c r="J354"/>
    </row>
    <row r="355" spans="1:10" x14ac:dyDescent="0.2">
      <c r="A355"/>
      <c r="B355"/>
      <c r="C355"/>
      <c r="D355"/>
      <c r="E355"/>
      <c r="F355"/>
      <c r="G355"/>
      <c r="H355"/>
      <c r="I355"/>
      <c r="J355"/>
    </row>
    <row r="356" spans="1:10" x14ac:dyDescent="0.2">
      <c r="A356"/>
      <c r="B356"/>
      <c r="C356"/>
      <c r="D356"/>
      <c r="E356"/>
      <c r="F356"/>
      <c r="G356"/>
      <c r="H356"/>
      <c r="I356"/>
      <c r="J356"/>
    </row>
    <row r="357" spans="1:10" x14ac:dyDescent="0.2">
      <c r="A357"/>
      <c r="B357"/>
      <c r="C357"/>
      <c r="D357"/>
      <c r="E357"/>
      <c r="F357"/>
      <c r="G357"/>
      <c r="H357"/>
      <c r="I357"/>
      <c r="J357"/>
    </row>
    <row r="358" spans="1:10" x14ac:dyDescent="0.2">
      <c r="A358"/>
      <c r="B358"/>
      <c r="C358"/>
      <c r="D358"/>
      <c r="E358"/>
      <c r="F358"/>
      <c r="G358"/>
      <c r="H358"/>
      <c r="I358"/>
      <c r="J358"/>
    </row>
    <row r="359" spans="1:10" x14ac:dyDescent="0.2">
      <c r="A359"/>
      <c r="B359"/>
      <c r="C359"/>
      <c r="D359"/>
      <c r="E359"/>
      <c r="F359"/>
      <c r="G359"/>
      <c r="H359"/>
      <c r="I359"/>
      <c r="J359"/>
    </row>
    <row r="360" spans="1:10" x14ac:dyDescent="0.2">
      <c r="A360"/>
      <c r="B360"/>
      <c r="C360"/>
      <c r="D360"/>
      <c r="E360"/>
      <c r="F360"/>
      <c r="G360"/>
      <c r="H360"/>
      <c r="I360"/>
      <c r="J360"/>
    </row>
    <row r="361" spans="1:10" x14ac:dyDescent="0.2">
      <c r="A361"/>
      <c r="B361"/>
      <c r="C361"/>
      <c r="D361"/>
      <c r="E361"/>
      <c r="F361"/>
      <c r="G361"/>
      <c r="H361"/>
      <c r="I361"/>
      <c r="J361"/>
    </row>
    <row r="362" spans="1:10" x14ac:dyDescent="0.2">
      <c r="A362"/>
      <c r="B362"/>
      <c r="C362"/>
      <c r="D362"/>
      <c r="E362"/>
      <c r="F362"/>
      <c r="G362"/>
      <c r="H362"/>
      <c r="I362"/>
      <c r="J362"/>
    </row>
    <row r="363" spans="1:10" x14ac:dyDescent="0.2">
      <c r="A363"/>
      <c r="B363"/>
      <c r="C363"/>
      <c r="D363"/>
      <c r="E363"/>
      <c r="F363"/>
      <c r="G363"/>
      <c r="H363"/>
      <c r="I363"/>
      <c r="J363"/>
    </row>
    <row r="364" spans="1:10" x14ac:dyDescent="0.2">
      <c r="A364"/>
      <c r="B364"/>
      <c r="C364"/>
      <c r="D364"/>
      <c r="E364"/>
      <c r="F364"/>
      <c r="G364"/>
      <c r="H364"/>
      <c r="I364"/>
      <c r="J364"/>
    </row>
    <row r="365" spans="1:10" x14ac:dyDescent="0.2">
      <c r="A365"/>
      <c r="B365"/>
      <c r="C365"/>
      <c r="D365"/>
      <c r="E365"/>
      <c r="F365"/>
      <c r="G365"/>
      <c r="H365"/>
      <c r="I365"/>
      <c r="J365"/>
    </row>
    <row r="366" spans="1:10" x14ac:dyDescent="0.2">
      <c r="A366"/>
      <c r="B366"/>
      <c r="C366"/>
      <c r="D366"/>
      <c r="E366"/>
      <c r="F366"/>
      <c r="G366"/>
      <c r="H366"/>
      <c r="I366"/>
      <c r="J366"/>
    </row>
    <row r="367" spans="1:10" x14ac:dyDescent="0.2">
      <c r="A367"/>
      <c r="B367"/>
      <c r="C367"/>
      <c r="D367"/>
      <c r="E367"/>
      <c r="F367"/>
      <c r="G367"/>
      <c r="H367"/>
      <c r="I367"/>
      <c r="J367"/>
    </row>
    <row r="368" spans="1:10" x14ac:dyDescent="0.2">
      <c r="A368"/>
      <c r="B368"/>
      <c r="C368"/>
      <c r="D368"/>
      <c r="E368"/>
      <c r="F368"/>
      <c r="G368"/>
      <c r="H368"/>
      <c r="I368"/>
      <c r="J368"/>
    </row>
    <row r="369" spans="1:10" x14ac:dyDescent="0.2">
      <c r="A369"/>
      <c r="B369"/>
      <c r="C369"/>
      <c r="D369"/>
      <c r="E369"/>
      <c r="F369"/>
      <c r="G369"/>
      <c r="H369"/>
      <c r="I369"/>
      <c r="J369"/>
    </row>
    <row r="370" spans="1:10" x14ac:dyDescent="0.2">
      <c r="A370"/>
      <c r="B370"/>
      <c r="C370"/>
      <c r="D370"/>
      <c r="E370"/>
      <c r="F370"/>
      <c r="G370"/>
      <c r="H370"/>
      <c r="I370"/>
      <c r="J370"/>
    </row>
    <row r="371" spans="1:10" x14ac:dyDescent="0.2">
      <c r="A371"/>
      <c r="B371"/>
      <c r="C371"/>
      <c r="D371"/>
      <c r="E371"/>
      <c r="F371"/>
      <c r="G371"/>
      <c r="H371"/>
      <c r="I371"/>
      <c r="J371"/>
    </row>
    <row r="372" spans="1:10" x14ac:dyDescent="0.2">
      <c r="A372"/>
      <c r="B372"/>
      <c r="C372"/>
      <c r="D372"/>
      <c r="E372"/>
      <c r="F372"/>
      <c r="G372"/>
      <c r="H372"/>
      <c r="I372"/>
      <c r="J372"/>
    </row>
    <row r="373" spans="1:10" x14ac:dyDescent="0.2">
      <c r="A373"/>
      <c r="B373"/>
      <c r="C373"/>
      <c r="D373"/>
      <c r="E373"/>
      <c r="F373"/>
      <c r="G373"/>
      <c r="H373"/>
      <c r="I373"/>
      <c r="J373"/>
    </row>
    <row r="374" spans="1:10" x14ac:dyDescent="0.2">
      <c r="A374"/>
      <c r="B374"/>
      <c r="C374"/>
      <c r="D374"/>
      <c r="E374"/>
      <c r="F374"/>
      <c r="G374"/>
      <c r="H374"/>
      <c r="I374"/>
      <c r="J374"/>
    </row>
    <row r="375" spans="1:10" x14ac:dyDescent="0.2">
      <c r="A375"/>
      <c r="B375"/>
      <c r="C375"/>
      <c r="D375"/>
      <c r="E375"/>
      <c r="F375"/>
      <c r="G375"/>
      <c r="H375"/>
      <c r="I375"/>
      <c r="J375"/>
    </row>
    <row r="376" spans="1:10" x14ac:dyDescent="0.2">
      <c r="A376"/>
      <c r="B376"/>
      <c r="C376"/>
      <c r="D376"/>
      <c r="E376"/>
      <c r="F376"/>
      <c r="G376"/>
      <c r="H376"/>
      <c r="I376"/>
      <c r="J376"/>
    </row>
    <row r="377" spans="1:10" x14ac:dyDescent="0.2">
      <c r="A377"/>
      <c r="B377"/>
      <c r="C377"/>
      <c r="D377"/>
      <c r="E377"/>
      <c r="F377"/>
      <c r="G377"/>
      <c r="H377"/>
      <c r="I377"/>
      <c r="J377"/>
    </row>
    <row r="378" spans="1:10" x14ac:dyDescent="0.2">
      <c r="A378"/>
      <c r="B378"/>
      <c r="C378"/>
      <c r="D378"/>
      <c r="E378"/>
      <c r="F378"/>
      <c r="G378"/>
      <c r="H378"/>
      <c r="I378"/>
      <c r="J378"/>
    </row>
    <row r="379" spans="1:10" x14ac:dyDescent="0.2">
      <c r="A379"/>
      <c r="B379"/>
      <c r="C379"/>
      <c r="D379"/>
      <c r="E379"/>
      <c r="F379"/>
      <c r="G379"/>
      <c r="H379"/>
      <c r="I379"/>
      <c r="J379"/>
    </row>
    <row r="380" spans="1:10" x14ac:dyDescent="0.2">
      <c r="A380"/>
      <c r="B380"/>
      <c r="C380"/>
      <c r="D380"/>
      <c r="E380"/>
      <c r="F380"/>
      <c r="G380"/>
      <c r="H380"/>
      <c r="I380"/>
      <c r="J380"/>
    </row>
    <row r="381" spans="1:10" x14ac:dyDescent="0.2">
      <c r="A381"/>
      <c r="B381"/>
      <c r="C381"/>
      <c r="D381"/>
      <c r="E381"/>
      <c r="F381"/>
      <c r="G381"/>
      <c r="H381"/>
      <c r="I381"/>
      <c r="J381"/>
    </row>
    <row r="382" spans="1:10" x14ac:dyDescent="0.2">
      <c r="A382"/>
      <c r="B382"/>
      <c r="C382"/>
      <c r="D382"/>
      <c r="E382"/>
      <c r="F382"/>
      <c r="G382"/>
      <c r="H382"/>
      <c r="I382"/>
      <c r="J382"/>
    </row>
    <row r="383" spans="1:10" x14ac:dyDescent="0.2">
      <c r="A383"/>
      <c r="B383"/>
      <c r="C383"/>
      <c r="D383"/>
      <c r="E383"/>
      <c r="F383"/>
      <c r="G383"/>
      <c r="H383"/>
      <c r="I383"/>
      <c r="J383"/>
    </row>
    <row r="384" spans="1:10" x14ac:dyDescent="0.2">
      <c r="A384"/>
      <c r="B384"/>
      <c r="C384"/>
      <c r="D384"/>
      <c r="E384"/>
      <c r="F384"/>
      <c r="G384"/>
      <c r="H384"/>
      <c r="I384"/>
      <c r="J384"/>
    </row>
    <row r="385" spans="1:10" x14ac:dyDescent="0.2">
      <c r="A385"/>
      <c r="B385"/>
      <c r="C385"/>
      <c r="D385"/>
      <c r="E385"/>
      <c r="F385"/>
      <c r="G385"/>
      <c r="H385"/>
      <c r="I385"/>
      <c r="J385"/>
    </row>
    <row r="386" spans="1:10" x14ac:dyDescent="0.2">
      <c r="A386"/>
      <c r="B386"/>
      <c r="C386"/>
      <c r="D386"/>
      <c r="E386"/>
      <c r="F386"/>
      <c r="G386"/>
      <c r="H386"/>
      <c r="I386"/>
      <c r="J386"/>
    </row>
    <row r="387" spans="1:10" x14ac:dyDescent="0.2">
      <c r="A387"/>
      <c r="B387"/>
      <c r="C387"/>
      <c r="D387"/>
      <c r="E387"/>
      <c r="F387"/>
      <c r="G387"/>
      <c r="H387"/>
      <c r="I387"/>
      <c r="J387"/>
    </row>
    <row r="388" spans="1:10" x14ac:dyDescent="0.2">
      <c r="A388"/>
      <c r="B388"/>
      <c r="C388"/>
      <c r="D388"/>
      <c r="E388"/>
      <c r="F388"/>
      <c r="G388"/>
      <c r="H388"/>
      <c r="I388"/>
      <c r="J388"/>
    </row>
    <row r="389" spans="1:10" x14ac:dyDescent="0.2">
      <c r="A389"/>
      <c r="B389"/>
      <c r="C389"/>
      <c r="D389"/>
      <c r="E389"/>
      <c r="F389"/>
      <c r="G389"/>
      <c r="H389"/>
      <c r="I389"/>
      <c r="J389"/>
    </row>
    <row r="390" spans="1:10" x14ac:dyDescent="0.2">
      <c r="A390"/>
      <c r="B390"/>
      <c r="C390"/>
      <c r="D390"/>
      <c r="E390"/>
      <c r="F390"/>
      <c r="G390"/>
      <c r="H390"/>
      <c r="I390"/>
      <c r="J390"/>
    </row>
    <row r="391" spans="1:10" x14ac:dyDescent="0.2">
      <c r="A391"/>
      <c r="B391"/>
      <c r="C391"/>
      <c r="D391"/>
      <c r="E391"/>
      <c r="F391"/>
      <c r="G391"/>
      <c r="H391"/>
      <c r="I391"/>
      <c r="J391"/>
    </row>
    <row r="392" spans="1:10" x14ac:dyDescent="0.2">
      <c r="A392"/>
      <c r="B392"/>
      <c r="C392"/>
      <c r="D392"/>
      <c r="E392"/>
      <c r="F392"/>
      <c r="G392"/>
      <c r="H392"/>
      <c r="I392"/>
      <c r="J392"/>
    </row>
    <row r="393" spans="1:10" x14ac:dyDescent="0.2">
      <c r="A393"/>
      <c r="B393"/>
      <c r="C393"/>
      <c r="D393"/>
      <c r="E393"/>
      <c r="F393"/>
      <c r="G393"/>
      <c r="H393"/>
      <c r="I393"/>
      <c r="J393"/>
    </row>
    <row r="394" spans="1:10" x14ac:dyDescent="0.2">
      <c r="A394"/>
      <c r="B394"/>
      <c r="C394"/>
      <c r="D394"/>
      <c r="E394"/>
      <c r="F394"/>
      <c r="G394"/>
      <c r="H394"/>
      <c r="I394"/>
      <c r="J394"/>
    </row>
    <row r="395" spans="1:10" x14ac:dyDescent="0.2">
      <c r="A395"/>
      <c r="B395"/>
      <c r="C395"/>
      <c r="D395"/>
      <c r="E395"/>
      <c r="F395"/>
      <c r="G395"/>
      <c r="H395"/>
      <c r="I395"/>
      <c r="J395"/>
    </row>
    <row r="396" spans="1:10" x14ac:dyDescent="0.2">
      <c r="A396"/>
      <c r="B396"/>
      <c r="C396"/>
      <c r="D396"/>
      <c r="E396"/>
      <c r="F396"/>
      <c r="G396"/>
      <c r="H396"/>
      <c r="I396"/>
      <c r="J396"/>
    </row>
    <row r="397" spans="1:10" x14ac:dyDescent="0.2">
      <c r="A397"/>
      <c r="B397"/>
      <c r="C397"/>
      <c r="D397"/>
      <c r="E397"/>
      <c r="F397"/>
      <c r="G397"/>
      <c r="H397"/>
      <c r="I397"/>
      <c r="J397"/>
    </row>
    <row r="398" spans="1:10" x14ac:dyDescent="0.2">
      <c r="A398"/>
      <c r="B398"/>
      <c r="C398"/>
      <c r="D398"/>
      <c r="E398"/>
      <c r="F398"/>
      <c r="G398"/>
      <c r="H398"/>
      <c r="I398"/>
      <c r="J398"/>
    </row>
    <row r="399" spans="1:10" x14ac:dyDescent="0.2">
      <c r="A399"/>
      <c r="B399"/>
      <c r="C399"/>
      <c r="D399"/>
      <c r="E399"/>
      <c r="F399"/>
      <c r="G399"/>
      <c r="H399"/>
      <c r="I399"/>
      <c r="J399"/>
    </row>
    <row r="400" spans="1:10" x14ac:dyDescent="0.2">
      <c r="A400"/>
      <c r="B400"/>
      <c r="C400"/>
      <c r="D400"/>
      <c r="E400"/>
      <c r="F400"/>
      <c r="G400"/>
      <c r="H400"/>
      <c r="I400"/>
      <c r="J400"/>
    </row>
    <row r="401" spans="1:10" x14ac:dyDescent="0.2">
      <c r="A401"/>
      <c r="B401"/>
      <c r="C401"/>
      <c r="D401"/>
      <c r="E401"/>
      <c r="F401"/>
      <c r="G401"/>
      <c r="H401"/>
      <c r="I401"/>
      <c r="J401"/>
    </row>
    <row r="402" spans="1:10" x14ac:dyDescent="0.2">
      <c r="A402"/>
      <c r="B402"/>
      <c r="C402"/>
      <c r="D402"/>
      <c r="E402"/>
      <c r="F402"/>
      <c r="G402"/>
      <c r="H402"/>
      <c r="I402"/>
      <c r="J402"/>
    </row>
    <row r="403" spans="1:10" x14ac:dyDescent="0.2">
      <c r="A403"/>
      <c r="B403"/>
      <c r="C403"/>
      <c r="D403"/>
      <c r="E403"/>
      <c r="F403"/>
      <c r="G403"/>
      <c r="H403"/>
      <c r="I403"/>
      <c r="J403"/>
    </row>
    <row r="404" spans="1:10" x14ac:dyDescent="0.2">
      <c r="A404"/>
      <c r="B404"/>
      <c r="C404"/>
      <c r="D404"/>
      <c r="E404"/>
      <c r="F404"/>
      <c r="G404"/>
      <c r="H404"/>
      <c r="I404"/>
      <c r="J404"/>
    </row>
    <row r="405" spans="1:10" x14ac:dyDescent="0.2">
      <c r="A405"/>
      <c r="B405"/>
      <c r="C405"/>
      <c r="D405"/>
      <c r="E405"/>
      <c r="F405"/>
      <c r="G405"/>
      <c r="H405"/>
      <c r="I405"/>
      <c r="J405"/>
    </row>
    <row r="406" spans="1:10" x14ac:dyDescent="0.2">
      <c r="A406"/>
      <c r="B406"/>
      <c r="C406"/>
      <c r="D406"/>
      <c r="E406"/>
      <c r="F406"/>
      <c r="G406"/>
      <c r="H406"/>
      <c r="I406"/>
      <c r="J406"/>
    </row>
    <row r="407" spans="1:10" x14ac:dyDescent="0.2">
      <c r="A407"/>
      <c r="B407"/>
      <c r="C407"/>
      <c r="D407"/>
      <c r="E407"/>
      <c r="F407"/>
      <c r="G407"/>
      <c r="H407"/>
      <c r="I407"/>
      <c r="J407"/>
    </row>
    <row r="408" spans="1:10" x14ac:dyDescent="0.2">
      <c r="A408"/>
      <c r="B408"/>
      <c r="C408"/>
      <c r="D408"/>
      <c r="E408"/>
      <c r="F408"/>
      <c r="G408"/>
      <c r="H408"/>
      <c r="I408"/>
      <c r="J408"/>
    </row>
    <row r="409" spans="1:10" x14ac:dyDescent="0.2">
      <c r="A409"/>
      <c r="B409"/>
      <c r="C409"/>
      <c r="D409"/>
      <c r="E409"/>
      <c r="F409"/>
      <c r="G409"/>
      <c r="H409"/>
      <c r="I409"/>
      <c r="J409"/>
    </row>
    <row r="410" spans="1:10" x14ac:dyDescent="0.2">
      <c r="A410"/>
      <c r="B410"/>
      <c r="C410"/>
      <c r="D410"/>
      <c r="E410"/>
      <c r="F410"/>
      <c r="G410"/>
      <c r="H410"/>
      <c r="I410"/>
      <c r="J410"/>
    </row>
    <row r="411" spans="1:10" x14ac:dyDescent="0.2">
      <c r="A411"/>
      <c r="B411"/>
      <c r="C411"/>
      <c r="D411"/>
      <c r="E411"/>
      <c r="F411"/>
      <c r="G411"/>
      <c r="H411"/>
      <c r="I411"/>
      <c r="J411"/>
    </row>
    <row r="412" spans="1:10" x14ac:dyDescent="0.2">
      <c r="A412"/>
      <c r="B412"/>
      <c r="C412"/>
      <c r="D412"/>
      <c r="E412"/>
      <c r="F412"/>
      <c r="G412"/>
      <c r="H412"/>
      <c r="I412"/>
      <c r="J412"/>
    </row>
    <row r="413" spans="1:10" x14ac:dyDescent="0.2">
      <c r="A413"/>
      <c r="B413"/>
      <c r="C413"/>
      <c r="D413"/>
      <c r="E413"/>
      <c r="F413"/>
      <c r="G413"/>
      <c r="H413"/>
      <c r="I413"/>
      <c r="J413"/>
    </row>
    <row r="414" spans="1:10" x14ac:dyDescent="0.2">
      <c r="A414"/>
      <c r="B414"/>
      <c r="C414"/>
      <c r="D414"/>
      <c r="E414"/>
      <c r="F414"/>
      <c r="G414"/>
      <c r="H414"/>
      <c r="I414"/>
      <c r="J414"/>
    </row>
    <row r="415" spans="1:10" x14ac:dyDescent="0.2">
      <c r="A415"/>
      <c r="B415"/>
      <c r="C415"/>
      <c r="D415"/>
      <c r="E415"/>
      <c r="F415"/>
      <c r="G415"/>
      <c r="H415"/>
      <c r="I415"/>
      <c r="J415"/>
    </row>
    <row r="416" spans="1:10" x14ac:dyDescent="0.2">
      <c r="A416"/>
      <c r="B416"/>
      <c r="C416"/>
      <c r="D416"/>
      <c r="E416"/>
      <c r="F416"/>
      <c r="G416"/>
      <c r="H416"/>
      <c r="I416"/>
      <c r="J416"/>
    </row>
    <row r="417" spans="1:10" x14ac:dyDescent="0.2">
      <c r="A417"/>
      <c r="B417"/>
      <c r="C417"/>
      <c r="D417"/>
      <c r="E417"/>
      <c r="F417"/>
      <c r="G417"/>
      <c r="H417"/>
      <c r="I417"/>
      <c r="J417"/>
    </row>
    <row r="418" spans="1:10" x14ac:dyDescent="0.2">
      <c r="A418"/>
      <c r="B418"/>
      <c r="C418"/>
      <c r="D418"/>
      <c r="E418"/>
      <c r="F418"/>
      <c r="G418"/>
      <c r="H418"/>
      <c r="I418"/>
      <c r="J418"/>
    </row>
    <row r="419" spans="1:10" x14ac:dyDescent="0.2">
      <c r="A419"/>
      <c r="B419"/>
      <c r="C419"/>
      <c r="D419"/>
      <c r="E419"/>
      <c r="F419"/>
      <c r="G419"/>
      <c r="H419"/>
      <c r="I419"/>
      <c r="J419"/>
    </row>
    <row r="420" spans="1:10" x14ac:dyDescent="0.2">
      <c r="A420"/>
      <c r="B420"/>
      <c r="C420"/>
      <c r="D420"/>
      <c r="E420"/>
      <c r="F420"/>
      <c r="G420"/>
      <c r="H420"/>
      <c r="I420"/>
      <c r="J420"/>
    </row>
    <row r="421" spans="1:10" x14ac:dyDescent="0.2">
      <c r="A421"/>
      <c r="B421"/>
      <c r="C421"/>
      <c r="D421"/>
      <c r="E421"/>
      <c r="F421"/>
      <c r="G421"/>
      <c r="H421"/>
      <c r="I421"/>
      <c r="J421"/>
    </row>
    <row r="422" spans="1:10" x14ac:dyDescent="0.2">
      <c r="A422"/>
      <c r="B422"/>
      <c r="C422"/>
      <c r="D422"/>
      <c r="E422"/>
      <c r="F422"/>
      <c r="G422"/>
      <c r="H422"/>
      <c r="I422"/>
      <c r="J422"/>
    </row>
    <row r="423" spans="1:10" x14ac:dyDescent="0.2">
      <c r="A423"/>
      <c r="B423"/>
      <c r="C423"/>
      <c r="D423"/>
      <c r="E423"/>
      <c r="F423"/>
      <c r="G423"/>
      <c r="H423"/>
      <c r="I423"/>
      <c r="J423"/>
    </row>
    <row r="424" spans="1:10" x14ac:dyDescent="0.2">
      <c r="A424"/>
      <c r="B424"/>
      <c r="C424"/>
      <c r="D424"/>
      <c r="E424"/>
      <c r="F424"/>
      <c r="G424"/>
      <c r="H424"/>
      <c r="I424"/>
      <c r="J424"/>
    </row>
    <row r="425" spans="1:10" x14ac:dyDescent="0.2">
      <c r="A425"/>
      <c r="B425"/>
      <c r="C425"/>
      <c r="D425"/>
      <c r="E425"/>
      <c r="F425"/>
      <c r="G425"/>
      <c r="H425"/>
      <c r="I425"/>
      <c r="J425"/>
    </row>
    <row r="426" spans="1:10" x14ac:dyDescent="0.2">
      <c r="A426"/>
      <c r="B426"/>
      <c r="C426"/>
      <c r="D426"/>
      <c r="E426"/>
      <c r="F426"/>
      <c r="G426"/>
      <c r="H426"/>
      <c r="I426"/>
      <c r="J426"/>
    </row>
    <row r="427" spans="1:10" x14ac:dyDescent="0.2">
      <c r="A427"/>
      <c r="B427"/>
      <c r="C427"/>
      <c r="D427"/>
      <c r="E427"/>
      <c r="F427"/>
      <c r="G427"/>
      <c r="H427"/>
      <c r="I427"/>
      <c r="J427"/>
    </row>
    <row r="428" spans="1:10" x14ac:dyDescent="0.2">
      <c r="A428"/>
      <c r="B428"/>
      <c r="C428"/>
      <c r="D428"/>
      <c r="E428"/>
      <c r="F428"/>
      <c r="G428"/>
      <c r="H428"/>
      <c r="I428"/>
      <c r="J428"/>
    </row>
    <row r="429" spans="1:10" x14ac:dyDescent="0.2">
      <c r="A429"/>
      <c r="B429"/>
      <c r="C429"/>
      <c r="D429"/>
      <c r="E429"/>
      <c r="F429"/>
      <c r="G429"/>
      <c r="H429"/>
      <c r="I429"/>
      <c r="J429"/>
    </row>
    <row r="430" spans="1:10" x14ac:dyDescent="0.2">
      <c r="A430"/>
      <c r="B430"/>
      <c r="C430"/>
      <c r="D430"/>
      <c r="E430"/>
      <c r="F430"/>
      <c r="G430"/>
      <c r="H430"/>
      <c r="I430"/>
      <c r="J430"/>
    </row>
    <row r="431" spans="1:10" x14ac:dyDescent="0.2">
      <c r="A431"/>
      <c r="B431"/>
      <c r="C431"/>
      <c r="D431"/>
      <c r="E431"/>
      <c r="F431"/>
      <c r="G431"/>
      <c r="H431"/>
      <c r="I431"/>
      <c r="J431"/>
    </row>
    <row r="432" spans="1:10" x14ac:dyDescent="0.2">
      <c r="A432"/>
      <c r="B432"/>
      <c r="C432"/>
      <c r="D432"/>
      <c r="E432"/>
      <c r="F432"/>
      <c r="G432"/>
      <c r="H432"/>
      <c r="I432"/>
      <c r="J432"/>
    </row>
    <row r="433" spans="1:10" x14ac:dyDescent="0.2">
      <c r="A433"/>
      <c r="B433"/>
      <c r="C433"/>
      <c r="D433"/>
      <c r="E433"/>
      <c r="F433"/>
      <c r="G433"/>
      <c r="H433"/>
      <c r="I433"/>
      <c r="J433"/>
    </row>
    <row r="434" spans="1:10" x14ac:dyDescent="0.2">
      <c r="A434"/>
      <c r="B434"/>
      <c r="C434"/>
      <c r="D434"/>
      <c r="E434"/>
      <c r="F434"/>
      <c r="G434"/>
      <c r="H434"/>
      <c r="I434"/>
      <c r="J434"/>
    </row>
    <row r="435" spans="1:10" x14ac:dyDescent="0.2">
      <c r="A435"/>
      <c r="B435"/>
      <c r="C435"/>
      <c r="D435"/>
      <c r="E435"/>
      <c r="F435"/>
      <c r="G435"/>
      <c r="H435"/>
      <c r="I435"/>
      <c r="J435"/>
    </row>
    <row r="436" spans="1:10" x14ac:dyDescent="0.2">
      <c r="A436"/>
      <c r="B436"/>
      <c r="C436"/>
      <c r="D436"/>
      <c r="E436"/>
      <c r="F436"/>
      <c r="G436"/>
      <c r="H436"/>
      <c r="I436"/>
      <c r="J436"/>
    </row>
    <row r="437" spans="1:10" x14ac:dyDescent="0.2">
      <c r="A437"/>
      <c r="B437"/>
      <c r="C437"/>
      <c r="D437"/>
      <c r="E437"/>
      <c r="F437"/>
      <c r="G437"/>
      <c r="H437"/>
      <c r="I437"/>
      <c r="J437"/>
    </row>
    <row r="438" spans="1:10" x14ac:dyDescent="0.2">
      <c r="A438"/>
      <c r="B438"/>
      <c r="C438"/>
      <c r="D438"/>
      <c r="E438"/>
      <c r="F438"/>
      <c r="G438"/>
      <c r="H438"/>
      <c r="I438"/>
      <c r="J438"/>
    </row>
    <row r="439" spans="1:10" x14ac:dyDescent="0.2">
      <c r="A439"/>
      <c r="B439"/>
      <c r="C439"/>
      <c r="D439"/>
      <c r="E439"/>
      <c r="F439"/>
      <c r="G439"/>
      <c r="H439"/>
      <c r="I439"/>
      <c r="J439"/>
    </row>
    <row r="440" spans="1:10" x14ac:dyDescent="0.2">
      <c r="A440"/>
      <c r="B440"/>
      <c r="C440"/>
      <c r="D440"/>
      <c r="E440"/>
      <c r="F440"/>
      <c r="G440"/>
      <c r="H440"/>
      <c r="I440"/>
      <c r="J440"/>
    </row>
    <row r="441" spans="1:10" x14ac:dyDescent="0.2">
      <c r="A441"/>
      <c r="B441"/>
      <c r="C441"/>
      <c r="D441"/>
      <c r="E441"/>
      <c r="F441"/>
      <c r="G441"/>
      <c r="H441"/>
      <c r="I441"/>
      <c r="J441"/>
    </row>
    <row r="442" spans="1:10" x14ac:dyDescent="0.2">
      <c r="A442"/>
      <c r="B442"/>
      <c r="C442"/>
      <c r="D442"/>
      <c r="E442"/>
      <c r="F442"/>
      <c r="G442"/>
      <c r="H442"/>
      <c r="I442"/>
      <c r="J442"/>
    </row>
    <row r="443" spans="1:10" x14ac:dyDescent="0.2">
      <c r="A443"/>
      <c r="B443"/>
      <c r="C443"/>
      <c r="D443"/>
      <c r="E443"/>
      <c r="F443"/>
      <c r="G443"/>
      <c r="H443"/>
      <c r="I443"/>
      <c r="J443"/>
    </row>
    <row r="444" spans="1:10" x14ac:dyDescent="0.2">
      <c r="A444"/>
      <c r="B444"/>
      <c r="C444"/>
      <c r="D444"/>
      <c r="E444"/>
      <c r="F444"/>
      <c r="G444"/>
      <c r="H444"/>
      <c r="I444"/>
      <c r="J444"/>
    </row>
    <row r="445" spans="1:10" x14ac:dyDescent="0.2">
      <c r="A445"/>
      <c r="B445"/>
      <c r="C445"/>
      <c r="D445"/>
      <c r="E445"/>
      <c r="F445"/>
      <c r="G445"/>
      <c r="H445"/>
      <c r="I445"/>
      <c r="J445"/>
    </row>
    <row r="446" spans="1:10" x14ac:dyDescent="0.2">
      <c r="A446"/>
      <c r="B446"/>
      <c r="C446"/>
      <c r="D446"/>
      <c r="E446"/>
      <c r="F446"/>
      <c r="G446"/>
      <c r="H446"/>
      <c r="I446"/>
      <c r="J446"/>
    </row>
    <row r="447" spans="1:10" x14ac:dyDescent="0.2">
      <c r="A447"/>
      <c r="B447"/>
      <c r="C447"/>
      <c r="D447"/>
      <c r="E447"/>
      <c r="F447"/>
      <c r="G447"/>
      <c r="H447"/>
      <c r="I447"/>
      <c r="J447"/>
    </row>
    <row r="448" spans="1:10" x14ac:dyDescent="0.2">
      <c r="A448"/>
      <c r="B448"/>
      <c r="C448"/>
      <c r="D448"/>
      <c r="E448"/>
      <c r="F448"/>
      <c r="G448"/>
      <c r="H448"/>
      <c r="I448"/>
      <c r="J448"/>
    </row>
    <row r="449" spans="1:10" x14ac:dyDescent="0.2">
      <c r="A449"/>
      <c r="B449"/>
      <c r="C449"/>
      <c r="D449"/>
      <c r="E449"/>
      <c r="F449"/>
      <c r="G449"/>
      <c r="H449"/>
      <c r="I449"/>
      <c r="J449"/>
    </row>
    <row r="450" spans="1:10" x14ac:dyDescent="0.2">
      <c r="A450"/>
      <c r="B450"/>
      <c r="C450"/>
      <c r="D450"/>
      <c r="E450"/>
      <c r="F450"/>
      <c r="G450"/>
      <c r="H450"/>
      <c r="I450"/>
      <c r="J450"/>
    </row>
    <row r="451" spans="1:10" x14ac:dyDescent="0.2">
      <c r="A451"/>
      <c r="B451"/>
      <c r="C451"/>
      <c r="D451"/>
      <c r="E451"/>
      <c r="F451"/>
      <c r="G451"/>
      <c r="H451"/>
      <c r="I451"/>
      <c r="J451"/>
    </row>
    <row r="452" spans="1:10" x14ac:dyDescent="0.2">
      <c r="A452"/>
      <c r="B452"/>
      <c r="C452"/>
      <c r="D452"/>
      <c r="E452"/>
      <c r="F452"/>
      <c r="G452"/>
      <c r="H452"/>
      <c r="I452"/>
      <c r="J452"/>
    </row>
    <row r="453" spans="1:10" x14ac:dyDescent="0.2">
      <c r="A453"/>
      <c r="B453"/>
      <c r="C453"/>
      <c r="D453"/>
      <c r="E453"/>
      <c r="F453"/>
      <c r="G453"/>
      <c r="H453"/>
      <c r="I453"/>
      <c r="J453"/>
    </row>
    <row r="454" spans="1:10" x14ac:dyDescent="0.2">
      <c r="A454"/>
      <c r="B454"/>
      <c r="C454"/>
      <c r="D454"/>
      <c r="E454"/>
      <c r="F454"/>
      <c r="G454"/>
      <c r="H454"/>
      <c r="I454"/>
      <c r="J454"/>
    </row>
    <row r="455" spans="1:10" x14ac:dyDescent="0.2">
      <c r="A455"/>
      <c r="B455"/>
      <c r="C455"/>
      <c r="D455"/>
      <c r="E455"/>
      <c r="F455"/>
      <c r="G455"/>
      <c r="H455"/>
      <c r="I455"/>
      <c r="J455"/>
    </row>
    <row r="456" spans="1:10" x14ac:dyDescent="0.2">
      <c r="A456"/>
      <c r="B456"/>
      <c r="C456"/>
      <c r="D456"/>
      <c r="E456"/>
      <c r="F456"/>
      <c r="G456"/>
      <c r="H456"/>
      <c r="I456"/>
      <c r="J456"/>
    </row>
    <row r="457" spans="1:10" x14ac:dyDescent="0.2">
      <c r="A457"/>
      <c r="B457"/>
      <c r="C457"/>
      <c r="D457"/>
      <c r="E457"/>
      <c r="F457"/>
      <c r="G457"/>
      <c r="H457"/>
      <c r="I457"/>
      <c r="J457"/>
    </row>
    <row r="458" spans="1:10" x14ac:dyDescent="0.2">
      <c r="A458"/>
      <c r="B458"/>
      <c r="C458"/>
      <c r="D458"/>
      <c r="E458"/>
      <c r="F458"/>
      <c r="G458"/>
      <c r="H458"/>
      <c r="I458"/>
      <c r="J458"/>
    </row>
    <row r="459" spans="1:10" x14ac:dyDescent="0.2">
      <c r="A459"/>
      <c r="B459"/>
      <c r="C459"/>
      <c r="D459"/>
      <c r="E459"/>
      <c r="F459"/>
      <c r="G459"/>
      <c r="H459"/>
      <c r="I459"/>
      <c r="J459"/>
    </row>
    <row r="460" spans="1:10" x14ac:dyDescent="0.2">
      <c r="A460"/>
      <c r="B460"/>
      <c r="C460"/>
      <c r="D460"/>
      <c r="E460"/>
      <c r="F460"/>
      <c r="G460"/>
      <c r="H460"/>
      <c r="I460"/>
      <c r="J460"/>
    </row>
    <row r="461" spans="1:10" x14ac:dyDescent="0.2">
      <c r="A461"/>
      <c r="B461"/>
      <c r="C461"/>
      <c r="D461"/>
      <c r="E461"/>
      <c r="F461"/>
      <c r="G461"/>
      <c r="H461"/>
      <c r="I461"/>
      <c r="J461"/>
    </row>
    <row r="462" spans="1:10" x14ac:dyDescent="0.2">
      <c r="A462"/>
      <c r="B462"/>
      <c r="C462"/>
      <c r="D462"/>
      <c r="E462"/>
      <c r="F462"/>
      <c r="G462"/>
      <c r="H462"/>
      <c r="I462"/>
      <c r="J462"/>
    </row>
    <row r="463" spans="1:10" x14ac:dyDescent="0.2">
      <c r="A463"/>
      <c r="B463"/>
      <c r="C463"/>
      <c r="D463"/>
      <c r="E463"/>
      <c r="F463"/>
      <c r="G463"/>
      <c r="H463"/>
      <c r="I463"/>
      <c r="J463"/>
    </row>
    <row r="464" spans="1:10" x14ac:dyDescent="0.2">
      <c r="A464"/>
      <c r="B464"/>
      <c r="C464"/>
      <c r="D464"/>
      <c r="E464"/>
      <c r="F464"/>
      <c r="G464"/>
      <c r="H464"/>
      <c r="I464"/>
      <c r="J464"/>
    </row>
    <row r="465" spans="1:10" x14ac:dyDescent="0.2">
      <c r="A465"/>
      <c r="B465"/>
      <c r="C465"/>
      <c r="D465"/>
      <c r="E465"/>
      <c r="F465"/>
      <c r="G465"/>
      <c r="H465"/>
      <c r="I465"/>
      <c r="J465"/>
    </row>
    <row r="466" spans="1:10" x14ac:dyDescent="0.2">
      <c r="A466"/>
      <c r="B466"/>
      <c r="C466"/>
      <c r="D466"/>
      <c r="E466"/>
      <c r="F466"/>
      <c r="G466"/>
      <c r="H466"/>
      <c r="I466"/>
      <c r="J466"/>
    </row>
    <row r="467" spans="1:10" x14ac:dyDescent="0.2">
      <c r="A467"/>
      <c r="B467"/>
      <c r="C467"/>
      <c r="D467"/>
      <c r="E467"/>
      <c r="F467"/>
      <c r="G467"/>
      <c r="H467"/>
      <c r="I467"/>
      <c r="J467"/>
    </row>
    <row r="468" spans="1:10" x14ac:dyDescent="0.2">
      <c r="A468"/>
      <c r="B468"/>
      <c r="C468"/>
      <c r="D468"/>
      <c r="E468"/>
      <c r="F468"/>
      <c r="G468"/>
      <c r="H468"/>
      <c r="I468"/>
      <c r="J468"/>
    </row>
    <row r="469" spans="1:10" x14ac:dyDescent="0.2">
      <c r="A469"/>
      <c r="B469"/>
      <c r="C469"/>
      <c r="D469"/>
      <c r="E469"/>
      <c r="F469"/>
      <c r="G469"/>
      <c r="H469"/>
      <c r="I469"/>
      <c r="J469"/>
    </row>
    <row r="470" spans="1:10" x14ac:dyDescent="0.2">
      <c r="A470"/>
      <c r="B470"/>
      <c r="C470"/>
      <c r="D470"/>
      <c r="E470"/>
      <c r="F470"/>
      <c r="G470"/>
      <c r="H470"/>
      <c r="I470"/>
      <c r="J470"/>
    </row>
    <row r="471" spans="1:10" x14ac:dyDescent="0.2">
      <c r="A471"/>
      <c r="B471"/>
      <c r="C471"/>
      <c r="D471"/>
      <c r="E471"/>
      <c r="F471"/>
      <c r="G471"/>
      <c r="H471"/>
      <c r="I471"/>
      <c r="J471"/>
    </row>
    <row r="472" spans="1:10" x14ac:dyDescent="0.2">
      <c r="A472"/>
      <c r="B472"/>
      <c r="C472"/>
      <c r="D472"/>
      <c r="E472"/>
      <c r="F472"/>
      <c r="G472"/>
      <c r="H472"/>
      <c r="I472"/>
      <c r="J472"/>
    </row>
    <row r="473" spans="1:10" x14ac:dyDescent="0.2">
      <c r="A473"/>
      <c r="B473"/>
      <c r="C473"/>
      <c r="D473"/>
      <c r="E473"/>
      <c r="F473"/>
      <c r="G473"/>
      <c r="H473"/>
      <c r="I473"/>
      <c r="J473"/>
    </row>
    <row r="474" spans="1:10" x14ac:dyDescent="0.2">
      <c r="A474"/>
      <c r="B474"/>
      <c r="C474"/>
      <c r="D474"/>
      <c r="E474"/>
      <c r="F474"/>
      <c r="G474"/>
      <c r="H474"/>
      <c r="I474"/>
      <c r="J474"/>
    </row>
    <row r="475" spans="1:10" x14ac:dyDescent="0.2">
      <c r="A475"/>
      <c r="B475"/>
      <c r="C475"/>
      <c r="D475"/>
      <c r="E475"/>
      <c r="F475"/>
      <c r="G475"/>
      <c r="H475"/>
      <c r="I475"/>
      <c r="J475"/>
    </row>
    <row r="476" spans="1:10" x14ac:dyDescent="0.2">
      <c r="A476"/>
      <c r="B476"/>
      <c r="C476"/>
      <c r="D476"/>
      <c r="E476"/>
      <c r="F476"/>
      <c r="G476"/>
      <c r="H476"/>
      <c r="I476"/>
      <c r="J476"/>
    </row>
    <row r="477" spans="1:10" x14ac:dyDescent="0.2">
      <c r="A477"/>
      <c r="B477"/>
      <c r="C477"/>
      <c r="D477"/>
      <c r="E477"/>
      <c r="F477"/>
      <c r="G477"/>
      <c r="H477"/>
      <c r="I477"/>
      <c r="J477"/>
    </row>
    <row r="478" spans="1:10" x14ac:dyDescent="0.2">
      <c r="A478"/>
      <c r="B478"/>
      <c r="C478"/>
      <c r="D478"/>
      <c r="E478"/>
      <c r="F478"/>
      <c r="G478"/>
      <c r="H478"/>
      <c r="I478"/>
      <c r="J478"/>
    </row>
    <row r="479" spans="1:10" x14ac:dyDescent="0.2">
      <c r="A479"/>
      <c r="B479"/>
      <c r="C479"/>
      <c r="D479"/>
      <c r="E479"/>
      <c r="F479"/>
      <c r="G479"/>
      <c r="H479"/>
      <c r="I479"/>
      <c r="J479"/>
    </row>
    <row r="480" spans="1:10" x14ac:dyDescent="0.2">
      <c r="A480"/>
      <c r="B480"/>
      <c r="C480"/>
      <c r="D480"/>
      <c r="E480"/>
      <c r="F480"/>
      <c r="G480"/>
      <c r="H480"/>
      <c r="I480"/>
      <c r="J480"/>
    </row>
    <row r="481" spans="1:10" x14ac:dyDescent="0.2">
      <c r="A481"/>
      <c r="B481"/>
      <c r="C481"/>
      <c r="D481"/>
      <c r="E481"/>
      <c r="F481"/>
      <c r="G481"/>
      <c r="H481"/>
      <c r="I481"/>
      <c r="J481"/>
    </row>
    <row r="482" spans="1:10" x14ac:dyDescent="0.2">
      <c r="A482"/>
      <c r="B482"/>
      <c r="C482"/>
      <c r="D482"/>
      <c r="E482"/>
      <c r="F482"/>
      <c r="G482"/>
      <c r="H482"/>
      <c r="I482"/>
      <c r="J482"/>
    </row>
  </sheetData>
  <mergeCells count="2">
    <mergeCell ref="C9:E9"/>
    <mergeCell ref="G9:I9"/>
  </mergeCells>
  <pageMargins left="0.25" right="0.25"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L18" sqref="L18"/>
    </sheetView>
  </sheetViews>
  <sheetFormatPr defaultRowHeight="12.75" x14ac:dyDescent="0.2"/>
  <cols>
    <col min="1" max="1" width="44.42578125" bestFit="1" customWidth="1"/>
  </cols>
  <sheetData>
    <row r="1" spans="1:7" ht="3.75" customHeight="1" x14ac:dyDescent="0.2">
      <c r="A1" s="244" t="s">
        <v>1158</v>
      </c>
    </row>
    <row r="2" spans="1:7" ht="18" x14ac:dyDescent="0.25">
      <c r="A2" s="245" t="s">
        <v>1</v>
      </c>
    </row>
    <row r="3" spans="1:7" ht="18" x14ac:dyDescent="0.25">
      <c r="A3" s="245" t="s">
        <v>665</v>
      </c>
    </row>
    <row r="4" spans="1:7" ht="18" x14ac:dyDescent="0.25">
      <c r="A4" s="245" t="s">
        <v>1198</v>
      </c>
    </row>
    <row r="5" spans="1:7" ht="18" x14ac:dyDescent="0.25">
      <c r="A5" s="245" t="s">
        <v>1157</v>
      </c>
    </row>
    <row r="6" spans="1:7" ht="15" x14ac:dyDescent="0.2">
      <c r="A6" s="244" t="s">
        <v>2</v>
      </c>
    </row>
    <row r="7" spans="1:7" ht="38.25" x14ac:dyDescent="0.2">
      <c r="A7" s="226" t="s">
        <v>1138</v>
      </c>
      <c r="B7" s="225" t="s">
        <v>60</v>
      </c>
      <c r="C7" s="225" t="s">
        <v>1152</v>
      </c>
      <c r="D7" s="225" t="s">
        <v>1155</v>
      </c>
      <c r="E7" s="225" t="s">
        <v>1154</v>
      </c>
      <c r="F7" s="225" t="s">
        <v>1153</v>
      </c>
      <c r="G7" s="226" t="s">
        <v>58</v>
      </c>
    </row>
    <row r="8" spans="1:7" x14ac:dyDescent="0.2">
      <c r="A8" s="235" t="s">
        <v>11</v>
      </c>
      <c r="B8" s="236"/>
      <c r="C8" s="236"/>
      <c r="D8" s="236"/>
      <c r="E8" s="236"/>
      <c r="F8" s="236"/>
      <c r="G8" s="237"/>
    </row>
    <row r="9" spans="1:7" x14ac:dyDescent="0.2">
      <c r="A9" s="238" t="s">
        <v>288</v>
      </c>
      <c r="B9" s="239">
        <v>0</v>
      </c>
      <c r="C9" s="239">
        <v>60</v>
      </c>
      <c r="D9" s="239">
        <v>0</v>
      </c>
      <c r="E9" s="239">
        <v>0</v>
      </c>
      <c r="F9" s="239">
        <v>100</v>
      </c>
      <c r="G9" s="240">
        <v>160</v>
      </c>
    </row>
    <row r="10" spans="1:7" x14ac:dyDescent="0.2">
      <c r="A10" s="238" t="s">
        <v>290</v>
      </c>
      <c r="B10" s="239">
        <v>0</v>
      </c>
      <c r="C10" s="239">
        <v>270</v>
      </c>
      <c r="D10" s="239">
        <v>0</v>
      </c>
      <c r="E10" s="239">
        <v>0</v>
      </c>
      <c r="F10" s="239">
        <v>200</v>
      </c>
      <c r="G10" s="240">
        <v>470</v>
      </c>
    </row>
    <row r="11" spans="1:7" x14ac:dyDescent="0.2">
      <c r="A11" s="238" t="s">
        <v>291</v>
      </c>
      <c r="B11" s="239">
        <v>0</v>
      </c>
      <c r="C11" s="239">
        <v>800</v>
      </c>
      <c r="D11" s="239">
        <v>0</v>
      </c>
      <c r="E11" s="239">
        <v>0</v>
      </c>
      <c r="F11" s="239">
        <v>1000</v>
      </c>
      <c r="G11" s="240">
        <v>1800</v>
      </c>
    </row>
    <row r="12" spans="1:7" x14ac:dyDescent="0.2">
      <c r="A12" s="238" t="s">
        <v>312</v>
      </c>
      <c r="B12" s="239">
        <v>0</v>
      </c>
      <c r="C12" s="239">
        <v>430</v>
      </c>
      <c r="D12" s="239">
        <v>0</v>
      </c>
      <c r="E12" s="239">
        <v>0</v>
      </c>
      <c r="F12" s="239">
        <v>0</v>
      </c>
      <c r="G12" s="240">
        <v>430</v>
      </c>
    </row>
    <row r="13" spans="1:7" x14ac:dyDescent="0.2">
      <c r="A13" s="238" t="s">
        <v>313</v>
      </c>
      <c r="B13" s="239">
        <v>0</v>
      </c>
      <c r="C13" s="239">
        <v>120</v>
      </c>
      <c r="D13" s="239">
        <v>0</v>
      </c>
      <c r="E13" s="239">
        <v>0</v>
      </c>
      <c r="F13" s="239">
        <v>400</v>
      </c>
      <c r="G13" s="240">
        <v>520</v>
      </c>
    </row>
    <row r="14" spans="1:7" x14ac:dyDescent="0.2">
      <c r="A14" s="238" t="s">
        <v>314</v>
      </c>
      <c r="B14" s="239">
        <v>0</v>
      </c>
      <c r="C14" s="239">
        <v>20</v>
      </c>
      <c r="D14" s="239">
        <v>0</v>
      </c>
      <c r="E14" s="239">
        <v>0</v>
      </c>
      <c r="F14" s="239">
        <v>80</v>
      </c>
      <c r="G14" s="240">
        <v>100</v>
      </c>
    </row>
    <row r="15" spans="1:7" x14ac:dyDescent="0.2">
      <c r="A15" s="238" t="s">
        <v>315</v>
      </c>
      <c r="B15" s="239">
        <v>0</v>
      </c>
      <c r="C15" s="239">
        <v>0</v>
      </c>
      <c r="D15" s="239">
        <v>0</v>
      </c>
      <c r="E15" s="239">
        <v>0</v>
      </c>
      <c r="F15" s="239">
        <v>50</v>
      </c>
      <c r="G15" s="240">
        <v>50</v>
      </c>
    </row>
    <row r="16" spans="1:7" x14ac:dyDescent="0.2">
      <c r="A16" s="238" t="s">
        <v>316</v>
      </c>
      <c r="B16" s="239">
        <v>0</v>
      </c>
      <c r="C16" s="239">
        <v>20</v>
      </c>
      <c r="D16" s="239">
        <v>0</v>
      </c>
      <c r="E16" s="239">
        <v>0</v>
      </c>
      <c r="F16" s="239">
        <v>80</v>
      </c>
      <c r="G16" s="240">
        <v>100</v>
      </c>
    </row>
    <row r="17" spans="1:7" x14ac:dyDescent="0.2">
      <c r="A17" s="238" t="s">
        <v>342</v>
      </c>
      <c r="B17" s="239">
        <v>0</v>
      </c>
      <c r="C17" s="239">
        <v>260</v>
      </c>
      <c r="D17" s="239">
        <v>0</v>
      </c>
      <c r="E17" s="239">
        <v>0</v>
      </c>
      <c r="F17" s="239">
        <v>500</v>
      </c>
      <c r="G17" s="240">
        <v>760</v>
      </c>
    </row>
    <row r="18" spans="1:7" x14ac:dyDescent="0.2">
      <c r="A18" s="238" t="s">
        <v>346</v>
      </c>
      <c r="B18" s="239">
        <v>0</v>
      </c>
      <c r="C18" s="239">
        <v>30</v>
      </c>
      <c r="D18" s="239">
        <v>0</v>
      </c>
      <c r="E18" s="239">
        <v>0</v>
      </c>
      <c r="F18" s="239">
        <v>200</v>
      </c>
      <c r="G18" s="240">
        <v>230</v>
      </c>
    </row>
    <row r="19" spans="1:7" x14ac:dyDescent="0.2">
      <c r="A19" s="238" t="s">
        <v>351</v>
      </c>
      <c r="B19" s="239">
        <v>0</v>
      </c>
      <c r="C19" s="239">
        <v>70</v>
      </c>
      <c r="D19" s="239">
        <v>0</v>
      </c>
      <c r="E19" s="239">
        <v>0</v>
      </c>
      <c r="F19" s="239">
        <v>200</v>
      </c>
      <c r="G19" s="240">
        <v>270</v>
      </c>
    </row>
    <row r="20" spans="1:7" x14ac:dyDescent="0.2">
      <c r="A20" s="238" t="s">
        <v>354</v>
      </c>
      <c r="B20" s="239">
        <v>0</v>
      </c>
      <c r="C20" s="239">
        <v>260</v>
      </c>
      <c r="D20" s="239">
        <v>0</v>
      </c>
      <c r="E20" s="239">
        <v>0</v>
      </c>
      <c r="F20" s="239">
        <v>500</v>
      </c>
      <c r="G20" s="240">
        <v>760</v>
      </c>
    </row>
    <row r="21" spans="1:7" x14ac:dyDescent="0.2">
      <c r="A21" s="238" t="s">
        <v>356</v>
      </c>
      <c r="B21" s="239">
        <v>0</v>
      </c>
      <c r="C21" s="239">
        <v>180</v>
      </c>
      <c r="D21" s="239">
        <v>0</v>
      </c>
      <c r="E21" s="239">
        <v>0</v>
      </c>
      <c r="F21" s="239">
        <v>1000</v>
      </c>
      <c r="G21" s="240">
        <v>1180</v>
      </c>
    </row>
    <row r="22" spans="1:7" x14ac:dyDescent="0.2">
      <c r="A22" s="238" t="s">
        <v>357</v>
      </c>
      <c r="B22" s="239">
        <v>0</v>
      </c>
      <c r="C22" s="239">
        <v>340</v>
      </c>
      <c r="D22" s="239">
        <v>0</v>
      </c>
      <c r="E22" s="239">
        <v>0</v>
      </c>
      <c r="F22" s="239">
        <v>500</v>
      </c>
      <c r="G22" s="240">
        <v>840</v>
      </c>
    </row>
    <row r="23" spans="1:7" x14ac:dyDescent="0.2">
      <c r="A23" s="238" t="s">
        <v>358</v>
      </c>
      <c r="B23" s="239">
        <v>0</v>
      </c>
      <c r="C23" s="239">
        <v>0</v>
      </c>
      <c r="D23" s="239">
        <v>0</v>
      </c>
      <c r="E23" s="239">
        <v>0</v>
      </c>
      <c r="F23" s="239">
        <v>50</v>
      </c>
      <c r="G23" s="240">
        <v>50</v>
      </c>
    </row>
    <row r="24" spans="1:7" x14ac:dyDescent="0.2">
      <c r="A24" s="238" t="s">
        <v>359</v>
      </c>
      <c r="B24" s="239">
        <v>0</v>
      </c>
      <c r="C24" s="239">
        <v>50</v>
      </c>
      <c r="D24" s="239">
        <v>0</v>
      </c>
      <c r="E24" s="239">
        <v>0</v>
      </c>
      <c r="F24" s="239">
        <v>200</v>
      </c>
      <c r="G24" s="240">
        <v>250</v>
      </c>
    </row>
    <row r="25" spans="1:7" x14ac:dyDescent="0.2">
      <c r="A25" s="238" t="s">
        <v>374</v>
      </c>
      <c r="B25" s="239">
        <v>0</v>
      </c>
      <c r="C25" s="239">
        <v>110</v>
      </c>
      <c r="D25" s="239">
        <v>0</v>
      </c>
      <c r="E25" s="239">
        <v>0</v>
      </c>
      <c r="F25" s="239">
        <v>200</v>
      </c>
      <c r="G25" s="240">
        <v>310</v>
      </c>
    </row>
    <row r="26" spans="1:7" x14ac:dyDescent="0.2">
      <c r="A26" s="238" t="s">
        <v>409</v>
      </c>
      <c r="B26" s="239">
        <v>0</v>
      </c>
      <c r="C26" s="239">
        <v>2100</v>
      </c>
      <c r="D26" s="239">
        <v>0</v>
      </c>
      <c r="E26" s="239">
        <v>0</v>
      </c>
      <c r="F26" s="239">
        <v>0</v>
      </c>
      <c r="G26" s="240">
        <v>2100</v>
      </c>
    </row>
    <row r="27" spans="1:7" x14ac:dyDescent="0.2">
      <c r="A27" s="238" t="s">
        <v>410</v>
      </c>
      <c r="B27" s="239">
        <v>0</v>
      </c>
      <c r="C27" s="239">
        <v>1100</v>
      </c>
      <c r="D27" s="239">
        <v>0</v>
      </c>
      <c r="E27" s="239">
        <v>0</v>
      </c>
      <c r="F27" s="239">
        <v>0</v>
      </c>
      <c r="G27" s="240">
        <v>1100</v>
      </c>
    </row>
    <row r="28" spans="1:7" x14ac:dyDescent="0.2">
      <c r="A28" s="238" t="s">
        <v>421</v>
      </c>
      <c r="B28" s="239">
        <v>0</v>
      </c>
      <c r="C28" s="239">
        <v>0</v>
      </c>
      <c r="D28" s="239">
        <v>0</v>
      </c>
      <c r="E28" s="239">
        <v>0</v>
      </c>
      <c r="F28" s="239">
        <v>50</v>
      </c>
      <c r="G28" s="240">
        <v>50</v>
      </c>
    </row>
    <row r="29" spans="1:7" x14ac:dyDescent="0.2">
      <c r="A29" s="238" t="s">
        <v>423</v>
      </c>
      <c r="B29" s="239">
        <v>0</v>
      </c>
      <c r="C29" s="239">
        <v>30</v>
      </c>
      <c r="D29" s="239">
        <v>0</v>
      </c>
      <c r="E29" s="239">
        <v>0</v>
      </c>
      <c r="F29" s="239">
        <v>100</v>
      </c>
      <c r="G29" s="240">
        <v>130</v>
      </c>
    </row>
    <row r="30" spans="1:7" ht="13.5" thickBot="1" x14ac:dyDescent="0.25">
      <c r="A30" s="241" t="s">
        <v>1156</v>
      </c>
      <c r="B30" s="242">
        <v>0</v>
      </c>
      <c r="C30" s="242">
        <v>6250</v>
      </c>
      <c r="D30" s="242">
        <v>0</v>
      </c>
      <c r="E30" s="242">
        <v>0</v>
      </c>
      <c r="F30" s="242">
        <v>5410</v>
      </c>
      <c r="G30" s="243">
        <v>11660</v>
      </c>
    </row>
    <row r="31" spans="1:7" ht="13.5" thickTop="1" x14ac:dyDescent="0.2">
      <c r="A31" s="233" t="s">
        <v>58</v>
      </c>
      <c r="B31" s="234">
        <v>0</v>
      </c>
      <c r="C31" s="234">
        <v>6250</v>
      </c>
      <c r="D31" s="234">
        <v>0</v>
      </c>
      <c r="E31" s="234">
        <v>0</v>
      </c>
      <c r="F31" s="234">
        <v>5410</v>
      </c>
      <c r="G31" s="234">
        <v>11660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5"/>
  <sheetViews>
    <sheetView topLeftCell="A297" zoomScaleNormal="100" workbookViewId="0">
      <selection activeCell="K304" sqref="K304"/>
    </sheetView>
  </sheetViews>
  <sheetFormatPr defaultColWidth="9.140625" defaultRowHeight="15" x14ac:dyDescent="0.2"/>
  <cols>
    <col min="1" max="1" width="61.7109375" style="145" customWidth="1"/>
    <col min="2" max="7" width="12.140625" style="145" customWidth="1"/>
    <col min="8" max="8" width="10.28515625" style="145" customWidth="1"/>
    <col min="9" max="16384" width="9.140625" style="145"/>
  </cols>
  <sheetData>
    <row r="1" spans="1:7" s="147" customFormat="1" ht="2.25" customHeight="1" x14ac:dyDescent="0.2">
      <c r="A1" s="149" t="s">
        <v>806</v>
      </c>
      <c r="B1" s="150"/>
      <c r="C1" s="150"/>
      <c r="D1" s="150"/>
      <c r="E1" s="150"/>
      <c r="F1" s="150"/>
    </row>
    <row r="2" spans="1:7" s="147" customFormat="1" ht="15.75" x14ac:dyDescent="0.25">
      <c r="A2" s="146" t="s">
        <v>70</v>
      </c>
      <c r="B2" s="150"/>
      <c r="C2" s="150"/>
      <c r="D2" s="150"/>
      <c r="E2" s="150"/>
      <c r="F2" s="150"/>
    </row>
    <row r="3" spans="1:7" s="147" customFormat="1" ht="15.75" x14ac:dyDescent="0.25">
      <c r="A3" s="146" t="s">
        <v>665</v>
      </c>
      <c r="B3" s="150"/>
      <c r="C3" s="150"/>
      <c r="D3" s="150"/>
      <c r="E3" s="150"/>
      <c r="F3" s="150"/>
    </row>
    <row r="4" spans="1:7" s="147" customFormat="1" ht="15.75" x14ac:dyDescent="0.25">
      <c r="A4" s="146" t="s">
        <v>684</v>
      </c>
      <c r="B4" s="150"/>
      <c r="C4" s="150"/>
      <c r="D4" s="150"/>
      <c r="E4" s="150"/>
      <c r="F4" s="150"/>
    </row>
    <row r="5" spans="1:7" s="144" customFormat="1" ht="45.75" customHeight="1" x14ac:dyDescent="0.2">
      <c r="A5" s="151" t="s">
        <v>685</v>
      </c>
      <c r="B5" s="152" t="s">
        <v>686</v>
      </c>
      <c r="C5" s="152" t="s">
        <v>687</v>
      </c>
      <c r="D5" s="152" t="s">
        <v>688</v>
      </c>
      <c r="E5" s="152" t="s">
        <v>53</v>
      </c>
      <c r="F5" s="152" t="s">
        <v>689</v>
      </c>
      <c r="G5" s="153" t="s">
        <v>58</v>
      </c>
    </row>
    <row r="6" spans="1:7" x14ac:dyDescent="0.2">
      <c r="A6" s="154" t="s">
        <v>9</v>
      </c>
      <c r="B6" s="155"/>
      <c r="C6" s="155"/>
      <c r="D6" s="155"/>
      <c r="E6" s="155"/>
      <c r="F6" s="155"/>
      <c r="G6" s="156"/>
    </row>
    <row r="7" spans="1:7" x14ac:dyDescent="0.2">
      <c r="A7" s="157" t="s">
        <v>260</v>
      </c>
      <c r="B7" s="158"/>
      <c r="C7" s="158"/>
      <c r="D7" s="158"/>
      <c r="E7" s="158"/>
      <c r="F7" s="158"/>
      <c r="G7" s="159"/>
    </row>
    <row r="8" spans="1:7" x14ac:dyDescent="0.2">
      <c r="A8" s="148" t="s">
        <v>288</v>
      </c>
      <c r="B8" s="160">
        <v>160</v>
      </c>
      <c r="C8" s="160">
        <v>0</v>
      </c>
      <c r="D8" s="160">
        <v>0</v>
      </c>
      <c r="E8" s="160">
        <v>0</v>
      </c>
      <c r="F8" s="160">
        <v>0</v>
      </c>
      <c r="G8" s="161">
        <v>160</v>
      </c>
    </row>
    <row r="9" spans="1:7" x14ac:dyDescent="0.2">
      <c r="A9" s="148" t="s">
        <v>290</v>
      </c>
      <c r="B9" s="160">
        <v>470</v>
      </c>
      <c r="C9" s="160">
        <v>0</v>
      </c>
      <c r="D9" s="160">
        <v>0</v>
      </c>
      <c r="E9" s="160">
        <v>0</v>
      </c>
      <c r="F9" s="160">
        <v>0</v>
      </c>
      <c r="G9" s="161">
        <v>470</v>
      </c>
    </row>
    <row r="10" spans="1:7" x14ac:dyDescent="0.2">
      <c r="A10" s="148" t="s">
        <v>291</v>
      </c>
      <c r="B10" s="160">
        <v>1800</v>
      </c>
      <c r="C10" s="160">
        <v>0</v>
      </c>
      <c r="D10" s="160">
        <v>0</v>
      </c>
      <c r="E10" s="160">
        <v>0</v>
      </c>
      <c r="F10" s="160">
        <v>0</v>
      </c>
      <c r="G10" s="161">
        <v>1800</v>
      </c>
    </row>
    <row r="11" spans="1:7" x14ac:dyDescent="0.2">
      <c r="A11" s="148" t="s">
        <v>312</v>
      </c>
      <c r="B11" s="160">
        <v>430</v>
      </c>
      <c r="C11" s="160">
        <v>0</v>
      </c>
      <c r="D11" s="160">
        <v>0</v>
      </c>
      <c r="E11" s="160">
        <v>0</v>
      </c>
      <c r="F11" s="160">
        <v>0</v>
      </c>
      <c r="G11" s="161">
        <v>430</v>
      </c>
    </row>
    <row r="12" spans="1:7" x14ac:dyDescent="0.2">
      <c r="A12" s="148" t="s">
        <v>313</v>
      </c>
      <c r="B12" s="160">
        <v>520</v>
      </c>
      <c r="C12" s="160">
        <v>0</v>
      </c>
      <c r="D12" s="160">
        <v>0</v>
      </c>
      <c r="E12" s="160">
        <v>0</v>
      </c>
      <c r="F12" s="160">
        <v>0</v>
      </c>
      <c r="G12" s="161">
        <v>520</v>
      </c>
    </row>
    <row r="13" spans="1:7" x14ac:dyDescent="0.2">
      <c r="A13" s="148" t="s">
        <v>314</v>
      </c>
      <c r="B13" s="160">
        <v>100</v>
      </c>
      <c r="C13" s="160">
        <v>0</v>
      </c>
      <c r="D13" s="160">
        <v>0</v>
      </c>
      <c r="E13" s="160">
        <v>0</v>
      </c>
      <c r="F13" s="160">
        <v>0</v>
      </c>
      <c r="G13" s="161">
        <v>100</v>
      </c>
    </row>
    <row r="14" spans="1:7" x14ac:dyDescent="0.2">
      <c r="A14" s="148" t="s">
        <v>315</v>
      </c>
      <c r="B14" s="160">
        <v>50</v>
      </c>
      <c r="C14" s="160">
        <v>0</v>
      </c>
      <c r="D14" s="160">
        <v>0</v>
      </c>
      <c r="E14" s="160">
        <v>0</v>
      </c>
      <c r="F14" s="160">
        <v>0</v>
      </c>
      <c r="G14" s="161">
        <v>50</v>
      </c>
    </row>
    <row r="15" spans="1:7" x14ac:dyDescent="0.2">
      <c r="A15" s="148" t="s">
        <v>316</v>
      </c>
      <c r="B15" s="160">
        <v>100</v>
      </c>
      <c r="C15" s="160">
        <v>0</v>
      </c>
      <c r="D15" s="160">
        <v>0</v>
      </c>
      <c r="E15" s="160">
        <v>0</v>
      </c>
      <c r="F15" s="160">
        <v>0</v>
      </c>
      <c r="G15" s="161">
        <v>100</v>
      </c>
    </row>
    <row r="16" spans="1:7" x14ac:dyDescent="0.2">
      <c r="A16" s="148" t="s">
        <v>342</v>
      </c>
      <c r="B16" s="160">
        <v>760</v>
      </c>
      <c r="C16" s="160">
        <v>0</v>
      </c>
      <c r="D16" s="160">
        <v>0</v>
      </c>
      <c r="E16" s="160">
        <v>0</v>
      </c>
      <c r="F16" s="160">
        <v>0</v>
      </c>
      <c r="G16" s="161">
        <v>760</v>
      </c>
    </row>
    <row r="17" spans="1:7" x14ac:dyDescent="0.2">
      <c r="A17" s="148" t="s">
        <v>346</v>
      </c>
      <c r="B17" s="160">
        <v>230</v>
      </c>
      <c r="C17" s="160">
        <v>0</v>
      </c>
      <c r="D17" s="160">
        <v>0</v>
      </c>
      <c r="E17" s="160">
        <v>0</v>
      </c>
      <c r="F17" s="160">
        <v>0</v>
      </c>
      <c r="G17" s="161">
        <v>230</v>
      </c>
    </row>
    <row r="18" spans="1:7" x14ac:dyDescent="0.2">
      <c r="A18" s="148" t="s">
        <v>351</v>
      </c>
      <c r="B18" s="160">
        <v>270</v>
      </c>
      <c r="C18" s="160">
        <v>0</v>
      </c>
      <c r="D18" s="160">
        <v>0</v>
      </c>
      <c r="E18" s="160">
        <v>0</v>
      </c>
      <c r="F18" s="160">
        <v>0</v>
      </c>
      <c r="G18" s="161">
        <v>270</v>
      </c>
    </row>
    <row r="19" spans="1:7" x14ac:dyDescent="0.2">
      <c r="A19" s="148" t="s">
        <v>354</v>
      </c>
      <c r="B19" s="160">
        <v>760</v>
      </c>
      <c r="C19" s="160">
        <v>0</v>
      </c>
      <c r="D19" s="160">
        <v>0</v>
      </c>
      <c r="E19" s="160">
        <v>0</v>
      </c>
      <c r="F19" s="160">
        <v>0</v>
      </c>
      <c r="G19" s="161">
        <v>760</v>
      </c>
    </row>
    <row r="20" spans="1:7" x14ac:dyDescent="0.2">
      <c r="A20" s="148" t="s">
        <v>356</v>
      </c>
      <c r="B20" s="160">
        <v>1180</v>
      </c>
      <c r="C20" s="160">
        <v>0</v>
      </c>
      <c r="D20" s="160">
        <v>0</v>
      </c>
      <c r="E20" s="160">
        <v>0</v>
      </c>
      <c r="F20" s="160">
        <v>0</v>
      </c>
      <c r="G20" s="161">
        <v>1180</v>
      </c>
    </row>
    <row r="21" spans="1:7" x14ac:dyDescent="0.2">
      <c r="A21" s="148" t="s">
        <v>357</v>
      </c>
      <c r="B21" s="160">
        <v>840</v>
      </c>
      <c r="C21" s="160">
        <v>0</v>
      </c>
      <c r="D21" s="160">
        <v>0</v>
      </c>
      <c r="E21" s="160">
        <v>0</v>
      </c>
      <c r="F21" s="160">
        <v>0</v>
      </c>
      <c r="G21" s="161">
        <v>840</v>
      </c>
    </row>
    <row r="22" spans="1:7" x14ac:dyDescent="0.2">
      <c r="A22" s="148" t="s">
        <v>358</v>
      </c>
      <c r="B22" s="160">
        <v>50</v>
      </c>
      <c r="C22" s="160">
        <v>0</v>
      </c>
      <c r="D22" s="160">
        <v>0</v>
      </c>
      <c r="E22" s="160">
        <v>0</v>
      </c>
      <c r="F22" s="160">
        <v>0</v>
      </c>
      <c r="G22" s="161">
        <v>50</v>
      </c>
    </row>
    <row r="23" spans="1:7" x14ac:dyDescent="0.2">
      <c r="A23" s="148" t="s">
        <v>359</v>
      </c>
      <c r="B23" s="160">
        <v>250</v>
      </c>
      <c r="C23" s="160">
        <v>0</v>
      </c>
      <c r="D23" s="160">
        <v>0</v>
      </c>
      <c r="E23" s="160">
        <v>0</v>
      </c>
      <c r="F23" s="160">
        <v>0</v>
      </c>
      <c r="G23" s="161">
        <v>250</v>
      </c>
    </row>
    <row r="24" spans="1:7" x14ac:dyDescent="0.2">
      <c r="A24" s="148" t="s">
        <v>374</v>
      </c>
      <c r="B24" s="160">
        <v>310</v>
      </c>
      <c r="C24" s="160">
        <v>0</v>
      </c>
      <c r="D24" s="160">
        <v>0</v>
      </c>
      <c r="E24" s="160">
        <v>0</v>
      </c>
      <c r="F24" s="160">
        <v>0</v>
      </c>
      <c r="G24" s="161">
        <v>310</v>
      </c>
    </row>
    <row r="25" spans="1:7" x14ac:dyDescent="0.2">
      <c r="A25" s="148" t="s">
        <v>409</v>
      </c>
      <c r="B25" s="160">
        <v>2100</v>
      </c>
      <c r="C25" s="160">
        <v>0</v>
      </c>
      <c r="D25" s="160">
        <v>0</v>
      </c>
      <c r="E25" s="160">
        <v>0</v>
      </c>
      <c r="F25" s="160">
        <v>0</v>
      </c>
      <c r="G25" s="161">
        <v>2100</v>
      </c>
    </row>
    <row r="26" spans="1:7" x14ac:dyDescent="0.2">
      <c r="A26" s="148" t="s">
        <v>410</v>
      </c>
      <c r="B26" s="160">
        <v>1100</v>
      </c>
      <c r="C26" s="160">
        <v>0</v>
      </c>
      <c r="D26" s="160">
        <v>0</v>
      </c>
      <c r="E26" s="160">
        <v>0</v>
      </c>
      <c r="F26" s="160">
        <v>0</v>
      </c>
      <c r="G26" s="161">
        <v>1100</v>
      </c>
    </row>
    <row r="27" spans="1:7" x14ac:dyDescent="0.2">
      <c r="A27" s="148" t="s">
        <v>421</v>
      </c>
      <c r="B27" s="160">
        <v>50</v>
      </c>
      <c r="C27" s="160">
        <v>0</v>
      </c>
      <c r="D27" s="160">
        <v>0</v>
      </c>
      <c r="E27" s="160">
        <v>0</v>
      </c>
      <c r="F27" s="160">
        <v>0</v>
      </c>
      <c r="G27" s="161">
        <v>50</v>
      </c>
    </row>
    <row r="28" spans="1:7" x14ac:dyDescent="0.2">
      <c r="A28" s="148" t="s">
        <v>423</v>
      </c>
      <c r="B28" s="160">
        <v>130</v>
      </c>
      <c r="C28" s="160">
        <v>0</v>
      </c>
      <c r="D28" s="160">
        <v>0</v>
      </c>
      <c r="E28" s="160">
        <v>0</v>
      </c>
      <c r="F28" s="160">
        <v>0</v>
      </c>
      <c r="G28" s="161">
        <v>130</v>
      </c>
    </row>
    <row r="29" spans="1:7" ht="15.75" x14ac:dyDescent="0.25">
      <c r="A29" s="162" t="s">
        <v>473</v>
      </c>
      <c r="B29" s="163">
        <v>11660</v>
      </c>
      <c r="C29" s="163">
        <v>0</v>
      </c>
      <c r="D29" s="163">
        <v>0</v>
      </c>
      <c r="E29" s="163">
        <v>0</v>
      </c>
      <c r="F29" s="163">
        <v>0</v>
      </c>
      <c r="G29" s="164">
        <v>11660</v>
      </c>
    </row>
    <row r="30" spans="1:7" ht="15.75" x14ac:dyDescent="0.25">
      <c r="A30" s="165" t="s">
        <v>12</v>
      </c>
      <c r="B30" s="166">
        <v>11660</v>
      </c>
      <c r="C30" s="166">
        <v>0</v>
      </c>
      <c r="D30" s="166">
        <v>0</v>
      </c>
      <c r="E30" s="166">
        <v>0</v>
      </c>
      <c r="F30" s="166">
        <v>0</v>
      </c>
      <c r="G30" s="167">
        <v>11660</v>
      </c>
    </row>
    <row r="31" spans="1:7" x14ac:dyDescent="0.2">
      <c r="A31" s="168" t="s">
        <v>13</v>
      </c>
      <c r="B31" s="169"/>
      <c r="C31" s="169"/>
      <c r="D31" s="169"/>
      <c r="E31" s="169"/>
      <c r="F31" s="169"/>
      <c r="G31" s="170"/>
    </row>
    <row r="32" spans="1:7" x14ac:dyDescent="0.2">
      <c r="A32" s="157" t="s">
        <v>183</v>
      </c>
      <c r="B32" s="158"/>
      <c r="C32" s="158"/>
      <c r="D32" s="158"/>
      <c r="E32" s="158"/>
      <c r="F32" s="158"/>
      <c r="G32" s="159"/>
    </row>
    <row r="33" spans="1:7" x14ac:dyDescent="0.2">
      <c r="A33" s="148" t="s">
        <v>185</v>
      </c>
      <c r="B33" s="160">
        <v>350.4</v>
      </c>
      <c r="C33" s="160">
        <v>0</v>
      </c>
      <c r="D33" s="160">
        <v>0</v>
      </c>
      <c r="E33" s="160">
        <v>0</v>
      </c>
      <c r="F33" s="160">
        <v>0</v>
      </c>
      <c r="G33" s="161">
        <v>350.4</v>
      </c>
    </row>
    <row r="34" spans="1:7" ht="15.75" x14ac:dyDescent="0.25">
      <c r="A34" s="162" t="s">
        <v>186</v>
      </c>
      <c r="B34" s="163">
        <v>350.4</v>
      </c>
      <c r="C34" s="163">
        <v>0</v>
      </c>
      <c r="D34" s="163">
        <v>0</v>
      </c>
      <c r="E34" s="163">
        <v>0</v>
      </c>
      <c r="F34" s="163">
        <v>0</v>
      </c>
      <c r="G34" s="164">
        <v>350.4</v>
      </c>
    </row>
    <row r="35" spans="1:7" x14ac:dyDescent="0.2">
      <c r="A35" s="157" t="s">
        <v>200</v>
      </c>
      <c r="B35" s="158"/>
      <c r="C35" s="158"/>
      <c r="D35" s="158"/>
      <c r="E35" s="158"/>
      <c r="F35" s="158"/>
      <c r="G35" s="159"/>
    </row>
    <row r="36" spans="1:7" x14ac:dyDescent="0.2">
      <c r="A36" s="148" t="s">
        <v>201</v>
      </c>
      <c r="B36" s="160">
        <v>350</v>
      </c>
      <c r="C36" s="160">
        <v>0</v>
      </c>
      <c r="D36" s="160">
        <v>0</v>
      </c>
      <c r="E36" s="160">
        <v>0</v>
      </c>
      <c r="F36" s="160">
        <v>0</v>
      </c>
      <c r="G36" s="161">
        <v>350</v>
      </c>
    </row>
    <row r="37" spans="1:7" x14ac:dyDescent="0.2">
      <c r="A37" s="148" t="s">
        <v>205</v>
      </c>
      <c r="B37" s="160">
        <v>200</v>
      </c>
      <c r="C37" s="160">
        <v>0</v>
      </c>
      <c r="D37" s="160">
        <v>0</v>
      </c>
      <c r="E37" s="160">
        <v>0</v>
      </c>
      <c r="F37" s="160">
        <v>0</v>
      </c>
      <c r="G37" s="161">
        <v>200</v>
      </c>
    </row>
    <row r="38" spans="1:7" x14ac:dyDescent="0.2">
      <c r="A38" s="148" t="s">
        <v>206</v>
      </c>
      <c r="B38" s="160">
        <v>250</v>
      </c>
      <c r="C38" s="160">
        <v>0</v>
      </c>
      <c r="D38" s="160">
        <v>0</v>
      </c>
      <c r="E38" s="160">
        <v>0</v>
      </c>
      <c r="F38" s="160">
        <v>0</v>
      </c>
      <c r="G38" s="161">
        <v>250</v>
      </c>
    </row>
    <row r="39" spans="1:7" x14ac:dyDescent="0.2">
      <c r="A39" s="148" t="s">
        <v>207</v>
      </c>
      <c r="B39" s="160">
        <v>100</v>
      </c>
      <c r="C39" s="160">
        <v>0</v>
      </c>
      <c r="D39" s="160">
        <v>0</v>
      </c>
      <c r="E39" s="160">
        <v>0</v>
      </c>
      <c r="F39" s="160">
        <v>0</v>
      </c>
      <c r="G39" s="161">
        <v>100</v>
      </c>
    </row>
    <row r="40" spans="1:7" x14ac:dyDescent="0.2">
      <c r="A40" s="148" t="s">
        <v>208</v>
      </c>
      <c r="B40" s="160">
        <v>391</v>
      </c>
      <c r="C40" s="160">
        <v>0</v>
      </c>
      <c r="D40" s="160">
        <v>0</v>
      </c>
      <c r="E40" s="160">
        <v>0</v>
      </c>
      <c r="F40" s="160">
        <v>0</v>
      </c>
      <c r="G40" s="161">
        <v>391</v>
      </c>
    </row>
    <row r="41" spans="1:7" x14ac:dyDescent="0.2">
      <c r="A41" s="148" t="s">
        <v>209</v>
      </c>
      <c r="B41" s="160">
        <v>150</v>
      </c>
      <c r="C41" s="160">
        <v>0</v>
      </c>
      <c r="D41" s="160">
        <v>0</v>
      </c>
      <c r="E41" s="160">
        <v>0</v>
      </c>
      <c r="F41" s="160">
        <v>0</v>
      </c>
      <c r="G41" s="161">
        <v>150</v>
      </c>
    </row>
    <row r="42" spans="1:7" x14ac:dyDescent="0.2">
      <c r="A42" s="148" t="s">
        <v>210</v>
      </c>
      <c r="B42" s="160">
        <v>100</v>
      </c>
      <c r="C42" s="160">
        <v>0</v>
      </c>
      <c r="D42" s="160">
        <v>0</v>
      </c>
      <c r="E42" s="160">
        <v>0</v>
      </c>
      <c r="F42" s="160">
        <v>0</v>
      </c>
      <c r="G42" s="161">
        <v>100</v>
      </c>
    </row>
    <row r="43" spans="1:7" x14ac:dyDescent="0.2">
      <c r="A43" s="148" t="s">
        <v>211</v>
      </c>
      <c r="B43" s="160">
        <v>750</v>
      </c>
      <c r="C43" s="160">
        <v>0</v>
      </c>
      <c r="D43" s="160">
        <v>0</v>
      </c>
      <c r="E43" s="160">
        <v>0</v>
      </c>
      <c r="F43" s="160">
        <v>0</v>
      </c>
      <c r="G43" s="161">
        <v>750</v>
      </c>
    </row>
    <row r="44" spans="1:7" x14ac:dyDescent="0.2">
      <c r="A44" s="148" t="s">
        <v>212</v>
      </c>
      <c r="B44" s="160">
        <v>274</v>
      </c>
      <c r="C44" s="160">
        <v>0</v>
      </c>
      <c r="D44" s="160">
        <v>0</v>
      </c>
      <c r="E44" s="160">
        <v>0</v>
      </c>
      <c r="F44" s="160">
        <v>0</v>
      </c>
      <c r="G44" s="161">
        <v>274</v>
      </c>
    </row>
    <row r="45" spans="1:7" x14ac:dyDescent="0.2">
      <c r="A45" s="148" t="s">
        <v>213</v>
      </c>
      <c r="B45" s="160">
        <v>245</v>
      </c>
      <c r="C45" s="160">
        <v>0</v>
      </c>
      <c r="D45" s="160">
        <v>0</v>
      </c>
      <c r="E45" s="160">
        <v>0</v>
      </c>
      <c r="F45" s="160">
        <v>0</v>
      </c>
      <c r="G45" s="161">
        <v>245</v>
      </c>
    </row>
    <row r="46" spans="1:7" x14ac:dyDescent="0.2">
      <c r="A46" s="148" t="s">
        <v>221</v>
      </c>
      <c r="B46" s="160">
        <v>57</v>
      </c>
      <c r="C46" s="160">
        <v>0</v>
      </c>
      <c r="D46" s="160">
        <v>0</v>
      </c>
      <c r="E46" s="160">
        <v>0</v>
      </c>
      <c r="F46" s="160">
        <v>0</v>
      </c>
      <c r="G46" s="161">
        <v>57</v>
      </c>
    </row>
    <row r="47" spans="1:7" ht="15.75" x14ac:dyDescent="0.25">
      <c r="A47" s="162" t="s">
        <v>223</v>
      </c>
      <c r="B47" s="163">
        <v>2867</v>
      </c>
      <c r="C47" s="163">
        <v>0</v>
      </c>
      <c r="D47" s="163">
        <v>0</v>
      </c>
      <c r="E47" s="163">
        <v>0</v>
      </c>
      <c r="F47" s="163">
        <v>0</v>
      </c>
      <c r="G47" s="164">
        <v>2867</v>
      </c>
    </row>
    <row r="48" spans="1:7" x14ac:dyDescent="0.2">
      <c r="A48" s="157" t="s">
        <v>260</v>
      </c>
      <c r="B48" s="158"/>
      <c r="C48" s="158"/>
      <c r="D48" s="158"/>
      <c r="E48" s="158"/>
      <c r="F48" s="158"/>
      <c r="G48" s="159"/>
    </row>
    <row r="49" spans="1:7" x14ac:dyDescent="0.2">
      <c r="A49" s="148" t="s">
        <v>384</v>
      </c>
      <c r="B49" s="160">
        <v>250</v>
      </c>
      <c r="C49" s="160">
        <v>0</v>
      </c>
      <c r="D49" s="160">
        <v>0</v>
      </c>
      <c r="E49" s="160">
        <v>0</v>
      </c>
      <c r="F49" s="160">
        <v>0</v>
      </c>
      <c r="G49" s="161">
        <v>250</v>
      </c>
    </row>
    <row r="50" spans="1:7" x14ac:dyDescent="0.2">
      <c r="A50" s="148" t="s">
        <v>385</v>
      </c>
      <c r="B50" s="160">
        <v>145</v>
      </c>
      <c r="C50" s="160">
        <v>0</v>
      </c>
      <c r="D50" s="160">
        <v>0</v>
      </c>
      <c r="E50" s="160">
        <v>0</v>
      </c>
      <c r="F50" s="160">
        <v>0</v>
      </c>
      <c r="G50" s="161">
        <v>145</v>
      </c>
    </row>
    <row r="51" spans="1:7" x14ac:dyDescent="0.2">
      <c r="A51" s="148" t="s">
        <v>386</v>
      </c>
      <c r="B51" s="160">
        <v>970</v>
      </c>
      <c r="C51" s="160">
        <v>0</v>
      </c>
      <c r="D51" s="160">
        <v>0</v>
      </c>
      <c r="E51" s="160">
        <v>0</v>
      </c>
      <c r="F51" s="160">
        <v>0</v>
      </c>
      <c r="G51" s="161">
        <v>970</v>
      </c>
    </row>
    <row r="52" spans="1:7" x14ac:dyDescent="0.2">
      <c r="A52" s="148" t="s">
        <v>387</v>
      </c>
      <c r="B52" s="160">
        <v>650</v>
      </c>
      <c r="C52" s="160">
        <v>0</v>
      </c>
      <c r="D52" s="160">
        <v>0</v>
      </c>
      <c r="E52" s="160">
        <v>0</v>
      </c>
      <c r="F52" s="160">
        <v>0</v>
      </c>
      <c r="G52" s="161">
        <v>650</v>
      </c>
    </row>
    <row r="53" spans="1:7" x14ac:dyDescent="0.2">
      <c r="A53" s="148" t="s">
        <v>390</v>
      </c>
      <c r="B53" s="160">
        <v>4525</v>
      </c>
      <c r="C53" s="160">
        <v>0</v>
      </c>
      <c r="D53" s="160">
        <v>0</v>
      </c>
      <c r="E53" s="160">
        <v>0</v>
      </c>
      <c r="F53" s="160">
        <v>0</v>
      </c>
      <c r="G53" s="161">
        <v>4525</v>
      </c>
    </row>
    <row r="54" spans="1:7" x14ac:dyDescent="0.2">
      <c r="A54" s="148" t="s">
        <v>391</v>
      </c>
      <c r="B54" s="160">
        <v>15160</v>
      </c>
      <c r="C54" s="160">
        <v>0</v>
      </c>
      <c r="D54" s="160">
        <v>0</v>
      </c>
      <c r="E54" s="160">
        <v>0</v>
      </c>
      <c r="F54" s="160">
        <v>0</v>
      </c>
      <c r="G54" s="161">
        <v>15160</v>
      </c>
    </row>
    <row r="55" spans="1:7" x14ac:dyDescent="0.2">
      <c r="A55" s="148" t="s">
        <v>393</v>
      </c>
      <c r="B55" s="160">
        <v>450</v>
      </c>
      <c r="C55" s="160">
        <v>0</v>
      </c>
      <c r="D55" s="160">
        <v>0</v>
      </c>
      <c r="E55" s="160">
        <v>0</v>
      </c>
      <c r="F55" s="160">
        <v>0</v>
      </c>
      <c r="G55" s="161">
        <v>450</v>
      </c>
    </row>
    <row r="56" spans="1:7" x14ac:dyDescent="0.2">
      <c r="A56" s="148" t="s">
        <v>396</v>
      </c>
      <c r="B56" s="160">
        <v>5250</v>
      </c>
      <c r="C56" s="160">
        <v>0</v>
      </c>
      <c r="D56" s="160">
        <v>0</v>
      </c>
      <c r="E56" s="160">
        <v>0</v>
      </c>
      <c r="F56" s="160">
        <v>0</v>
      </c>
      <c r="G56" s="161">
        <v>5250</v>
      </c>
    </row>
    <row r="57" spans="1:7" x14ac:dyDescent="0.2">
      <c r="A57" s="148" t="s">
        <v>397</v>
      </c>
      <c r="B57" s="160">
        <v>165</v>
      </c>
      <c r="C57" s="160">
        <v>0</v>
      </c>
      <c r="D57" s="160">
        <v>0</v>
      </c>
      <c r="E57" s="160">
        <v>0</v>
      </c>
      <c r="F57" s="160">
        <v>0</v>
      </c>
      <c r="G57" s="161">
        <v>165</v>
      </c>
    </row>
    <row r="58" spans="1:7" x14ac:dyDescent="0.2">
      <c r="A58" s="148" t="s">
        <v>398</v>
      </c>
      <c r="B58" s="160">
        <v>50</v>
      </c>
      <c r="C58" s="160">
        <v>0</v>
      </c>
      <c r="D58" s="160">
        <v>0</v>
      </c>
      <c r="E58" s="160">
        <v>0</v>
      </c>
      <c r="F58" s="160">
        <v>0</v>
      </c>
      <c r="G58" s="161">
        <v>50</v>
      </c>
    </row>
    <row r="59" spans="1:7" x14ac:dyDescent="0.2">
      <c r="A59" s="148" t="s">
        <v>401</v>
      </c>
      <c r="B59" s="160">
        <v>60</v>
      </c>
      <c r="C59" s="160">
        <v>0</v>
      </c>
      <c r="D59" s="160">
        <v>0</v>
      </c>
      <c r="E59" s="160">
        <v>0</v>
      </c>
      <c r="F59" s="160">
        <v>0</v>
      </c>
      <c r="G59" s="161">
        <v>60</v>
      </c>
    </row>
    <row r="60" spans="1:7" x14ac:dyDescent="0.2">
      <c r="A60" s="148" t="s">
        <v>402</v>
      </c>
      <c r="B60" s="160">
        <v>2525</v>
      </c>
      <c r="C60" s="160">
        <v>0</v>
      </c>
      <c r="D60" s="160">
        <v>0</v>
      </c>
      <c r="E60" s="160">
        <v>0</v>
      </c>
      <c r="F60" s="160">
        <v>0</v>
      </c>
      <c r="G60" s="161">
        <v>2525</v>
      </c>
    </row>
    <row r="61" spans="1:7" x14ac:dyDescent="0.2">
      <c r="A61" s="148" t="s">
        <v>403</v>
      </c>
      <c r="B61" s="160">
        <v>60</v>
      </c>
      <c r="C61" s="160">
        <v>0</v>
      </c>
      <c r="D61" s="160">
        <v>0</v>
      </c>
      <c r="E61" s="160">
        <v>0</v>
      </c>
      <c r="F61" s="160">
        <v>0</v>
      </c>
      <c r="G61" s="161">
        <v>60</v>
      </c>
    </row>
    <row r="62" spans="1:7" ht="15.75" x14ac:dyDescent="0.25">
      <c r="A62" s="162" t="s">
        <v>473</v>
      </c>
      <c r="B62" s="163">
        <v>30260</v>
      </c>
      <c r="C62" s="163">
        <v>0</v>
      </c>
      <c r="D62" s="163">
        <v>0</v>
      </c>
      <c r="E62" s="163">
        <v>0</v>
      </c>
      <c r="F62" s="163">
        <v>0</v>
      </c>
      <c r="G62" s="164">
        <v>30260</v>
      </c>
    </row>
    <row r="63" spans="1:7" x14ac:dyDescent="0.2">
      <c r="A63" s="157" t="s">
        <v>546</v>
      </c>
      <c r="B63" s="158"/>
      <c r="C63" s="158"/>
      <c r="D63" s="158"/>
      <c r="E63" s="158"/>
      <c r="F63" s="158"/>
      <c r="G63" s="159"/>
    </row>
    <row r="64" spans="1:7" x14ac:dyDescent="0.2">
      <c r="A64" s="148" t="s">
        <v>554</v>
      </c>
      <c r="B64" s="160">
        <v>1934</v>
      </c>
      <c r="C64" s="160">
        <v>0</v>
      </c>
      <c r="D64" s="160">
        <v>0</v>
      </c>
      <c r="E64" s="160">
        <v>0</v>
      </c>
      <c r="F64" s="160">
        <v>0</v>
      </c>
      <c r="G64" s="161">
        <v>1934</v>
      </c>
    </row>
    <row r="65" spans="1:7" x14ac:dyDescent="0.2">
      <c r="A65" s="148" t="s">
        <v>555</v>
      </c>
      <c r="B65" s="160">
        <v>247</v>
      </c>
      <c r="C65" s="160">
        <v>0</v>
      </c>
      <c r="D65" s="160">
        <v>0</v>
      </c>
      <c r="E65" s="160">
        <v>0</v>
      </c>
      <c r="F65" s="160">
        <v>0</v>
      </c>
      <c r="G65" s="161">
        <v>247</v>
      </c>
    </row>
    <row r="66" spans="1:7" x14ac:dyDescent="0.2">
      <c r="A66" s="148" t="s">
        <v>556</v>
      </c>
      <c r="B66" s="160">
        <v>1027</v>
      </c>
      <c r="C66" s="160">
        <v>0</v>
      </c>
      <c r="D66" s="160">
        <v>0</v>
      </c>
      <c r="E66" s="160">
        <v>0</v>
      </c>
      <c r="F66" s="160">
        <v>0</v>
      </c>
      <c r="G66" s="161">
        <v>1027</v>
      </c>
    </row>
    <row r="67" spans="1:7" x14ac:dyDescent="0.2">
      <c r="A67" s="148" t="s">
        <v>557</v>
      </c>
      <c r="B67" s="160">
        <v>3170</v>
      </c>
      <c r="C67" s="160">
        <v>0</v>
      </c>
      <c r="D67" s="160">
        <v>0</v>
      </c>
      <c r="E67" s="160">
        <v>0</v>
      </c>
      <c r="F67" s="160">
        <v>0</v>
      </c>
      <c r="G67" s="161">
        <v>3170</v>
      </c>
    </row>
    <row r="68" spans="1:7" x14ac:dyDescent="0.2">
      <c r="A68" s="148" t="s">
        <v>558</v>
      </c>
      <c r="B68" s="160">
        <v>850</v>
      </c>
      <c r="C68" s="160">
        <v>0</v>
      </c>
      <c r="D68" s="160">
        <v>0</v>
      </c>
      <c r="E68" s="160">
        <v>0</v>
      </c>
      <c r="F68" s="160">
        <v>0</v>
      </c>
      <c r="G68" s="161">
        <v>850</v>
      </c>
    </row>
    <row r="69" spans="1:7" x14ac:dyDescent="0.2">
      <c r="A69" s="148" t="s">
        <v>564</v>
      </c>
      <c r="B69" s="160">
        <v>103</v>
      </c>
      <c r="C69" s="160">
        <v>0</v>
      </c>
      <c r="D69" s="160">
        <v>0</v>
      </c>
      <c r="E69" s="160">
        <v>0</v>
      </c>
      <c r="F69" s="160">
        <v>0</v>
      </c>
      <c r="G69" s="161">
        <v>103</v>
      </c>
    </row>
    <row r="70" spans="1:7" x14ac:dyDescent="0.2">
      <c r="A70" s="148" t="s">
        <v>569</v>
      </c>
      <c r="B70" s="160">
        <v>3905</v>
      </c>
      <c r="C70" s="160">
        <v>0</v>
      </c>
      <c r="D70" s="160">
        <v>0</v>
      </c>
      <c r="E70" s="160">
        <v>0</v>
      </c>
      <c r="F70" s="160">
        <v>0</v>
      </c>
      <c r="G70" s="161">
        <v>3905</v>
      </c>
    </row>
    <row r="71" spans="1:7" x14ac:dyDescent="0.2">
      <c r="A71" s="148" t="s">
        <v>571</v>
      </c>
      <c r="B71" s="160">
        <v>2000</v>
      </c>
      <c r="C71" s="160">
        <v>0</v>
      </c>
      <c r="D71" s="160">
        <v>0</v>
      </c>
      <c r="E71" s="160">
        <v>0</v>
      </c>
      <c r="F71" s="160">
        <v>0</v>
      </c>
      <c r="G71" s="161">
        <v>2000</v>
      </c>
    </row>
    <row r="72" spans="1:7" x14ac:dyDescent="0.2">
      <c r="A72" s="148" t="s">
        <v>572</v>
      </c>
      <c r="B72" s="160">
        <v>730</v>
      </c>
      <c r="C72" s="160">
        <v>0</v>
      </c>
      <c r="D72" s="160">
        <v>0</v>
      </c>
      <c r="E72" s="160">
        <v>0</v>
      </c>
      <c r="F72" s="160">
        <v>0</v>
      </c>
      <c r="G72" s="161">
        <v>730</v>
      </c>
    </row>
    <row r="73" spans="1:7" x14ac:dyDescent="0.2">
      <c r="A73" s="148" t="s">
        <v>573</v>
      </c>
      <c r="B73" s="160">
        <v>300</v>
      </c>
      <c r="C73" s="160">
        <v>0</v>
      </c>
      <c r="D73" s="160">
        <v>0</v>
      </c>
      <c r="E73" s="160">
        <v>0</v>
      </c>
      <c r="F73" s="160">
        <v>0</v>
      </c>
      <c r="G73" s="161">
        <v>300</v>
      </c>
    </row>
    <row r="74" spans="1:7" x14ac:dyDescent="0.2">
      <c r="A74" s="148" t="s">
        <v>575</v>
      </c>
      <c r="B74" s="160">
        <v>289</v>
      </c>
      <c r="C74" s="160">
        <v>0</v>
      </c>
      <c r="D74" s="160">
        <v>0</v>
      </c>
      <c r="E74" s="160">
        <v>0</v>
      </c>
      <c r="F74" s="160">
        <v>0</v>
      </c>
      <c r="G74" s="161">
        <v>289</v>
      </c>
    </row>
    <row r="75" spans="1:7" x14ac:dyDescent="0.2">
      <c r="A75" s="148" t="s">
        <v>578</v>
      </c>
      <c r="B75" s="160">
        <v>326</v>
      </c>
      <c r="C75" s="160">
        <v>0</v>
      </c>
      <c r="D75" s="160">
        <v>0</v>
      </c>
      <c r="E75" s="160">
        <v>0</v>
      </c>
      <c r="F75" s="160">
        <v>0</v>
      </c>
      <c r="G75" s="161">
        <v>326</v>
      </c>
    </row>
    <row r="76" spans="1:7" x14ac:dyDescent="0.2">
      <c r="A76" s="148" t="s">
        <v>579</v>
      </c>
      <c r="B76" s="160">
        <v>156</v>
      </c>
      <c r="C76" s="160">
        <v>0</v>
      </c>
      <c r="D76" s="160">
        <v>0</v>
      </c>
      <c r="E76" s="160">
        <v>0</v>
      </c>
      <c r="F76" s="160">
        <v>0</v>
      </c>
      <c r="G76" s="161">
        <v>156</v>
      </c>
    </row>
    <row r="77" spans="1:7" x14ac:dyDescent="0.2">
      <c r="A77" s="148" t="s">
        <v>580</v>
      </c>
      <c r="B77" s="160">
        <v>130</v>
      </c>
      <c r="C77" s="160">
        <v>0</v>
      </c>
      <c r="D77" s="160">
        <v>0</v>
      </c>
      <c r="E77" s="160">
        <v>0</v>
      </c>
      <c r="F77" s="160">
        <v>0</v>
      </c>
      <c r="G77" s="161">
        <v>130</v>
      </c>
    </row>
    <row r="78" spans="1:7" x14ac:dyDescent="0.2">
      <c r="A78" s="148" t="s">
        <v>581</v>
      </c>
      <c r="B78" s="160">
        <v>60</v>
      </c>
      <c r="C78" s="160">
        <v>0</v>
      </c>
      <c r="D78" s="160">
        <v>0</v>
      </c>
      <c r="E78" s="160">
        <v>0</v>
      </c>
      <c r="F78" s="160">
        <v>0</v>
      </c>
      <c r="G78" s="161">
        <v>60</v>
      </c>
    </row>
    <row r="79" spans="1:7" x14ac:dyDescent="0.2">
      <c r="A79" s="148" t="s">
        <v>582</v>
      </c>
      <c r="B79" s="160">
        <v>205</v>
      </c>
      <c r="C79" s="160">
        <v>0</v>
      </c>
      <c r="D79" s="160">
        <v>0</v>
      </c>
      <c r="E79" s="160">
        <v>0</v>
      </c>
      <c r="F79" s="160">
        <v>0</v>
      </c>
      <c r="G79" s="161">
        <v>205</v>
      </c>
    </row>
    <row r="80" spans="1:7" ht="15.75" x14ac:dyDescent="0.25">
      <c r="A80" s="162" t="s">
        <v>585</v>
      </c>
      <c r="B80" s="163">
        <v>15432</v>
      </c>
      <c r="C80" s="163">
        <v>0</v>
      </c>
      <c r="D80" s="163">
        <v>0</v>
      </c>
      <c r="E80" s="163">
        <v>0</v>
      </c>
      <c r="F80" s="163">
        <v>0</v>
      </c>
      <c r="G80" s="164">
        <v>15432</v>
      </c>
    </row>
    <row r="81" spans="1:7" ht="15.75" x14ac:dyDescent="0.25">
      <c r="A81" s="165" t="s">
        <v>23</v>
      </c>
      <c r="B81" s="166">
        <v>48909.4</v>
      </c>
      <c r="C81" s="166">
        <v>0</v>
      </c>
      <c r="D81" s="166">
        <v>0</v>
      </c>
      <c r="E81" s="166">
        <v>0</v>
      </c>
      <c r="F81" s="166">
        <v>0</v>
      </c>
      <c r="G81" s="167">
        <v>48909.4</v>
      </c>
    </row>
    <row r="82" spans="1:7" x14ac:dyDescent="0.2">
      <c r="A82" s="168" t="s">
        <v>24</v>
      </c>
      <c r="B82" s="169"/>
      <c r="C82" s="169"/>
      <c r="D82" s="169"/>
      <c r="E82" s="169"/>
      <c r="F82" s="169"/>
      <c r="G82" s="170"/>
    </row>
    <row r="83" spans="1:7" x14ac:dyDescent="0.2">
      <c r="A83" s="157" t="s">
        <v>187</v>
      </c>
      <c r="B83" s="158"/>
      <c r="C83" s="158"/>
      <c r="D83" s="158"/>
      <c r="E83" s="158"/>
      <c r="F83" s="158"/>
      <c r="G83" s="159"/>
    </row>
    <row r="84" spans="1:7" x14ac:dyDescent="0.2">
      <c r="A84" s="148" t="s">
        <v>188</v>
      </c>
      <c r="B84" s="160">
        <v>0</v>
      </c>
      <c r="C84" s="160">
        <v>1000</v>
      </c>
      <c r="D84" s="160">
        <v>0</v>
      </c>
      <c r="E84" s="160">
        <v>0</v>
      </c>
      <c r="F84" s="160">
        <v>0</v>
      </c>
      <c r="G84" s="161">
        <v>1000</v>
      </c>
    </row>
    <row r="85" spans="1:7" x14ac:dyDescent="0.2">
      <c r="A85" s="148" t="s">
        <v>194</v>
      </c>
      <c r="B85" s="160">
        <v>0</v>
      </c>
      <c r="C85" s="160">
        <v>325</v>
      </c>
      <c r="D85" s="160">
        <v>0</v>
      </c>
      <c r="E85" s="160">
        <v>0</v>
      </c>
      <c r="F85" s="160">
        <v>0</v>
      </c>
      <c r="G85" s="161">
        <v>325</v>
      </c>
    </row>
    <row r="86" spans="1:7" x14ac:dyDescent="0.2">
      <c r="A86" s="148" t="s">
        <v>196</v>
      </c>
      <c r="B86" s="160">
        <v>0</v>
      </c>
      <c r="C86" s="160">
        <v>700</v>
      </c>
      <c r="D86" s="160">
        <v>0</v>
      </c>
      <c r="E86" s="160">
        <v>0</v>
      </c>
      <c r="F86" s="160">
        <v>0</v>
      </c>
      <c r="G86" s="161">
        <v>700</v>
      </c>
    </row>
    <row r="87" spans="1:7" ht="15.75" x14ac:dyDescent="0.25">
      <c r="A87" s="162" t="s">
        <v>199</v>
      </c>
      <c r="B87" s="163">
        <v>0</v>
      </c>
      <c r="C87" s="163">
        <v>2025</v>
      </c>
      <c r="D87" s="163">
        <v>0</v>
      </c>
      <c r="E87" s="163">
        <v>0</v>
      </c>
      <c r="F87" s="163">
        <v>0</v>
      </c>
      <c r="G87" s="164">
        <v>2025</v>
      </c>
    </row>
    <row r="88" spans="1:7" x14ac:dyDescent="0.2">
      <c r="A88" s="157" t="s">
        <v>260</v>
      </c>
      <c r="B88" s="158"/>
      <c r="C88" s="158"/>
      <c r="D88" s="158"/>
      <c r="E88" s="158"/>
      <c r="F88" s="158"/>
      <c r="G88" s="159"/>
    </row>
    <row r="89" spans="1:7" x14ac:dyDescent="0.2">
      <c r="A89" s="148" t="s">
        <v>261</v>
      </c>
      <c r="B89" s="160">
        <v>0</v>
      </c>
      <c r="C89" s="160">
        <v>1625</v>
      </c>
      <c r="D89" s="160">
        <v>0</v>
      </c>
      <c r="E89" s="160">
        <v>0</v>
      </c>
      <c r="F89" s="160">
        <v>0</v>
      </c>
      <c r="G89" s="161">
        <v>1625</v>
      </c>
    </row>
    <row r="90" spans="1:7" x14ac:dyDescent="0.2">
      <c r="A90" s="148" t="s">
        <v>264</v>
      </c>
      <c r="B90" s="160">
        <v>0</v>
      </c>
      <c r="C90" s="160">
        <v>525</v>
      </c>
      <c r="D90" s="160">
        <v>0</v>
      </c>
      <c r="E90" s="160">
        <v>0</v>
      </c>
      <c r="F90" s="160">
        <v>0</v>
      </c>
      <c r="G90" s="161">
        <v>525</v>
      </c>
    </row>
    <row r="91" spans="1:7" x14ac:dyDescent="0.2">
      <c r="A91" s="148" t="s">
        <v>268</v>
      </c>
      <c r="B91" s="160">
        <v>0</v>
      </c>
      <c r="C91" s="160">
        <v>3200</v>
      </c>
      <c r="D91" s="160">
        <v>0</v>
      </c>
      <c r="E91" s="160">
        <v>0</v>
      </c>
      <c r="F91" s="160">
        <v>0</v>
      </c>
      <c r="G91" s="161">
        <v>3200</v>
      </c>
    </row>
    <row r="92" spans="1:7" x14ac:dyDescent="0.2">
      <c r="A92" s="148" t="s">
        <v>273</v>
      </c>
      <c r="B92" s="160">
        <v>0</v>
      </c>
      <c r="C92" s="160">
        <v>193</v>
      </c>
      <c r="D92" s="160">
        <v>0</v>
      </c>
      <c r="E92" s="160">
        <v>0</v>
      </c>
      <c r="F92" s="160">
        <v>0</v>
      </c>
      <c r="G92" s="161">
        <v>193</v>
      </c>
    </row>
    <row r="93" spans="1:7" x14ac:dyDescent="0.2">
      <c r="A93" s="148" t="s">
        <v>277</v>
      </c>
      <c r="B93" s="160">
        <v>0</v>
      </c>
      <c r="C93" s="160">
        <v>2000</v>
      </c>
      <c r="D93" s="160">
        <v>0</v>
      </c>
      <c r="E93" s="160">
        <v>0</v>
      </c>
      <c r="F93" s="160">
        <v>0</v>
      </c>
      <c r="G93" s="161">
        <v>2000</v>
      </c>
    </row>
    <row r="94" spans="1:7" x14ac:dyDescent="0.2">
      <c r="A94" s="148" t="s">
        <v>278</v>
      </c>
      <c r="B94" s="160">
        <v>0</v>
      </c>
      <c r="C94" s="160">
        <v>930</v>
      </c>
      <c r="D94" s="160">
        <v>0</v>
      </c>
      <c r="E94" s="160">
        <v>0</v>
      </c>
      <c r="F94" s="160">
        <v>0</v>
      </c>
      <c r="G94" s="161">
        <v>930</v>
      </c>
    </row>
    <row r="95" spans="1:7" x14ac:dyDescent="0.2">
      <c r="A95" s="148" t="s">
        <v>280</v>
      </c>
      <c r="B95" s="160">
        <v>0</v>
      </c>
      <c r="C95" s="160">
        <v>295</v>
      </c>
      <c r="D95" s="160">
        <v>0</v>
      </c>
      <c r="E95" s="160">
        <v>0</v>
      </c>
      <c r="F95" s="160">
        <v>0</v>
      </c>
      <c r="G95" s="161">
        <v>295</v>
      </c>
    </row>
    <row r="96" spans="1:7" x14ac:dyDescent="0.2">
      <c r="A96" s="148" t="s">
        <v>304</v>
      </c>
      <c r="B96" s="160">
        <v>0</v>
      </c>
      <c r="C96" s="160">
        <v>1000</v>
      </c>
      <c r="D96" s="160">
        <v>0</v>
      </c>
      <c r="E96" s="160">
        <v>0</v>
      </c>
      <c r="F96" s="160">
        <v>0</v>
      </c>
      <c r="G96" s="161">
        <v>1000</v>
      </c>
    </row>
    <row r="97" spans="1:7" x14ac:dyDescent="0.2">
      <c r="A97" s="148" t="s">
        <v>319</v>
      </c>
      <c r="B97" s="160">
        <v>0</v>
      </c>
      <c r="C97" s="160">
        <v>445</v>
      </c>
      <c r="D97" s="160">
        <v>0</v>
      </c>
      <c r="E97" s="160">
        <v>0</v>
      </c>
      <c r="F97" s="160">
        <v>0</v>
      </c>
      <c r="G97" s="161">
        <v>445</v>
      </c>
    </row>
    <row r="98" spans="1:7" x14ac:dyDescent="0.2">
      <c r="A98" s="148" t="s">
        <v>320</v>
      </c>
      <c r="B98" s="160">
        <v>0</v>
      </c>
      <c r="C98" s="160">
        <v>450</v>
      </c>
      <c r="D98" s="160">
        <v>0</v>
      </c>
      <c r="E98" s="160">
        <v>0</v>
      </c>
      <c r="F98" s="160">
        <v>0</v>
      </c>
      <c r="G98" s="161">
        <v>450</v>
      </c>
    </row>
    <row r="99" spans="1:7" x14ac:dyDescent="0.2">
      <c r="A99" s="148" t="s">
        <v>321</v>
      </c>
      <c r="B99" s="160">
        <v>0</v>
      </c>
      <c r="C99" s="160">
        <v>307</v>
      </c>
      <c r="D99" s="160">
        <v>0</v>
      </c>
      <c r="E99" s="160">
        <v>0</v>
      </c>
      <c r="F99" s="160">
        <v>0</v>
      </c>
      <c r="G99" s="161">
        <v>307</v>
      </c>
    </row>
    <row r="100" spans="1:7" x14ac:dyDescent="0.2">
      <c r="A100" s="148" t="s">
        <v>337</v>
      </c>
      <c r="B100" s="160">
        <v>0</v>
      </c>
      <c r="C100" s="160">
        <v>17000</v>
      </c>
      <c r="D100" s="160">
        <v>0</v>
      </c>
      <c r="E100" s="160">
        <v>0</v>
      </c>
      <c r="F100" s="160">
        <v>0</v>
      </c>
      <c r="G100" s="161">
        <v>17000</v>
      </c>
    </row>
    <row r="101" spans="1:7" x14ac:dyDescent="0.2">
      <c r="A101" s="148" t="s">
        <v>368</v>
      </c>
      <c r="B101" s="160">
        <v>0</v>
      </c>
      <c r="C101" s="160">
        <v>97</v>
      </c>
      <c r="D101" s="160">
        <v>0</v>
      </c>
      <c r="E101" s="160">
        <v>0</v>
      </c>
      <c r="F101" s="160">
        <v>0</v>
      </c>
      <c r="G101" s="161">
        <v>97</v>
      </c>
    </row>
    <row r="102" spans="1:7" x14ac:dyDescent="0.2">
      <c r="A102" s="148" t="s">
        <v>370</v>
      </c>
      <c r="B102" s="160">
        <v>0</v>
      </c>
      <c r="C102" s="160">
        <v>750</v>
      </c>
      <c r="D102" s="160">
        <v>0</v>
      </c>
      <c r="E102" s="160">
        <v>0</v>
      </c>
      <c r="F102" s="160">
        <v>0</v>
      </c>
      <c r="G102" s="161">
        <v>750</v>
      </c>
    </row>
    <row r="103" spans="1:7" x14ac:dyDescent="0.2">
      <c r="A103" s="148" t="s">
        <v>371</v>
      </c>
      <c r="B103" s="160">
        <v>0</v>
      </c>
      <c r="C103" s="160">
        <v>550</v>
      </c>
      <c r="D103" s="160">
        <v>0</v>
      </c>
      <c r="E103" s="160">
        <v>0</v>
      </c>
      <c r="F103" s="160">
        <v>0</v>
      </c>
      <c r="G103" s="161">
        <v>550</v>
      </c>
    </row>
    <row r="104" spans="1:7" x14ac:dyDescent="0.2">
      <c r="A104" s="148" t="s">
        <v>372</v>
      </c>
      <c r="B104" s="160">
        <v>0</v>
      </c>
      <c r="C104" s="160">
        <v>15000</v>
      </c>
      <c r="D104" s="160">
        <v>0</v>
      </c>
      <c r="E104" s="160">
        <v>0</v>
      </c>
      <c r="F104" s="160">
        <v>0</v>
      </c>
      <c r="G104" s="161">
        <v>15000</v>
      </c>
    </row>
    <row r="105" spans="1:7" x14ac:dyDescent="0.2">
      <c r="A105" s="148" t="s">
        <v>378</v>
      </c>
      <c r="B105" s="160">
        <v>0</v>
      </c>
      <c r="C105" s="160">
        <v>1500</v>
      </c>
      <c r="D105" s="160">
        <v>0</v>
      </c>
      <c r="E105" s="160">
        <v>0</v>
      </c>
      <c r="F105" s="160">
        <v>0</v>
      </c>
      <c r="G105" s="161">
        <v>1500</v>
      </c>
    </row>
    <row r="106" spans="1:7" x14ac:dyDescent="0.2">
      <c r="A106" s="148" t="s">
        <v>395</v>
      </c>
      <c r="B106" s="160">
        <v>0</v>
      </c>
      <c r="C106" s="160">
        <v>1000</v>
      </c>
      <c r="D106" s="160">
        <v>0</v>
      </c>
      <c r="E106" s="160">
        <v>0</v>
      </c>
      <c r="F106" s="160">
        <v>0</v>
      </c>
      <c r="G106" s="161">
        <v>1000</v>
      </c>
    </row>
    <row r="107" spans="1:7" x14ac:dyDescent="0.2">
      <c r="A107" s="148" t="s">
        <v>406</v>
      </c>
      <c r="B107" s="160">
        <v>0</v>
      </c>
      <c r="C107" s="160">
        <v>5000</v>
      </c>
      <c r="D107" s="160">
        <v>0</v>
      </c>
      <c r="E107" s="160">
        <v>0</v>
      </c>
      <c r="F107" s="160">
        <v>0</v>
      </c>
      <c r="G107" s="161">
        <v>5000</v>
      </c>
    </row>
    <row r="108" spans="1:7" x14ac:dyDescent="0.2">
      <c r="A108" s="148" t="s">
        <v>407</v>
      </c>
      <c r="B108" s="160">
        <v>0</v>
      </c>
      <c r="C108" s="160">
        <v>2500</v>
      </c>
      <c r="D108" s="160">
        <v>0</v>
      </c>
      <c r="E108" s="160">
        <v>0</v>
      </c>
      <c r="F108" s="160">
        <v>0</v>
      </c>
      <c r="G108" s="161">
        <v>2500</v>
      </c>
    </row>
    <row r="109" spans="1:7" x14ac:dyDescent="0.2">
      <c r="A109" s="148" t="s">
        <v>408</v>
      </c>
      <c r="B109" s="160">
        <v>0</v>
      </c>
      <c r="C109" s="160">
        <v>4006</v>
      </c>
      <c r="D109" s="160">
        <v>0</v>
      </c>
      <c r="E109" s="160">
        <v>0</v>
      </c>
      <c r="F109" s="160">
        <v>0</v>
      </c>
      <c r="G109" s="161">
        <v>4006</v>
      </c>
    </row>
    <row r="110" spans="1:7" x14ac:dyDescent="0.2">
      <c r="A110" s="148" t="s">
        <v>435</v>
      </c>
      <c r="B110" s="160">
        <v>0</v>
      </c>
      <c r="C110" s="160">
        <v>1200</v>
      </c>
      <c r="D110" s="160">
        <v>0</v>
      </c>
      <c r="E110" s="160">
        <v>0</v>
      </c>
      <c r="F110" s="160">
        <v>0</v>
      </c>
      <c r="G110" s="161">
        <v>1200</v>
      </c>
    </row>
    <row r="111" spans="1:7" x14ac:dyDescent="0.2">
      <c r="A111" s="148" t="s">
        <v>436</v>
      </c>
      <c r="B111" s="160">
        <v>0</v>
      </c>
      <c r="C111" s="160">
        <v>6500</v>
      </c>
      <c r="D111" s="160">
        <v>0</v>
      </c>
      <c r="E111" s="160">
        <v>0</v>
      </c>
      <c r="F111" s="160">
        <v>0</v>
      </c>
      <c r="G111" s="161">
        <v>6500</v>
      </c>
    </row>
    <row r="112" spans="1:7" x14ac:dyDescent="0.2">
      <c r="A112" s="148" t="s">
        <v>437</v>
      </c>
      <c r="B112" s="160">
        <v>0</v>
      </c>
      <c r="C112" s="160">
        <v>6500</v>
      </c>
      <c r="D112" s="160">
        <v>0</v>
      </c>
      <c r="E112" s="160">
        <v>0</v>
      </c>
      <c r="F112" s="160">
        <v>0</v>
      </c>
      <c r="G112" s="161">
        <v>6500</v>
      </c>
    </row>
    <row r="113" spans="1:7" x14ac:dyDescent="0.2">
      <c r="A113" s="148" t="s">
        <v>438</v>
      </c>
      <c r="B113" s="160">
        <v>0</v>
      </c>
      <c r="C113" s="160">
        <v>3000</v>
      </c>
      <c r="D113" s="160">
        <v>0</v>
      </c>
      <c r="E113" s="160">
        <v>0</v>
      </c>
      <c r="F113" s="160">
        <v>0</v>
      </c>
      <c r="G113" s="161">
        <v>3000</v>
      </c>
    </row>
    <row r="114" spans="1:7" x14ac:dyDescent="0.2">
      <c r="A114" s="148" t="s">
        <v>439</v>
      </c>
      <c r="B114" s="160">
        <v>0</v>
      </c>
      <c r="C114" s="160">
        <v>800</v>
      </c>
      <c r="D114" s="160">
        <v>0</v>
      </c>
      <c r="E114" s="160">
        <v>0</v>
      </c>
      <c r="F114" s="160">
        <v>0</v>
      </c>
      <c r="G114" s="161">
        <v>800</v>
      </c>
    </row>
    <row r="115" spans="1:7" x14ac:dyDescent="0.2">
      <c r="A115" s="148" t="s">
        <v>441</v>
      </c>
      <c r="B115" s="160">
        <v>0</v>
      </c>
      <c r="C115" s="160">
        <v>2090</v>
      </c>
      <c r="D115" s="160">
        <v>0</v>
      </c>
      <c r="E115" s="160">
        <v>0</v>
      </c>
      <c r="F115" s="160">
        <v>0</v>
      </c>
      <c r="G115" s="161">
        <v>2090</v>
      </c>
    </row>
    <row r="116" spans="1:7" s="171" customFormat="1" x14ac:dyDescent="0.2">
      <c r="A116" s="148" t="s">
        <v>442</v>
      </c>
      <c r="B116" s="160">
        <v>0</v>
      </c>
      <c r="C116" s="160">
        <v>1020</v>
      </c>
      <c r="D116" s="160">
        <v>0</v>
      </c>
      <c r="E116" s="160">
        <v>0</v>
      </c>
      <c r="F116" s="160">
        <v>0</v>
      </c>
      <c r="G116" s="161">
        <v>1020</v>
      </c>
    </row>
    <row r="117" spans="1:7" x14ac:dyDescent="0.2">
      <c r="A117" s="148" t="s">
        <v>443</v>
      </c>
      <c r="B117" s="160">
        <v>0</v>
      </c>
      <c r="C117" s="160">
        <v>200</v>
      </c>
      <c r="D117" s="160">
        <v>0</v>
      </c>
      <c r="E117" s="160">
        <v>0</v>
      </c>
      <c r="F117" s="160">
        <v>0</v>
      </c>
      <c r="G117" s="161">
        <v>200</v>
      </c>
    </row>
    <row r="118" spans="1:7" x14ac:dyDescent="0.2">
      <c r="A118" s="148" t="s">
        <v>444</v>
      </c>
      <c r="B118" s="160">
        <v>0</v>
      </c>
      <c r="C118" s="160">
        <v>500</v>
      </c>
      <c r="D118" s="160">
        <v>0</v>
      </c>
      <c r="E118" s="160">
        <v>0</v>
      </c>
      <c r="F118" s="160">
        <v>0</v>
      </c>
      <c r="G118" s="161">
        <v>500</v>
      </c>
    </row>
    <row r="119" spans="1:7" x14ac:dyDescent="0.2">
      <c r="A119" s="148" t="s">
        <v>451</v>
      </c>
      <c r="B119" s="160">
        <v>0</v>
      </c>
      <c r="C119" s="160">
        <v>135</v>
      </c>
      <c r="D119" s="160">
        <v>0</v>
      </c>
      <c r="E119" s="160">
        <v>0</v>
      </c>
      <c r="F119" s="160">
        <v>0</v>
      </c>
      <c r="G119" s="161">
        <v>135</v>
      </c>
    </row>
    <row r="120" spans="1:7" x14ac:dyDescent="0.2">
      <c r="A120" s="148" t="s">
        <v>456</v>
      </c>
      <c r="B120" s="160">
        <v>0</v>
      </c>
      <c r="C120" s="160">
        <v>197</v>
      </c>
      <c r="D120" s="160">
        <v>0</v>
      </c>
      <c r="E120" s="160">
        <v>0</v>
      </c>
      <c r="F120" s="160">
        <v>0</v>
      </c>
      <c r="G120" s="161">
        <v>197</v>
      </c>
    </row>
    <row r="121" spans="1:7" x14ac:dyDescent="0.2">
      <c r="A121" s="148" t="s">
        <v>460</v>
      </c>
      <c r="B121" s="160">
        <v>0</v>
      </c>
      <c r="C121" s="160">
        <v>153</v>
      </c>
      <c r="D121" s="160">
        <v>0</v>
      </c>
      <c r="E121" s="160">
        <v>0</v>
      </c>
      <c r="F121" s="160">
        <v>0</v>
      </c>
      <c r="G121" s="161">
        <v>153</v>
      </c>
    </row>
    <row r="122" spans="1:7" x14ac:dyDescent="0.2">
      <c r="A122" s="148" t="s">
        <v>461</v>
      </c>
      <c r="B122" s="160">
        <v>0</v>
      </c>
      <c r="C122" s="160">
        <v>90</v>
      </c>
      <c r="D122" s="160">
        <v>0</v>
      </c>
      <c r="E122" s="160">
        <v>0</v>
      </c>
      <c r="F122" s="160">
        <v>0</v>
      </c>
      <c r="G122" s="161">
        <v>90</v>
      </c>
    </row>
    <row r="123" spans="1:7" x14ac:dyDescent="0.2">
      <c r="A123" s="148" t="s">
        <v>463</v>
      </c>
      <c r="B123" s="160">
        <v>0</v>
      </c>
      <c r="C123" s="160">
        <v>2000</v>
      </c>
      <c r="D123" s="160">
        <v>0</v>
      </c>
      <c r="E123" s="160">
        <v>0</v>
      </c>
      <c r="F123" s="160">
        <v>0</v>
      </c>
      <c r="G123" s="161">
        <v>2000</v>
      </c>
    </row>
    <row r="124" spans="1:7" x14ac:dyDescent="0.2">
      <c r="A124" s="148" t="s">
        <v>464</v>
      </c>
      <c r="B124" s="160">
        <v>0</v>
      </c>
      <c r="C124" s="160">
        <v>205</v>
      </c>
      <c r="D124" s="160">
        <v>0</v>
      </c>
      <c r="E124" s="160">
        <v>0</v>
      </c>
      <c r="F124" s="160">
        <v>0</v>
      </c>
      <c r="G124" s="161">
        <v>205</v>
      </c>
    </row>
    <row r="125" spans="1:7" x14ac:dyDescent="0.2">
      <c r="A125" s="148" t="s">
        <v>465</v>
      </c>
      <c r="B125" s="160">
        <v>0</v>
      </c>
      <c r="C125" s="160">
        <v>255</v>
      </c>
      <c r="D125" s="160">
        <v>0</v>
      </c>
      <c r="E125" s="160">
        <v>0</v>
      </c>
      <c r="F125" s="160">
        <v>0</v>
      </c>
      <c r="G125" s="161">
        <v>255</v>
      </c>
    </row>
    <row r="126" spans="1:7" x14ac:dyDescent="0.2">
      <c r="A126" s="148" t="s">
        <v>466</v>
      </c>
      <c r="B126" s="160">
        <v>0</v>
      </c>
      <c r="C126" s="160">
        <v>150</v>
      </c>
      <c r="D126" s="160">
        <v>0</v>
      </c>
      <c r="E126" s="160">
        <v>0</v>
      </c>
      <c r="F126" s="160">
        <v>0</v>
      </c>
      <c r="G126" s="161">
        <v>150</v>
      </c>
    </row>
    <row r="127" spans="1:7" x14ac:dyDescent="0.2">
      <c r="A127" s="148" t="s">
        <v>467</v>
      </c>
      <c r="B127" s="160">
        <v>0</v>
      </c>
      <c r="C127" s="160">
        <v>153</v>
      </c>
      <c r="D127" s="160">
        <v>0</v>
      </c>
      <c r="E127" s="160">
        <v>0</v>
      </c>
      <c r="F127" s="160">
        <v>0</v>
      </c>
      <c r="G127" s="161">
        <v>153</v>
      </c>
    </row>
    <row r="128" spans="1:7" x14ac:dyDescent="0.2">
      <c r="A128" s="148" t="s">
        <v>470</v>
      </c>
      <c r="B128" s="160">
        <v>0</v>
      </c>
      <c r="C128" s="160">
        <v>827</v>
      </c>
      <c r="D128" s="160">
        <v>0</v>
      </c>
      <c r="E128" s="160">
        <v>0</v>
      </c>
      <c r="F128" s="160">
        <v>0</v>
      </c>
      <c r="G128" s="161">
        <v>827</v>
      </c>
    </row>
    <row r="129" spans="1:7" ht="15.75" x14ac:dyDescent="0.25">
      <c r="A129" s="162" t="s">
        <v>473</v>
      </c>
      <c r="B129" s="163">
        <v>0</v>
      </c>
      <c r="C129" s="163">
        <v>84348</v>
      </c>
      <c r="D129" s="163">
        <v>0</v>
      </c>
      <c r="E129" s="163">
        <v>0</v>
      </c>
      <c r="F129" s="163">
        <v>0</v>
      </c>
      <c r="G129" s="164">
        <v>84348</v>
      </c>
    </row>
    <row r="130" spans="1:7" x14ac:dyDescent="0.2">
      <c r="A130" s="157" t="s">
        <v>474</v>
      </c>
      <c r="B130" s="158"/>
      <c r="C130" s="158"/>
      <c r="D130" s="158"/>
      <c r="E130" s="158"/>
      <c r="F130" s="158"/>
      <c r="G130" s="159"/>
    </row>
    <row r="131" spans="1:7" x14ac:dyDescent="0.2">
      <c r="A131" s="148" t="s">
        <v>479</v>
      </c>
      <c r="B131" s="160">
        <v>0</v>
      </c>
      <c r="C131" s="160">
        <v>12600</v>
      </c>
      <c r="D131" s="160">
        <v>0</v>
      </c>
      <c r="E131" s="160">
        <v>0</v>
      </c>
      <c r="F131" s="160">
        <v>0</v>
      </c>
      <c r="G131" s="161">
        <v>12600</v>
      </c>
    </row>
    <row r="132" spans="1:7" x14ac:dyDescent="0.2">
      <c r="A132" s="148" t="s">
        <v>487</v>
      </c>
      <c r="B132" s="160">
        <v>0</v>
      </c>
      <c r="C132" s="160">
        <v>524</v>
      </c>
      <c r="D132" s="160">
        <v>0</v>
      </c>
      <c r="E132" s="160">
        <v>0</v>
      </c>
      <c r="F132" s="160">
        <v>0</v>
      </c>
      <c r="G132" s="161">
        <v>524</v>
      </c>
    </row>
    <row r="133" spans="1:7" x14ac:dyDescent="0.2">
      <c r="A133" s="148" t="s">
        <v>493</v>
      </c>
      <c r="B133" s="160">
        <v>0</v>
      </c>
      <c r="C133" s="160">
        <v>2175</v>
      </c>
      <c r="D133" s="160">
        <v>0</v>
      </c>
      <c r="E133" s="160">
        <v>0</v>
      </c>
      <c r="F133" s="160">
        <v>0</v>
      </c>
      <c r="G133" s="161">
        <v>2175</v>
      </c>
    </row>
    <row r="134" spans="1:7" x14ac:dyDescent="0.2">
      <c r="A134" s="148" t="s">
        <v>494</v>
      </c>
      <c r="B134" s="160">
        <v>0</v>
      </c>
      <c r="C134" s="160">
        <v>10413</v>
      </c>
      <c r="D134" s="160">
        <v>0</v>
      </c>
      <c r="E134" s="160">
        <v>0</v>
      </c>
      <c r="F134" s="160">
        <v>0</v>
      </c>
      <c r="G134" s="161">
        <v>10413</v>
      </c>
    </row>
    <row r="135" spans="1:7" x14ac:dyDescent="0.2">
      <c r="A135" s="148" t="s">
        <v>502</v>
      </c>
      <c r="B135" s="160">
        <v>0</v>
      </c>
      <c r="C135" s="160">
        <v>400</v>
      </c>
      <c r="D135" s="160">
        <v>0</v>
      </c>
      <c r="E135" s="160">
        <v>0</v>
      </c>
      <c r="F135" s="160">
        <v>0</v>
      </c>
      <c r="G135" s="161">
        <v>400</v>
      </c>
    </row>
    <row r="136" spans="1:7" x14ac:dyDescent="0.2">
      <c r="A136" s="148" t="s">
        <v>505</v>
      </c>
      <c r="B136" s="160">
        <v>0</v>
      </c>
      <c r="C136" s="160">
        <v>150</v>
      </c>
      <c r="D136" s="160">
        <v>0</v>
      </c>
      <c r="E136" s="160">
        <v>0</v>
      </c>
      <c r="F136" s="160">
        <v>0</v>
      </c>
      <c r="G136" s="161">
        <v>150</v>
      </c>
    </row>
    <row r="137" spans="1:7" x14ac:dyDescent="0.2">
      <c r="A137" s="148" t="s">
        <v>509</v>
      </c>
      <c r="B137" s="160">
        <v>0</v>
      </c>
      <c r="C137" s="160">
        <v>500</v>
      </c>
      <c r="D137" s="160">
        <v>0</v>
      </c>
      <c r="E137" s="160">
        <v>0</v>
      </c>
      <c r="F137" s="160">
        <v>0</v>
      </c>
      <c r="G137" s="161">
        <v>500</v>
      </c>
    </row>
    <row r="138" spans="1:7" x14ac:dyDescent="0.2">
      <c r="A138" s="148" t="s">
        <v>517</v>
      </c>
      <c r="B138" s="160">
        <v>0</v>
      </c>
      <c r="C138" s="160">
        <v>4000</v>
      </c>
      <c r="D138" s="160">
        <v>0</v>
      </c>
      <c r="E138" s="160">
        <v>0</v>
      </c>
      <c r="F138" s="160">
        <v>0</v>
      </c>
      <c r="G138" s="161">
        <v>4000</v>
      </c>
    </row>
    <row r="139" spans="1:7" x14ac:dyDescent="0.2">
      <c r="A139" s="148" t="s">
        <v>518</v>
      </c>
      <c r="B139" s="160">
        <v>0</v>
      </c>
      <c r="C139" s="160">
        <v>300</v>
      </c>
      <c r="D139" s="160">
        <v>0</v>
      </c>
      <c r="E139" s="160">
        <v>0</v>
      </c>
      <c r="F139" s="160">
        <v>0</v>
      </c>
      <c r="G139" s="161">
        <v>300</v>
      </c>
    </row>
    <row r="140" spans="1:7" x14ac:dyDescent="0.2">
      <c r="A140" s="148" t="s">
        <v>520</v>
      </c>
      <c r="B140" s="160">
        <v>0</v>
      </c>
      <c r="C140" s="160">
        <v>500</v>
      </c>
      <c r="D140" s="160">
        <v>0</v>
      </c>
      <c r="E140" s="160">
        <v>0</v>
      </c>
      <c r="F140" s="160">
        <v>0</v>
      </c>
      <c r="G140" s="161">
        <v>500</v>
      </c>
    </row>
    <row r="141" spans="1:7" x14ac:dyDescent="0.2">
      <c r="A141" s="148" t="s">
        <v>528</v>
      </c>
      <c r="B141" s="160">
        <v>0</v>
      </c>
      <c r="C141" s="160">
        <v>1000</v>
      </c>
      <c r="D141" s="160">
        <v>0</v>
      </c>
      <c r="E141" s="160">
        <v>0</v>
      </c>
      <c r="F141" s="160">
        <v>0</v>
      </c>
      <c r="G141" s="161">
        <v>1000</v>
      </c>
    </row>
    <row r="142" spans="1:7" x14ac:dyDescent="0.2">
      <c r="A142" s="148" t="s">
        <v>529</v>
      </c>
      <c r="B142" s="160">
        <v>0</v>
      </c>
      <c r="C142" s="160">
        <v>2442</v>
      </c>
      <c r="D142" s="160">
        <v>0</v>
      </c>
      <c r="E142" s="160">
        <v>0</v>
      </c>
      <c r="F142" s="160">
        <v>0</v>
      </c>
      <c r="G142" s="161">
        <v>2442</v>
      </c>
    </row>
    <row r="143" spans="1:7" x14ac:dyDescent="0.2">
      <c r="A143" s="148" t="s">
        <v>530</v>
      </c>
      <c r="B143" s="160">
        <v>0</v>
      </c>
      <c r="C143" s="160">
        <v>825</v>
      </c>
      <c r="D143" s="160">
        <v>0</v>
      </c>
      <c r="E143" s="160">
        <v>0</v>
      </c>
      <c r="F143" s="160">
        <v>0</v>
      </c>
      <c r="G143" s="161">
        <v>825</v>
      </c>
    </row>
    <row r="144" spans="1:7" x14ac:dyDescent="0.2">
      <c r="A144" s="148" t="s">
        <v>531</v>
      </c>
      <c r="B144" s="160">
        <v>0</v>
      </c>
      <c r="C144" s="160">
        <v>600</v>
      </c>
      <c r="D144" s="160">
        <v>0</v>
      </c>
      <c r="E144" s="160">
        <v>0</v>
      </c>
      <c r="F144" s="160">
        <v>0</v>
      </c>
      <c r="G144" s="161">
        <v>600</v>
      </c>
    </row>
    <row r="145" spans="1:7" x14ac:dyDescent="0.2">
      <c r="A145" s="148" t="s">
        <v>532</v>
      </c>
      <c r="B145" s="160">
        <v>0</v>
      </c>
      <c r="C145" s="160">
        <v>1500</v>
      </c>
      <c r="D145" s="160">
        <v>0</v>
      </c>
      <c r="E145" s="160">
        <v>0</v>
      </c>
      <c r="F145" s="160">
        <v>0</v>
      </c>
      <c r="G145" s="161">
        <v>1500</v>
      </c>
    </row>
    <row r="146" spans="1:7" x14ac:dyDescent="0.2">
      <c r="A146" s="148" t="s">
        <v>533</v>
      </c>
      <c r="B146" s="160">
        <v>0</v>
      </c>
      <c r="C146" s="160">
        <v>11000</v>
      </c>
      <c r="D146" s="160">
        <v>0</v>
      </c>
      <c r="E146" s="160">
        <v>0</v>
      </c>
      <c r="F146" s="160">
        <v>0</v>
      </c>
      <c r="G146" s="161">
        <v>11000</v>
      </c>
    </row>
    <row r="147" spans="1:7" x14ac:dyDescent="0.2">
      <c r="A147" s="148" t="s">
        <v>534</v>
      </c>
      <c r="B147" s="160">
        <v>0</v>
      </c>
      <c r="C147" s="160">
        <v>2100</v>
      </c>
      <c r="D147" s="160">
        <v>0</v>
      </c>
      <c r="E147" s="160">
        <v>0</v>
      </c>
      <c r="F147" s="160">
        <v>0</v>
      </c>
      <c r="G147" s="161">
        <v>2100</v>
      </c>
    </row>
    <row r="148" spans="1:7" x14ac:dyDescent="0.2">
      <c r="A148" s="148" t="s">
        <v>535</v>
      </c>
      <c r="B148" s="160">
        <v>0</v>
      </c>
      <c r="C148" s="160">
        <v>6750</v>
      </c>
      <c r="D148" s="160">
        <v>0</v>
      </c>
      <c r="E148" s="160">
        <v>0</v>
      </c>
      <c r="F148" s="160">
        <v>0</v>
      </c>
      <c r="G148" s="161">
        <v>6750</v>
      </c>
    </row>
    <row r="149" spans="1:7" x14ac:dyDescent="0.2">
      <c r="A149" s="148" t="s">
        <v>536</v>
      </c>
      <c r="B149" s="160">
        <v>0</v>
      </c>
      <c r="C149" s="160">
        <v>970</v>
      </c>
      <c r="D149" s="160">
        <v>0</v>
      </c>
      <c r="E149" s="160">
        <v>0</v>
      </c>
      <c r="F149" s="160">
        <v>0</v>
      </c>
      <c r="G149" s="161">
        <v>970</v>
      </c>
    </row>
    <row r="150" spans="1:7" x14ac:dyDescent="0.2">
      <c r="A150" s="148" t="s">
        <v>537</v>
      </c>
      <c r="B150" s="160">
        <v>0</v>
      </c>
      <c r="C150" s="160">
        <v>9450</v>
      </c>
      <c r="D150" s="160">
        <v>0</v>
      </c>
      <c r="E150" s="160">
        <v>0</v>
      </c>
      <c r="F150" s="160">
        <v>0</v>
      </c>
      <c r="G150" s="161">
        <v>9450</v>
      </c>
    </row>
    <row r="151" spans="1:7" x14ac:dyDescent="0.2">
      <c r="A151" s="148" t="s">
        <v>538</v>
      </c>
      <c r="B151" s="160">
        <v>0</v>
      </c>
      <c r="C151" s="160">
        <v>1000</v>
      </c>
      <c r="D151" s="160">
        <v>0</v>
      </c>
      <c r="E151" s="160">
        <v>0</v>
      </c>
      <c r="F151" s="160">
        <v>0</v>
      </c>
      <c r="G151" s="161">
        <v>1000</v>
      </c>
    </row>
    <row r="152" spans="1:7" x14ac:dyDescent="0.2">
      <c r="A152" s="148" t="s">
        <v>539</v>
      </c>
      <c r="B152" s="160">
        <v>0</v>
      </c>
      <c r="C152" s="160">
        <v>400</v>
      </c>
      <c r="D152" s="160">
        <v>0</v>
      </c>
      <c r="E152" s="160">
        <v>0</v>
      </c>
      <c r="F152" s="160">
        <v>0</v>
      </c>
      <c r="G152" s="161">
        <v>400</v>
      </c>
    </row>
    <row r="153" spans="1:7" x14ac:dyDescent="0.2">
      <c r="A153" s="148" t="s">
        <v>540</v>
      </c>
      <c r="B153" s="160">
        <v>0</v>
      </c>
      <c r="C153" s="160">
        <v>65</v>
      </c>
      <c r="D153" s="160">
        <v>0</v>
      </c>
      <c r="E153" s="160">
        <v>0</v>
      </c>
      <c r="F153" s="160">
        <v>0</v>
      </c>
      <c r="G153" s="161">
        <v>65</v>
      </c>
    </row>
    <row r="154" spans="1:7" ht="15.75" x14ac:dyDescent="0.25">
      <c r="A154" s="162" t="s">
        <v>545</v>
      </c>
      <c r="B154" s="163">
        <v>0</v>
      </c>
      <c r="C154" s="163">
        <v>69664</v>
      </c>
      <c r="D154" s="163">
        <v>0</v>
      </c>
      <c r="E154" s="163">
        <v>0</v>
      </c>
      <c r="F154" s="163">
        <v>0</v>
      </c>
      <c r="G154" s="164">
        <v>69664</v>
      </c>
    </row>
    <row r="155" spans="1:7" ht="15.75" x14ac:dyDescent="0.25">
      <c r="A155" s="165" t="s">
        <v>29</v>
      </c>
      <c r="B155" s="166">
        <v>0</v>
      </c>
      <c r="C155" s="166">
        <v>156037</v>
      </c>
      <c r="D155" s="166">
        <v>0</v>
      </c>
      <c r="E155" s="166">
        <v>0</v>
      </c>
      <c r="F155" s="166">
        <v>0</v>
      </c>
      <c r="G155" s="167">
        <v>156037</v>
      </c>
    </row>
    <row r="156" spans="1:7" x14ac:dyDescent="0.2">
      <c r="A156" s="168" t="s">
        <v>690</v>
      </c>
      <c r="B156" s="169"/>
      <c r="C156" s="169"/>
      <c r="D156" s="169"/>
      <c r="E156" s="169"/>
      <c r="F156" s="169"/>
      <c r="G156" s="170"/>
    </row>
    <row r="157" spans="1:7" x14ac:dyDescent="0.2">
      <c r="A157" s="157" t="s">
        <v>187</v>
      </c>
      <c r="B157" s="158"/>
      <c r="C157" s="158"/>
      <c r="D157" s="158"/>
      <c r="E157" s="158"/>
      <c r="F157" s="158"/>
      <c r="G157" s="159"/>
    </row>
    <row r="158" spans="1:7" x14ac:dyDescent="0.2">
      <c r="A158" s="148" t="s">
        <v>192</v>
      </c>
      <c r="B158" s="160">
        <v>500</v>
      </c>
      <c r="C158" s="160">
        <v>0</v>
      </c>
      <c r="D158" s="160">
        <v>0</v>
      </c>
      <c r="E158" s="160">
        <v>0</v>
      </c>
      <c r="F158" s="160">
        <v>0</v>
      </c>
      <c r="G158" s="161">
        <v>500</v>
      </c>
    </row>
    <row r="159" spans="1:7" ht="15.75" x14ac:dyDescent="0.25">
      <c r="A159" s="162" t="s">
        <v>199</v>
      </c>
      <c r="B159" s="163">
        <v>500</v>
      </c>
      <c r="C159" s="163">
        <v>0</v>
      </c>
      <c r="D159" s="163">
        <v>0</v>
      </c>
      <c r="E159" s="163">
        <v>0</v>
      </c>
      <c r="F159" s="163">
        <v>0</v>
      </c>
      <c r="G159" s="164">
        <v>500</v>
      </c>
    </row>
    <row r="160" spans="1:7" x14ac:dyDescent="0.2">
      <c r="A160" s="157" t="s">
        <v>260</v>
      </c>
      <c r="B160" s="158"/>
      <c r="C160" s="158"/>
      <c r="D160" s="158"/>
      <c r="E160" s="158"/>
      <c r="F160" s="158"/>
      <c r="G160" s="159"/>
    </row>
    <row r="161" spans="1:7" x14ac:dyDescent="0.2">
      <c r="A161" s="148" t="s">
        <v>381</v>
      </c>
      <c r="B161" s="160">
        <v>340</v>
      </c>
      <c r="C161" s="160">
        <v>0</v>
      </c>
      <c r="D161" s="160">
        <v>0</v>
      </c>
      <c r="E161" s="160">
        <v>0</v>
      </c>
      <c r="F161" s="160">
        <v>0</v>
      </c>
      <c r="G161" s="161">
        <v>340</v>
      </c>
    </row>
    <row r="162" spans="1:7" x14ac:dyDescent="0.2">
      <c r="A162" s="148" t="s">
        <v>462</v>
      </c>
      <c r="B162" s="160">
        <v>170</v>
      </c>
      <c r="C162" s="160">
        <v>0</v>
      </c>
      <c r="D162" s="160">
        <v>0</v>
      </c>
      <c r="E162" s="160">
        <v>0</v>
      </c>
      <c r="F162" s="160">
        <v>0</v>
      </c>
      <c r="G162" s="161">
        <v>170</v>
      </c>
    </row>
    <row r="163" spans="1:7" x14ac:dyDescent="0.2">
      <c r="A163" s="148" t="s">
        <v>469</v>
      </c>
      <c r="B163" s="160">
        <v>500</v>
      </c>
      <c r="C163" s="160">
        <v>0</v>
      </c>
      <c r="D163" s="160">
        <v>0</v>
      </c>
      <c r="E163" s="160">
        <v>0</v>
      </c>
      <c r="F163" s="160">
        <v>0</v>
      </c>
      <c r="G163" s="161">
        <v>500</v>
      </c>
    </row>
    <row r="164" spans="1:7" ht="15.75" x14ac:dyDescent="0.25">
      <c r="A164" s="162" t="s">
        <v>473</v>
      </c>
      <c r="B164" s="163">
        <v>1010</v>
      </c>
      <c r="C164" s="163">
        <v>0</v>
      </c>
      <c r="D164" s="163">
        <v>0</v>
      </c>
      <c r="E164" s="163">
        <v>0</v>
      </c>
      <c r="F164" s="163">
        <v>0</v>
      </c>
      <c r="G164" s="164">
        <v>1010</v>
      </c>
    </row>
    <row r="165" spans="1:7" x14ac:dyDescent="0.2">
      <c r="A165" s="157" t="s">
        <v>474</v>
      </c>
      <c r="B165" s="158"/>
      <c r="C165" s="158"/>
      <c r="D165" s="158"/>
      <c r="E165" s="158"/>
      <c r="F165" s="158"/>
      <c r="G165" s="159"/>
    </row>
    <row r="166" spans="1:7" x14ac:dyDescent="0.2">
      <c r="A166" s="148" t="s">
        <v>484</v>
      </c>
      <c r="B166" s="160">
        <v>7579</v>
      </c>
      <c r="C166" s="160">
        <v>0</v>
      </c>
      <c r="D166" s="160">
        <v>0</v>
      </c>
      <c r="E166" s="160">
        <v>0</v>
      </c>
      <c r="F166" s="160">
        <v>0</v>
      </c>
      <c r="G166" s="161">
        <v>7579</v>
      </c>
    </row>
    <row r="167" spans="1:7" x14ac:dyDescent="0.2">
      <c r="A167" s="148" t="s">
        <v>485</v>
      </c>
      <c r="B167" s="160">
        <v>500</v>
      </c>
      <c r="C167" s="160">
        <v>0</v>
      </c>
      <c r="D167" s="160">
        <v>0</v>
      </c>
      <c r="E167" s="160">
        <v>0</v>
      </c>
      <c r="F167" s="160">
        <v>0</v>
      </c>
      <c r="G167" s="161">
        <v>500</v>
      </c>
    </row>
    <row r="168" spans="1:7" x14ac:dyDescent="0.2">
      <c r="A168" s="148" t="s">
        <v>499</v>
      </c>
      <c r="B168" s="160">
        <v>250</v>
      </c>
      <c r="C168" s="160">
        <v>0</v>
      </c>
      <c r="D168" s="160">
        <v>0</v>
      </c>
      <c r="E168" s="160">
        <v>0</v>
      </c>
      <c r="F168" s="160">
        <v>0</v>
      </c>
      <c r="G168" s="161">
        <v>250</v>
      </c>
    </row>
    <row r="169" spans="1:7" x14ac:dyDescent="0.2">
      <c r="A169" s="148" t="s">
        <v>500</v>
      </c>
      <c r="B169" s="160">
        <v>750</v>
      </c>
      <c r="C169" s="160">
        <v>0</v>
      </c>
      <c r="D169" s="160">
        <v>0</v>
      </c>
      <c r="E169" s="160">
        <v>0</v>
      </c>
      <c r="F169" s="160">
        <v>0</v>
      </c>
      <c r="G169" s="161">
        <v>750</v>
      </c>
    </row>
    <row r="170" spans="1:7" x14ac:dyDescent="0.2">
      <c r="A170" s="148" t="s">
        <v>501</v>
      </c>
      <c r="B170" s="160">
        <v>300</v>
      </c>
      <c r="C170" s="160">
        <v>0</v>
      </c>
      <c r="D170" s="160">
        <v>0</v>
      </c>
      <c r="E170" s="160">
        <v>0</v>
      </c>
      <c r="F170" s="160">
        <v>0</v>
      </c>
      <c r="G170" s="161">
        <v>300</v>
      </c>
    </row>
    <row r="171" spans="1:7" x14ac:dyDescent="0.2">
      <c r="A171" s="148" t="s">
        <v>524</v>
      </c>
      <c r="B171" s="160">
        <v>1350</v>
      </c>
      <c r="C171" s="160">
        <v>0</v>
      </c>
      <c r="D171" s="160">
        <v>0</v>
      </c>
      <c r="E171" s="160">
        <v>0</v>
      </c>
      <c r="F171" s="160">
        <v>0</v>
      </c>
      <c r="G171" s="161">
        <v>1350</v>
      </c>
    </row>
    <row r="172" spans="1:7" ht="15.75" x14ac:dyDescent="0.25">
      <c r="A172" s="162" t="s">
        <v>545</v>
      </c>
      <c r="B172" s="163">
        <v>10729</v>
      </c>
      <c r="C172" s="163">
        <v>0</v>
      </c>
      <c r="D172" s="163">
        <v>0</v>
      </c>
      <c r="E172" s="163">
        <v>0</v>
      </c>
      <c r="F172" s="163">
        <v>0</v>
      </c>
      <c r="G172" s="164">
        <v>10729</v>
      </c>
    </row>
    <row r="173" spans="1:7" x14ac:dyDescent="0.2">
      <c r="A173" s="157" t="s">
        <v>546</v>
      </c>
      <c r="B173" s="158"/>
      <c r="C173" s="158"/>
      <c r="D173" s="158"/>
      <c r="E173" s="158"/>
      <c r="F173" s="158"/>
      <c r="G173" s="159"/>
    </row>
    <row r="174" spans="1:7" x14ac:dyDescent="0.2">
      <c r="A174" s="148" t="s">
        <v>583</v>
      </c>
      <c r="B174" s="160">
        <v>1000</v>
      </c>
      <c r="C174" s="160">
        <v>0</v>
      </c>
      <c r="D174" s="160">
        <v>0</v>
      </c>
      <c r="E174" s="160">
        <v>0</v>
      </c>
      <c r="F174" s="160">
        <v>0</v>
      </c>
      <c r="G174" s="161">
        <v>1000</v>
      </c>
    </row>
    <row r="175" spans="1:7" ht="15.75" x14ac:dyDescent="0.25">
      <c r="A175" s="162" t="s">
        <v>585</v>
      </c>
      <c r="B175" s="163">
        <v>1000</v>
      </c>
      <c r="C175" s="163">
        <v>0</v>
      </c>
      <c r="D175" s="163">
        <v>0</v>
      </c>
      <c r="E175" s="163">
        <v>0</v>
      </c>
      <c r="F175" s="163">
        <v>0</v>
      </c>
      <c r="G175" s="164">
        <v>1000</v>
      </c>
    </row>
    <row r="176" spans="1:7" ht="15.75" x14ac:dyDescent="0.25">
      <c r="A176" s="165" t="s">
        <v>691</v>
      </c>
      <c r="B176" s="166">
        <v>13239</v>
      </c>
      <c r="C176" s="166">
        <v>0</v>
      </c>
      <c r="D176" s="166">
        <v>0</v>
      </c>
      <c r="E176" s="166">
        <v>0</v>
      </c>
      <c r="F176" s="166">
        <v>0</v>
      </c>
      <c r="G176" s="167">
        <v>13239</v>
      </c>
    </row>
    <row r="177" spans="1:7" x14ac:dyDescent="0.2">
      <c r="A177" s="168" t="s">
        <v>34</v>
      </c>
      <c r="B177" s="169"/>
      <c r="C177" s="169"/>
      <c r="D177" s="169"/>
      <c r="E177" s="169"/>
      <c r="F177" s="169"/>
      <c r="G177" s="170"/>
    </row>
    <row r="178" spans="1:7" x14ac:dyDescent="0.2">
      <c r="A178" s="157" t="s">
        <v>187</v>
      </c>
      <c r="B178" s="158"/>
      <c r="C178" s="158"/>
      <c r="D178" s="158"/>
      <c r="E178" s="158"/>
      <c r="F178" s="158"/>
      <c r="G178" s="159"/>
    </row>
    <row r="179" spans="1:7" x14ac:dyDescent="0.2">
      <c r="A179" s="148" t="s">
        <v>189</v>
      </c>
      <c r="B179" s="160">
        <v>7197</v>
      </c>
      <c r="C179" s="160">
        <v>0</v>
      </c>
      <c r="D179" s="160">
        <v>0</v>
      </c>
      <c r="E179" s="160">
        <v>0</v>
      </c>
      <c r="F179" s="160">
        <v>0</v>
      </c>
      <c r="G179" s="161">
        <v>7197</v>
      </c>
    </row>
    <row r="180" spans="1:7" x14ac:dyDescent="0.2">
      <c r="A180" s="148" t="s">
        <v>193</v>
      </c>
      <c r="B180" s="160">
        <v>4725</v>
      </c>
      <c r="C180" s="160">
        <v>0</v>
      </c>
      <c r="D180" s="160">
        <v>0</v>
      </c>
      <c r="E180" s="160">
        <v>0</v>
      </c>
      <c r="F180" s="160">
        <v>0</v>
      </c>
      <c r="G180" s="161">
        <v>4725</v>
      </c>
    </row>
    <row r="181" spans="1:7" x14ac:dyDescent="0.2">
      <c r="A181" s="148" t="s">
        <v>198</v>
      </c>
      <c r="B181" s="160">
        <v>500</v>
      </c>
      <c r="C181" s="160">
        <v>0</v>
      </c>
      <c r="D181" s="160">
        <v>0</v>
      </c>
      <c r="E181" s="160">
        <v>0</v>
      </c>
      <c r="F181" s="160">
        <v>0</v>
      </c>
      <c r="G181" s="161">
        <v>500</v>
      </c>
    </row>
    <row r="182" spans="1:7" ht="15.75" x14ac:dyDescent="0.25">
      <c r="A182" s="162" t="s">
        <v>199</v>
      </c>
      <c r="B182" s="163">
        <v>12422</v>
      </c>
      <c r="C182" s="163">
        <v>0</v>
      </c>
      <c r="D182" s="163">
        <v>0</v>
      </c>
      <c r="E182" s="163">
        <v>0</v>
      </c>
      <c r="F182" s="163">
        <v>0</v>
      </c>
      <c r="G182" s="164">
        <v>12422</v>
      </c>
    </row>
    <row r="183" spans="1:7" x14ac:dyDescent="0.2">
      <c r="A183" s="157" t="s">
        <v>260</v>
      </c>
      <c r="B183" s="158"/>
      <c r="C183" s="158"/>
      <c r="D183" s="158"/>
      <c r="E183" s="158"/>
      <c r="F183" s="158"/>
      <c r="G183" s="159"/>
    </row>
    <row r="184" spans="1:7" x14ac:dyDescent="0.2">
      <c r="A184" s="148" t="s">
        <v>388</v>
      </c>
      <c r="B184" s="160">
        <v>2065</v>
      </c>
      <c r="C184" s="160">
        <v>0</v>
      </c>
      <c r="D184" s="160">
        <v>0</v>
      </c>
      <c r="E184" s="160">
        <v>0</v>
      </c>
      <c r="F184" s="160">
        <v>0</v>
      </c>
      <c r="G184" s="161">
        <v>2065</v>
      </c>
    </row>
    <row r="185" spans="1:7" x14ac:dyDescent="0.2">
      <c r="A185" s="148" t="s">
        <v>399</v>
      </c>
      <c r="B185" s="160">
        <v>340</v>
      </c>
      <c r="C185" s="160">
        <v>0</v>
      </c>
      <c r="D185" s="160">
        <v>0</v>
      </c>
      <c r="E185" s="160">
        <v>0</v>
      </c>
      <c r="F185" s="160">
        <v>0</v>
      </c>
      <c r="G185" s="161">
        <v>340</v>
      </c>
    </row>
    <row r="186" spans="1:7" ht="15.75" x14ac:dyDescent="0.25">
      <c r="A186" s="162" t="s">
        <v>473</v>
      </c>
      <c r="B186" s="163">
        <v>2405</v>
      </c>
      <c r="C186" s="163">
        <v>0</v>
      </c>
      <c r="D186" s="163">
        <v>0</v>
      </c>
      <c r="E186" s="163">
        <v>0</v>
      </c>
      <c r="F186" s="163">
        <v>0</v>
      </c>
      <c r="G186" s="164">
        <v>2405</v>
      </c>
    </row>
    <row r="187" spans="1:7" x14ac:dyDescent="0.2">
      <c r="A187" s="157" t="s">
        <v>586</v>
      </c>
      <c r="B187" s="158"/>
      <c r="C187" s="158"/>
      <c r="D187" s="158"/>
      <c r="E187" s="158"/>
      <c r="F187" s="158"/>
      <c r="G187" s="159"/>
    </row>
    <row r="188" spans="1:7" x14ac:dyDescent="0.2">
      <c r="A188" s="148" t="s">
        <v>587</v>
      </c>
      <c r="B188" s="160">
        <v>1200</v>
      </c>
      <c r="C188" s="160">
        <v>0</v>
      </c>
      <c r="D188" s="160">
        <v>0</v>
      </c>
      <c r="E188" s="160">
        <v>0</v>
      </c>
      <c r="F188" s="160">
        <v>0</v>
      </c>
      <c r="G188" s="161">
        <v>1200</v>
      </c>
    </row>
    <row r="189" spans="1:7" ht="15.75" x14ac:dyDescent="0.25">
      <c r="A189" s="162" t="s">
        <v>588</v>
      </c>
      <c r="B189" s="163">
        <v>1200</v>
      </c>
      <c r="C189" s="163">
        <v>0</v>
      </c>
      <c r="D189" s="163">
        <v>0</v>
      </c>
      <c r="E189" s="163">
        <v>0</v>
      </c>
      <c r="F189" s="163">
        <v>0</v>
      </c>
      <c r="G189" s="164">
        <v>1200</v>
      </c>
    </row>
    <row r="190" spans="1:7" x14ac:dyDescent="0.2">
      <c r="A190" s="157" t="s">
        <v>589</v>
      </c>
      <c r="B190" s="158"/>
      <c r="C190" s="158"/>
      <c r="D190" s="158"/>
      <c r="E190" s="158"/>
      <c r="F190" s="158"/>
      <c r="G190" s="159"/>
    </row>
    <row r="191" spans="1:7" x14ac:dyDescent="0.2">
      <c r="A191" s="148" t="s">
        <v>603</v>
      </c>
      <c r="B191" s="160">
        <v>60000</v>
      </c>
      <c r="C191" s="160">
        <v>0</v>
      </c>
      <c r="D191" s="160">
        <v>0</v>
      </c>
      <c r="E191" s="160">
        <v>0</v>
      </c>
      <c r="F191" s="160">
        <v>0</v>
      </c>
      <c r="G191" s="161">
        <v>60000</v>
      </c>
    </row>
    <row r="192" spans="1:7" ht="15.75" x14ac:dyDescent="0.25">
      <c r="A192" s="162" t="s">
        <v>663</v>
      </c>
      <c r="B192" s="163">
        <v>60000</v>
      </c>
      <c r="C192" s="163">
        <v>0</v>
      </c>
      <c r="D192" s="163">
        <v>0</v>
      </c>
      <c r="E192" s="163">
        <v>0</v>
      </c>
      <c r="F192" s="163">
        <v>0</v>
      </c>
      <c r="G192" s="164">
        <v>60000</v>
      </c>
    </row>
    <row r="193" spans="1:7" ht="15.75" x14ac:dyDescent="0.25">
      <c r="A193" s="165" t="s">
        <v>42</v>
      </c>
      <c r="B193" s="166">
        <v>76027</v>
      </c>
      <c r="C193" s="166">
        <v>0</v>
      </c>
      <c r="D193" s="166">
        <v>0</v>
      </c>
      <c r="E193" s="166">
        <v>0</v>
      </c>
      <c r="F193" s="166">
        <v>0</v>
      </c>
      <c r="G193" s="167">
        <v>76027</v>
      </c>
    </row>
    <row r="194" spans="1:7" x14ac:dyDescent="0.2">
      <c r="A194" s="168" t="s">
        <v>692</v>
      </c>
      <c r="B194" s="169"/>
      <c r="C194" s="169"/>
      <c r="D194" s="169"/>
      <c r="E194" s="169"/>
      <c r="F194" s="169"/>
      <c r="G194" s="170"/>
    </row>
    <row r="195" spans="1:7" x14ac:dyDescent="0.2">
      <c r="A195" s="157" t="s">
        <v>224</v>
      </c>
      <c r="B195" s="158"/>
      <c r="C195" s="158"/>
      <c r="D195" s="158"/>
      <c r="E195" s="158"/>
      <c r="F195" s="158"/>
      <c r="G195" s="159"/>
    </row>
    <row r="196" spans="1:7" x14ac:dyDescent="0.2">
      <c r="A196" s="148" t="s">
        <v>225</v>
      </c>
      <c r="B196" s="160">
        <v>0</v>
      </c>
      <c r="C196" s="160">
        <v>0</v>
      </c>
      <c r="D196" s="160">
        <v>0</v>
      </c>
      <c r="E196" s="160">
        <v>0</v>
      </c>
      <c r="F196" s="160">
        <v>44715</v>
      </c>
      <c r="G196" s="161">
        <v>44715</v>
      </c>
    </row>
    <row r="197" spans="1:7" x14ac:dyDescent="0.2">
      <c r="A197" s="148" t="s">
        <v>226</v>
      </c>
      <c r="B197" s="160">
        <v>0</v>
      </c>
      <c r="C197" s="160">
        <v>0</v>
      </c>
      <c r="D197" s="160">
        <v>0</v>
      </c>
      <c r="E197" s="160">
        <v>0</v>
      </c>
      <c r="F197" s="160">
        <v>2300</v>
      </c>
      <c r="G197" s="161">
        <v>2300</v>
      </c>
    </row>
    <row r="198" spans="1:7" x14ac:dyDescent="0.2">
      <c r="A198" s="148" t="s">
        <v>227</v>
      </c>
      <c r="B198" s="160">
        <v>0</v>
      </c>
      <c r="C198" s="160">
        <v>0</v>
      </c>
      <c r="D198" s="160">
        <v>0</v>
      </c>
      <c r="E198" s="160">
        <v>0</v>
      </c>
      <c r="F198" s="160">
        <v>2150</v>
      </c>
      <c r="G198" s="161">
        <v>2150</v>
      </c>
    </row>
    <row r="199" spans="1:7" x14ac:dyDescent="0.2">
      <c r="A199" s="148" t="s">
        <v>228</v>
      </c>
      <c r="B199" s="160">
        <v>0</v>
      </c>
      <c r="C199" s="160">
        <v>0</v>
      </c>
      <c r="D199" s="160">
        <v>0</v>
      </c>
      <c r="E199" s="160">
        <v>0</v>
      </c>
      <c r="F199" s="160">
        <v>27</v>
      </c>
      <c r="G199" s="161">
        <v>27</v>
      </c>
    </row>
    <row r="200" spans="1:7" x14ac:dyDescent="0.2">
      <c r="A200" s="148" t="s">
        <v>232</v>
      </c>
      <c r="B200" s="160">
        <v>0</v>
      </c>
      <c r="C200" s="160">
        <v>0</v>
      </c>
      <c r="D200" s="160">
        <v>0</v>
      </c>
      <c r="E200" s="160">
        <v>0</v>
      </c>
      <c r="F200" s="160">
        <v>1000</v>
      </c>
      <c r="G200" s="161">
        <v>1000</v>
      </c>
    </row>
    <row r="201" spans="1:7" x14ac:dyDescent="0.2">
      <c r="A201" s="148" t="s">
        <v>233</v>
      </c>
      <c r="B201" s="160">
        <v>0</v>
      </c>
      <c r="C201" s="160">
        <v>0</v>
      </c>
      <c r="D201" s="160">
        <v>0</v>
      </c>
      <c r="E201" s="160">
        <v>0</v>
      </c>
      <c r="F201" s="160">
        <v>1800</v>
      </c>
      <c r="G201" s="161">
        <v>1800</v>
      </c>
    </row>
    <row r="202" spans="1:7" x14ac:dyDescent="0.2">
      <c r="A202" s="148" t="s">
        <v>234</v>
      </c>
      <c r="B202" s="160">
        <v>0</v>
      </c>
      <c r="C202" s="160">
        <v>0</v>
      </c>
      <c r="D202" s="160">
        <v>0</v>
      </c>
      <c r="E202" s="160">
        <v>0</v>
      </c>
      <c r="F202" s="160">
        <v>200</v>
      </c>
      <c r="G202" s="161">
        <v>200</v>
      </c>
    </row>
    <row r="203" spans="1:7" x14ac:dyDescent="0.2">
      <c r="A203" s="148" t="s">
        <v>235</v>
      </c>
      <c r="B203" s="160">
        <v>0</v>
      </c>
      <c r="C203" s="160">
        <v>0</v>
      </c>
      <c r="D203" s="160">
        <v>0</v>
      </c>
      <c r="E203" s="160">
        <v>0</v>
      </c>
      <c r="F203" s="160">
        <v>200</v>
      </c>
      <c r="G203" s="161">
        <v>200</v>
      </c>
    </row>
    <row r="204" spans="1:7" x14ac:dyDescent="0.2">
      <c r="A204" s="148" t="s">
        <v>236</v>
      </c>
      <c r="B204" s="160">
        <v>0</v>
      </c>
      <c r="C204" s="160">
        <v>0</v>
      </c>
      <c r="D204" s="160">
        <v>0</v>
      </c>
      <c r="E204" s="160">
        <v>0</v>
      </c>
      <c r="F204" s="160">
        <v>3266</v>
      </c>
      <c r="G204" s="161">
        <v>3266</v>
      </c>
    </row>
    <row r="205" spans="1:7" x14ac:dyDescent="0.2">
      <c r="A205" s="148" t="s">
        <v>237</v>
      </c>
      <c r="B205" s="160">
        <v>0</v>
      </c>
      <c r="C205" s="160">
        <v>0</v>
      </c>
      <c r="D205" s="160">
        <v>0</v>
      </c>
      <c r="E205" s="160">
        <v>0</v>
      </c>
      <c r="F205" s="160">
        <v>574</v>
      </c>
      <c r="G205" s="161">
        <v>574</v>
      </c>
    </row>
    <row r="206" spans="1:7" x14ac:dyDescent="0.2">
      <c r="A206" s="148" t="s">
        <v>239</v>
      </c>
      <c r="B206" s="160">
        <v>0</v>
      </c>
      <c r="C206" s="160">
        <v>0</v>
      </c>
      <c r="D206" s="160">
        <v>0</v>
      </c>
      <c r="E206" s="160">
        <v>0</v>
      </c>
      <c r="F206" s="160">
        <v>9485</v>
      </c>
      <c r="G206" s="161">
        <v>9485</v>
      </c>
    </row>
    <row r="207" spans="1:7" ht="15.75" x14ac:dyDescent="0.25">
      <c r="A207" s="162" t="s">
        <v>240</v>
      </c>
      <c r="B207" s="163">
        <v>0</v>
      </c>
      <c r="C207" s="163">
        <v>0</v>
      </c>
      <c r="D207" s="163">
        <v>0</v>
      </c>
      <c r="E207" s="163">
        <v>0</v>
      </c>
      <c r="F207" s="163">
        <v>65717</v>
      </c>
      <c r="G207" s="164">
        <v>65717</v>
      </c>
    </row>
    <row r="208" spans="1:7" ht="15.75" x14ac:dyDescent="0.25">
      <c r="A208" s="165" t="s">
        <v>693</v>
      </c>
      <c r="B208" s="166">
        <v>0</v>
      </c>
      <c r="C208" s="166">
        <v>0</v>
      </c>
      <c r="D208" s="166">
        <v>0</v>
      </c>
      <c r="E208" s="166">
        <v>0</v>
      </c>
      <c r="F208" s="166">
        <v>65717</v>
      </c>
      <c r="G208" s="167">
        <v>65717</v>
      </c>
    </row>
    <row r="209" spans="1:7" x14ac:dyDescent="0.2">
      <c r="A209" s="168" t="s">
        <v>52</v>
      </c>
      <c r="B209" s="169"/>
      <c r="C209" s="169"/>
      <c r="D209" s="169"/>
      <c r="E209" s="169"/>
      <c r="F209" s="169"/>
      <c r="G209" s="170"/>
    </row>
    <row r="210" spans="1:7" x14ac:dyDescent="0.2">
      <c r="A210" s="157" t="s">
        <v>241</v>
      </c>
      <c r="B210" s="158"/>
      <c r="C210" s="158"/>
      <c r="D210" s="158"/>
      <c r="E210" s="158"/>
      <c r="F210" s="158"/>
      <c r="G210" s="159"/>
    </row>
    <row r="211" spans="1:7" x14ac:dyDescent="0.2">
      <c r="A211" s="148" t="s">
        <v>246</v>
      </c>
      <c r="B211" s="160">
        <v>0</v>
      </c>
      <c r="C211" s="160">
        <v>0</v>
      </c>
      <c r="D211" s="160">
        <v>0</v>
      </c>
      <c r="E211" s="160">
        <v>2000</v>
      </c>
      <c r="F211" s="160">
        <v>0</v>
      </c>
      <c r="G211" s="161">
        <v>2000</v>
      </c>
    </row>
    <row r="212" spans="1:7" x14ac:dyDescent="0.2">
      <c r="A212" s="148" t="s">
        <v>253</v>
      </c>
      <c r="B212" s="160">
        <v>0</v>
      </c>
      <c r="C212" s="160">
        <v>0</v>
      </c>
      <c r="D212" s="160">
        <v>0</v>
      </c>
      <c r="E212" s="160">
        <v>750</v>
      </c>
      <c r="F212" s="160">
        <v>0</v>
      </c>
      <c r="G212" s="161">
        <v>750</v>
      </c>
    </row>
    <row r="213" spans="1:7" x14ac:dyDescent="0.2">
      <c r="A213" s="148" t="s">
        <v>254</v>
      </c>
      <c r="B213" s="160">
        <v>0</v>
      </c>
      <c r="C213" s="160">
        <v>0</v>
      </c>
      <c r="D213" s="160">
        <v>0</v>
      </c>
      <c r="E213" s="160">
        <v>50</v>
      </c>
      <c r="F213" s="160">
        <v>0</v>
      </c>
      <c r="G213" s="161">
        <v>50</v>
      </c>
    </row>
    <row r="214" spans="1:7" x14ac:dyDescent="0.2">
      <c r="A214" s="148" t="s">
        <v>255</v>
      </c>
      <c r="B214" s="160">
        <v>0</v>
      </c>
      <c r="C214" s="160">
        <v>0</v>
      </c>
      <c r="D214" s="160">
        <v>0</v>
      </c>
      <c r="E214" s="160">
        <v>175</v>
      </c>
      <c r="F214" s="160">
        <v>0</v>
      </c>
      <c r="G214" s="161">
        <v>175</v>
      </c>
    </row>
    <row r="215" spans="1:7" x14ac:dyDescent="0.2">
      <c r="A215" s="148" t="s">
        <v>258</v>
      </c>
      <c r="B215" s="160">
        <v>0</v>
      </c>
      <c r="C215" s="160">
        <v>0</v>
      </c>
      <c r="D215" s="160">
        <v>0</v>
      </c>
      <c r="E215" s="160">
        <v>85</v>
      </c>
      <c r="F215" s="160">
        <v>0</v>
      </c>
      <c r="G215" s="161">
        <v>85</v>
      </c>
    </row>
    <row r="216" spans="1:7" ht="15.75" x14ac:dyDescent="0.25">
      <c r="A216" s="162" t="s">
        <v>259</v>
      </c>
      <c r="B216" s="163">
        <v>0</v>
      </c>
      <c r="C216" s="163">
        <v>0</v>
      </c>
      <c r="D216" s="163">
        <v>0</v>
      </c>
      <c r="E216" s="163">
        <v>3060</v>
      </c>
      <c r="F216" s="163">
        <v>0</v>
      </c>
      <c r="G216" s="164">
        <v>3060</v>
      </c>
    </row>
    <row r="217" spans="1:7" x14ac:dyDescent="0.2">
      <c r="A217" s="157" t="s">
        <v>260</v>
      </c>
      <c r="B217" s="158"/>
      <c r="C217" s="158"/>
      <c r="D217" s="158"/>
      <c r="E217" s="158"/>
      <c r="F217" s="158"/>
      <c r="G217" s="159"/>
    </row>
    <row r="218" spans="1:7" x14ac:dyDescent="0.2">
      <c r="A218" s="148" t="s">
        <v>389</v>
      </c>
      <c r="B218" s="160">
        <v>0</v>
      </c>
      <c r="C218" s="160">
        <v>0</v>
      </c>
      <c r="D218" s="160">
        <v>0</v>
      </c>
      <c r="E218" s="160">
        <v>810</v>
      </c>
      <c r="F218" s="160">
        <v>0</v>
      </c>
      <c r="G218" s="161">
        <v>810</v>
      </c>
    </row>
    <row r="219" spans="1:7" x14ac:dyDescent="0.2">
      <c r="A219" s="148" t="s">
        <v>400</v>
      </c>
      <c r="B219" s="160">
        <v>0</v>
      </c>
      <c r="C219" s="160">
        <v>0</v>
      </c>
      <c r="D219" s="160">
        <v>0</v>
      </c>
      <c r="E219" s="160">
        <v>300</v>
      </c>
      <c r="F219" s="160">
        <v>0</v>
      </c>
      <c r="G219" s="161">
        <v>300</v>
      </c>
    </row>
    <row r="220" spans="1:7" ht="15.75" x14ac:dyDescent="0.25">
      <c r="A220" s="162" t="s">
        <v>473</v>
      </c>
      <c r="B220" s="163">
        <v>0</v>
      </c>
      <c r="C220" s="163">
        <v>0</v>
      </c>
      <c r="D220" s="163">
        <v>0</v>
      </c>
      <c r="E220" s="163">
        <v>1110</v>
      </c>
      <c r="F220" s="163">
        <v>0</v>
      </c>
      <c r="G220" s="164">
        <v>1110</v>
      </c>
    </row>
    <row r="221" spans="1:7" ht="15.75" x14ac:dyDescent="0.25">
      <c r="A221" s="165" t="s">
        <v>54</v>
      </c>
      <c r="B221" s="166">
        <v>0</v>
      </c>
      <c r="C221" s="166">
        <v>0</v>
      </c>
      <c r="D221" s="166">
        <v>0</v>
      </c>
      <c r="E221" s="166">
        <v>4170</v>
      </c>
      <c r="F221" s="166">
        <v>0</v>
      </c>
      <c r="G221" s="167">
        <v>4170</v>
      </c>
    </row>
    <row r="222" spans="1:7" x14ac:dyDescent="0.2">
      <c r="A222" s="168" t="s">
        <v>43</v>
      </c>
      <c r="B222" s="169"/>
      <c r="C222" s="169"/>
      <c r="D222" s="169"/>
      <c r="E222" s="169"/>
      <c r="F222" s="169"/>
      <c r="G222" s="170"/>
    </row>
    <row r="223" spans="1:7" x14ac:dyDescent="0.2">
      <c r="A223" s="157" t="s">
        <v>183</v>
      </c>
      <c r="B223" s="158"/>
      <c r="C223" s="158"/>
      <c r="D223" s="158"/>
      <c r="E223" s="158"/>
      <c r="F223" s="158"/>
      <c r="G223" s="159"/>
    </row>
    <row r="224" spans="1:7" x14ac:dyDescent="0.2">
      <c r="A224" s="148" t="s">
        <v>184</v>
      </c>
      <c r="B224" s="160">
        <v>15737</v>
      </c>
      <c r="C224" s="160">
        <v>0</v>
      </c>
      <c r="D224" s="160">
        <v>0</v>
      </c>
      <c r="E224" s="160">
        <v>0</v>
      </c>
      <c r="F224" s="160">
        <v>0</v>
      </c>
      <c r="G224" s="161">
        <v>15737</v>
      </c>
    </row>
    <row r="225" spans="1:7" ht="15.75" x14ac:dyDescent="0.25">
      <c r="A225" s="162" t="s">
        <v>186</v>
      </c>
      <c r="B225" s="163">
        <v>15737</v>
      </c>
      <c r="C225" s="163">
        <v>0</v>
      </c>
      <c r="D225" s="163">
        <v>0</v>
      </c>
      <c r="E225" s="163">
        <v>0</v>
      </c>
      <c r="F225" s="163">
        <v>0</v>
      </c>
      <c r="G225" s="164">
        <v>15737</v>
      </c>
    </row>
    <row r="226" spans="1:7" x14ac:dyDescent="0.2">
      <c r="A226" s="157" t="s">
        <v>260</v>
      </c>
      <c r="B226" s="158"/>
      <c r="C226" s="158"/>
      <c r="D226" s="158"/>
      <c r="E226" s="158"/>
      <c r="F226" s="158"/>
      <c r="G226" s="159"/>
    </row>
    <row r="227" spans="1:7" x14ac:dyDescent="0.2">
      <c r="A227" s="148" t="s">
        <v>286</v>
      </c>
      <c r="B227" s="160">
        <v>1400</v>
      </c>
      <c r="C227" s="160">
        <v>0</v>
      </c>
      <c r="D227" s="160">
        <v>0</v>
      </c>
      <c r="E227" s="160">
        <v>0</v>
      </c>
      <c r="F227" s="160">
        <v>0</v>
      </c>
      <c r="G227" s="161">
        <v>1400</v>
      </c>
    </row>
    <row r="228" spans="1:7" x14ac:dyDescent="0.2">
      <c r="A228" s="148" t="s">
        <v>305</v>
      </c>
      <c r="B228" s="160">
        <v>300</v>
      </c>
      <c r="C228" s="160">
        <v>0</v>
      </c>
      <c r="D228" s="160">
        <v>0</v>
      </c>
      <c r="E228" s="160">
        <v>0</v>
      </c>
      <c r="F228" s="160">
        <v>0</v>
      </c>
      <c r="G228" s="161">
        <v>300</v>
      </c>
    </row>
    <row r="229" spans="1:7" ht="15.75" x14ac:dyDescent="0.25">
      <c r="A229" s="162" t="s">
        <v>473</v>
      </c>
      <c r="B229" s="163">
        <v>1700</v>
      </c>
      <c r="C229" s="163">
        <v>0</v>
      </c>
      <c r="D229" s="163">
        <v>0</v>
      </c>
      <c r="E229" s="163">
        <v>0</v>
      </c>
      <c r="F229" s="163">
        <v>0</v>
      </c>
      <c r="G229" s="164">
        <v>1700</v>
      </c>
    </row>
    <row r="230" spans="1:7" ht="15.75" x14ac:dyDescent="0.25">
      <c r="A230" s="165" t="s">
        <v>46</v>
      </c>
      <c r="B230" s="166">
        <v>17437</v>
      </c>
      <c r="C230" s="166">
        <v>0</v>
      </c>
      <c r="D230" s="166">
        <v>0</v>
      </c>
      <c r="E230" s="166">
        <v>0</v>
      </c>
      <c r="F230" s="166">
        <v>0</v>
      </c>
      <c r="G230" s="167">
        <v>17437</v>
      </c>
    </row>
    <row r="231" spans="1:7" x14ac:dyDescent="0.2">
      <c r="A231" s="168" t="s">
        <v>47</v>
      </c>
      <c r="B231" s="169"/>
      <c r="C231" s="169"/>
      <c r="D231" s="169"/>
      <c r="E231" s="169"/>
      <c r="F231" s="169"/>
      <c r="G231" s="170"/>
    </row>
    <row r="232" spans="1:7" x14ac:dyDescent="0.2">
      <c r="A232" s="157" t="s">
        <v>260</v>
      </c>
      <c r="B232" s="158"/>
      <c r="C232" s="158"/>
      <c r="D232" s="158"/>
      <c r="E232" s="158"/>
      <c r="F232" s="158"/>
      <c r="G232" s="159"/>
    </row>
    <row r="233" spans="1:7" x14ac:dyDescent="0.2">
      <c r="A233" s="148" t="s">
        <v>394</v>
      </c>
      <c r="B233" s="160">
        <v>0</v>
      </c>
      <c r="C233" s="160">
        <v>0</v>
      </c>
      <c r="D233" s="160">
        <v>3600</v>
      </c>
      <c r="E233" s="160">
        <v>0</v>
      </c>
      <c r="F233" s="160">
        <v>0</v>
      </c>
      <c r="G233" s="161">
        <v>3600</v>
      </c>
    </row>
    <row r="234" spans="1:7" x14ac:dyDescent="0.2">
      <c r="A234" s="148" t="s">
        <v>445</v>
      </c>
      <c r="B234" s="160">
        <v>0</v>
      </c>
      <c r="C234" s="160">
        <v>0</v>
      </c>
      <c r="D234" s="160">
        <v>2000</v>
      </c>
      <c r="E234" s="160">
        <v>0</v>
      </c>
      <c r="F234" s="160">
        <v>0</v>
      </c>
      <c r="G234" s="161">
        <v>2000</v>
      </c>
    </row>
    <row r="235" spans="1:7" x14ac:dyDescent="0.2">
      <c r="A235" s="148" t="s">
        <v>446</v>
      </c>
      <c r="B235" s="160">
        <v>0</v>
      </c>
      <c r="C235" s="160">
        <v>0</v>
      </c>
      <c r="D235" s="160">
        <v>200</v>
      </c>
      <c r="E235" s="160">
        <v>0</v>
      </c>
      <c r="F235" s="160">
        <v>0</v>
      </c>
      <c r="G235" s="161">
        <v>200</v>
      </c>
    </row>
    <row r="236" spans="1:7" x14ac:dyDescent="0.2">
      <c r="A236" s="148" t="s">
        <v>447</v>
      </c>
      <c r="B236" s="160">
        <v>0</v>
      </c>
      <c r="C236" s="160">
        <v>0</v>
      </c>
      <c r="D236" s="160">
        <v>1000</v>
      </c>
      <c r="E236" s="160">
        <v>0</v>
      </c>
      <c r="F236" s="160">
        <v>0</v>
      </c>
      <c r="G236" s="161">
        <v>1000</v>
      </c>
    </row>
    <row r="237" spans="1:7" x14ac:dyDescent="0.2">
      <c r="A237" s="148" t="s">
        <v>448</v>
      </c>
      <c r="B237" s="160">
        <v>0</v>
      </c>
      <c r="C237" s="160">
        <v>0</v>
      </c>
      <c r="D237" s="160">
        <v>380</v>
      </c>
      <c r="E237" s="160">
        <v>0</v>
      </c>
      <c r="F237" s="160">
        <v>0</v>
      </c>
      <c r="G237" s="161">
        <v>380</v>
      </c>
    </row>
    <row r="238" spans="1:7" x14ac:dyDescent="0.2">
      <c r="A238" s="148" t="s">
        <v>449</v>
      </c>
      <c r="B238" s="160">
        <v>0</v>
      </c>
      <c r="C238" s="160">
        <v>0</v>
      </c>
      <c r="D238" s="160">
        <v>260</v>
      </c>
      <c r="E238" s="160">
        <v>0</v>
      </c>
      <c r="F238" s="160">
        <v>0</v>
      </c>
      <c r="G238" s="161">
        <v>260</v>
      </c>
    </row>
    <row r="239" spans="1:7" x14ac:dyDescent="0.2">
      <c r="A239" s="148" t="s">
        <v>450</v>
      </c>
      <c r="B239" s="160">
        <v>0</v>
      </c>
      <c r="C239" s="160">
        <v>0</v>
      </c>
      <c r="D239" s="160">
        <v>150</v>
      </c>
      <c r="E239" s="160">
        <v>0</v>
      </c>
      <c r="F239" s="160">
        <v>0</v>
      </c>
      <c r="G239" s="161">
        <v>150</v>
      </c>
    </row>
    <row r="240" spans="1:7" ht="15.75" x14ac:dyDescent="0.25">
      <c r="A240" s="162" t="s">
        <v>473</v>
      </c>
      <c r="B240" s="163">
        <v>0</v>
      </c>
      <c r="C240" s="163">
        <v>0</v>
      </c>
      <c r="D240" s="163">
        <v>7590</v>
      </c>
      <c r="E240" s="163">
        <v>0</v>
      </c>
      <c r="F240" s="163">
        <v>0</v>
      </c>
      <c r="G240" s="164">
        <v>7590</v>
      </c>
    </row>
    <row r="241" spans="1:7" x14ac:dyDescent="0.2">
      <c r="A241" s="157" t="s">
        <v>589</v>
      </c>
      <c r="B241" s="158"/>
      <c r="C241" s="158"/>
      <c r="D241" s="158"/>
      <c r="E241" s="158"/>
      <c r="F241" s="158"/>
      <c r="G241" s="159"/>
    </row>
    <row r="242" spans="1:7" x14ac:dyDescent="0.2">
      <c r="A242" s="148" t="s">
        <v>593</v>
      </c>
      <c r="B242" s="160">
        <v>0</v>
      </c>
      <c r="C242" s="160">
        <v>0</v>
      </c>
      <c r="D242" s="160">
        <v>2500</v>
      </c>
      <c r="E242" s="160">
        <v>0</v>
      </c>
      <c r="F242" s="160">
        <v>0</v>
      </c>
      <c r="G242" s="161">
        <v>2500</v>
      </c>
    </row>
    <row r="243" spans="1:7" x14ac:dyDescent="0.2">
      <c r="A243" s="148" t="s">
        <v>600</v>
      </c>
      <c r="B243" s="160">
        <v>0</v>
      </c>
      <c r="C243" s="160">
        <v>0</v>
      </c>
      <c r="D243" s="160">
        <v>750</v>
      </c>
      <c r="E243" s="160">
        <v>0</v>
      </c>
      <c r="F243" s="160">
        <v>0</v>
      </c>
      <c r="G243" s="161">
        <v>750</v>
      </c>
    </row>
    <row r="244" spans="1:7" x14ac:dyDescent="0.2">
      <c r="A244" s="148" t="s">
        <v>641</v>
      </c>
      <c r="B244" s="160">
        <v>0</v>
      </c>
      <c r="C244" s="160">
        <v>0</v>
      </c>
      <c r="D244" s="160">
        <v>900</v>
      </c>
      <c r="E244" s="160">
        <v>0</v>
      </c>
      <c r="F244" s="160">
        <v>0</v>
      </c>
      <c r="G244" s="161">
        <v>900</v>
      </c>
    </row>
    <row r="245" spans="1:7" x14ac:dyDescent="0.2">
      <c r="A245" s="148" t="s">
        <v>642</v>
      </c>
      <c r="B245" s="160">
        <v>0</v>
      </c>
      <c r="C245" s="160">
        <v>0</v>
      </c>
      <c r="D245" s="160">
        <v>4000</v>
      </c>
      <c r="E245" s="160">
        <v>0</v>
      </c>
      <c r="F245" s="160">
        <v>0</v>
      </c>
      <c r="G245" s="161">
        <v>4000</v>
      </c>
    </row>
    <row r="246" spans="1:7" x14ac:dyDescent="0.2">
      <c r="A246" s="148" t="s">
        <v>643</v>
      </c>
      <c r="B246" s="160">
        <v>0</v>
      </c>
      <c r="C246" s="160">
        <v>0</v>
      </c>
      <c r="D246" s="160">
        <v>500</v>
      </c>
      <c r="E246" s="160">
        <v>0</v>
      </c>
      <c r="F246" s="160">
        <v>0</v>
      </c>
      <c r="G246" s="161">
        <v>500</v>
      </c>
    </row>
    <row r="247" spans="1:7" x14ac:dyDescent="0.2">
      <c r="A247" s="148" t="s">
        <v>644</v>
      </c>
      <c r="B247" s="160">
        <v>0</v>
      </c>
      <c r="C247" s="160">
        <v>0</v>
      </c>
      <c r="D247" s="160">
        <v>800</v>
      </c>
      <c r="E247" s="160">
        <v>0</v>
      </c>
      <c r="F247" s="160">
        <v>0</v>
      </c>
      <c r="G247" s="161">
        <v>800</v>
      </c>
    </row>
    <row r="248" spans="1:7" x14ac:dyDescent="0.2">
      <c r="A248" s="148" t="s">
        <v>645</v>
      </c>
      <c r="B248" s="160">
        <v>0</v>
      </c>
      <c r="C248" s="160">
        <v>0</v>
      </c>
      <c r="D248" s="160">
        <v>8900</v>
      </c>
      <c r="E248" s="160">
        <v>0</v>
      </c>
      <c r="F248" s="160">
        <v>0</v>
      </c>
      <c r="G248" s="161">
        <v>8900</v>
      </c>
    </row>
    <row r="249" spans="1:7" x14ac:dyDescent="0.2">
      <c r="A249" s="148" t="s">
        <v>646</v>
      </c>
      <c r="B249" s="160">
        <v>0</v>
      </c>
      <c r="C249" s="160">
        <v>0</v>
      </c>
      <c r="D249" s="160">
        <v>2600</v>
      </c>
      <c r="E249" s="160">
        <v>0</v>
      </c>
      <c r="F249" s="160">
        <v>0</v>
      </c>
      <c r="G249" s="161">
        <v>2600</v>
      </c>
    </row>
    <row r="250" spans="1:7" x14ac:dyDescent="0.2">
      <c r="A250" s="148" t="s">
        <v>647</v>
      </c>
      <c r="B250" s="160">
        <v>0</v>
      </c>
      <c r="C250" s="160">
        <v>0</v>
      </c>
      <c r="D250" s="160">
        <v>750</v>
      </c>
      <c r="E250" s="160">
        <v>0</v>
      </c>
      <c r="F250" s="160">
        <v>0</v>
      </c>
      <c r="G250" s="161">
        <v>750</v>
      </c>
    </row>
    <row r="251" spans="1:7" x14ac:dyDescent="0.2">
      <c r="A251" s="148" t="s">
        <v>651</v>
      </c>
      <c r="B251" s="160">
        <v>0</v>
      </c>
      <c r="C251" s="160">
        <v>0</v>
      </c>
      <c r="D251" s="160">
        <v>2700</v>
      </c>
      <c r="E251" s="160">
        <v>0</v>
      </c>
      <c r="F251" s="160">
        <v>0</v>
      </c>
      <c r="G251" s="161">
        <v>2700</v>
      </c>
    </row>
    <row r="252" spans="1:7" x14ac:dyDescent="0.2">
      <c r="A252" s="148" t="s">
        <v>652</v>
      </c>
      <c r="B252" s="160">
        <v>0</v>
      </c>
      <c r="C252" s="160">
        <v>0</v>
      </c>
      <c r="D252" s="160">
        <v>900</v>
      </c>
      <c r="E252" s="160">
        <v>0</v>
      </c>
      <c r="F252" s="160">
        <v>0</v>
      </c>
      <c r="G252" s="161">
        <v>900</v>
      </c>
    </row>
    <row r="253" spans="1:7" x14ac:dyDescent="0.2">
      <c r="A253" s="148" t="s">
        <v>653</v>
      </c>
      <c r="B253" s="160">
        <v>0</v>
      </c>
      <c r="C253" s="160">
        <v>0</v>
      </c>
      <c r="D253" s="160">
        <v>400</v>
      </c>
      <c r="E253" s="160">
        <v>0</v>
      </c>
      <c r="F253" s="160">
        <v>0</v>
      </c>
      <c r="G253" s="161">
        <v>400</v>
      </c>
    </row>
    <row r="254" spans="1:7" x14ac:dyDescent="0.2">
      <c r="A254" s="148" t="s">
        <v>654</v>
      </c>
      <c r="B254" s="160">
        <v>0</v>
      </c>
      <c r="C254" s="160">
        <v>0</v>
      </c>
      <c r="D254" s="160">
        <v>600</v>
      </c>
      <c r="E254" s="160">
        <v>0</v>
      </c>
      <c r="F254" s="160">
        <v>0</v>
      </c>
      <c r="G254" s="161">
        <v>600</v>
      </c>
    </row>
    <row r="255" spans="1:7" x14ac:dyDescent="0.2">
      <c r="A255" s="148" t="s">
        <v>655</v>
      </c>
      <c r="B255" s="160">
        <v>0</v>
      </c>
      <c r="C255" s="160">
        <v>0</v>
      </c>
      <c r="D255" s="160">
        <v>2400</v>
      </c>
      <c r="E255" s="160">
        <v>0</v>
      </c>
      <c r="F255" s="160">
        <v>0</v>
      </c>
      <c r="G255" s="161">
        <v>2400</v>
      </c>
    </row>
    <row r="256" spans="1:7" x14ac:dyDescent="0.2">
      <c r="A256" s="148" t="s">
        <v>656</v>
      </c>
      <c r="B256" s="160">
        <v>0</v>
      </c>
      <c r="C256" s="160">
        <v>0</v>
      </c>
      <c r="D256" s="160">
        <v>300</v>
      </c>
      <c r="E256" s="160">
        <v>0</v>
      </c>
      <c r="F256" s="160">
        <v>0</v>
      </c>
      <c r="G256" s="161">
        <v>300</v>
      </c>
    </row>
    <row r="257" spans="1:7" x14ac:dyDescent="0.2">
      <c r="A257" s="148" t="s">
        <v>657</v>
      </c>
      <c r="B257" s="160">
        <v>0</v>
      </c>
      <c r="C257" s="160">
        <v>0</v>
      </c>
      <c r="D257" s="160">
        <v>5000</v>
      </c>
      <c r="E257" s="160">
        <v>0</v>
      </c>
      <c r="F257" s="160">
        <v>0</v>
      </c>
      <c r="G257" s="161">
        <v>5000</v>
      </c>
    </row>
    <row r="258" spans="1:7" x14ac:dyDescent="0.2">
      <c r="A258" s="148" t="s">
        <v>658</v>
      </c>
      <c r="B258" s="160">
        <v>0</v>
      </c>
      <c r="C258" s="160">
        <v>0</v>
      </c>
      <c r="D258" s="160">
        <v>23900</v>
      </c>
      <c r="E258" s="160">
        <v>0</v>
      </c>
      <c r="F258" s="160">
        <v>0</v>
      </c>
      <c r="G258" s="161">
        <v>23900</v>
      </c>
    </row>
    <row r="259" spans="1:7" x14ac:dyDescent="0.2">
      <c r="A259" s="148" t="s">
        <v>659</v>
      </c>
      <c r="B259" s="160">
        <v>0</v>
      </c>
      <c r="C259" s="160">
        <v>0</v>
      </c>
      <c r="D259" s="160">
        <v>50400</v>
      </c>
      <c r="E259" s="160">
        <v>0</v>
      </c>
      <c r="F259" s="160">
        <v>0</v>
      </c>
      <c r="G259" s="161">
        <v>50400</v>
      </c>
    </row>
    <row r="260" spans="1:7" x14ac:dyDescent="0.2">
      <c r="A260" s="148" t="s">
        <v>660</v>
      </c>
      <c r="B260" s="160">
        <v>0</v>
      </c>
      <c r="C260" s="160">
        <v>0</v>
      </c>
      <c r="D260" s="160">
        <v>1600</v>
      </c>
      <c r="E260" s="160">
        <v>0</v>
      </c>
      <c r="F260" s="160">
        <v>0</v>
      </c>
      <c r="G260" s="161">
        <v>1600</v>
      </c>
    </row>
    <row r="261" spans="1:7" x14ac:dyDescent="0.2">
      <c r="A261" s="148" t="s">
        <v>661</v>
      </c>
      <c r="B261" s="160">
        <v>0</v>
      </c>
      <c r="C261" s="160">
        <v>0</v>
      </c>
      <c r="D261" s="160">
        <v>1000</v>
      </c>
      <c r="E261" s="160">
        <v>0</v>
      </c>
      <c r="F261" s="160">
        <v>0</v>
      </c>
      <c r="G261" s="161">
        <v>1000</v>
      </c>
    </row>
    <row r="262" spans="1:7" ht="15.75" x14ac:dyDescent="0.25">
      <c r="A262" s="162" t="s">
        <v>663</v>
      </c>
      <c r="B262" s="163">
        <v>0</v>
      </c>
      <c r="C262" s="163">
        <v>0</v>
      </c>
      <c r="D262" s="163">
        <v>110900</v>
      </c>
      <c r="E262" s="163">
        <v>0</v>
      </c>
      <c r="F262" s="163">
        <v>0</v>
      </c>
      <c r="G262" s="164">
        <v>110900</v>
      </c>
    </row>
    <row r="263" spans="1:7" ht="15.75" x14ac:dyDescent="0.25">
      <c r="A263" s="165" t="s">
        <v>48</v>
      </c>
      <c r="B263" s="166">
        <v>0</v>
      </c>
      <c r="C263" s="166">
        <v>0</v>
      </c>
      <c r="D263" s="166">
        <v>118490</v>
      </c>
      <c r="E263" s="166">
        <v>0</v>
      </c>
      <c r="F263" s="166">
        <v>0</v>
      </c>
      <c r="G263" s="167">
        <v>118490</v>
      </c>
    </row>
    <row r="264" spans="1:7" x14ac:dyDescent="0.2">
      <c r="A264" s="168" t="s">
        <v>49</v>
      </c>
      <c r="B264" s="169"/>
      <c r="C264" s="169"/>
      <c r="D264" s="169"/>
      <c r="E264" s="169"/>
      <c r="F264" s="169"/>
      <c r="G264" s="170"/>
    </row>
    <row r="265" spans="1:7" x14ac:dyDescent="0.2">
      <c r="A265" s="157" t="s">
        <v>187</v>
      </c>
      <c r="B265" s="158"/>
      <c r="C265" s="158"/>
      <c r="D265" s="158"/>
      <c r="E265" s="158"/>
      <c r="F265" s="158"/>
      <c r="G265" s="159"/>
    </row>
    <row r="266" spans="1:7" x14ac:dyDescent="0.2">
      <c r="A266" s="148" t="s">
        <v>190</v>
      </c>
      <c r="B266" s="160">
        <v>24000</v>
      </c>
      <c r="C266" s="160">
        <v>0</v>
      </c>
      <c r="D266" s="160">
        <v>0</v>
      </c>
      <c r="E266" s="160">
        <v>0</v>
      </c>
      <c r="F266" s="160">
        <v>0</v>
      </c>
      <c r="G266" s="161">
        <v>24000</v>
      </c>
    </row>
    <row r="267" spans="1:7" x14ac:dyDescent="0.2">
      <c r="A267" s="148" t="s">
        <v>191</v>
      </c>
      <c r="B267" s="160">
        <v>175</v>
      </c>
      <c r="C267" s="160">
        <v>0</v>
      </c>
      <c r="D267" s="160">
        <v>0</v>
      </c>
      <c r="E267" s="160">
        <v>0</v>
      </c>
      <c r="F267" s="160">
        <v>0</v>
      </c>
      <c r="G267" s="161">
        <v>175</v>
      </c>
    </row>
    <row r="268" spans="1:7" x14ac:dyDescent="0.2">
      <c r="A268" s="148" t="s">
        <v>197</v>
      </c>
      <c r="B268" s="160">
        <v>250</v>
      </c>
      <c r="C268" s="160">
        <v>0</v>
      </c>
      <c r="D268" s="160">
        <v>0</v>
      </c>
      <c r="E268" s="160">
        <v>0</v>
      </c>
      <c r="F268" s="160">
        <v>0</v>
      </c>
      <c r="G268" s="161">
        <v>250</v>
      </c>
    </row>
    <row r="269" spans="1:7" ht="15.75" x14ac:dyDescent="0.25">
      <c r="A269" s="162" t="s">
        <v>199</v>
      </c>
      <c r="B269" s="163">
        <v>24425</v>
      </c>
      <c r="C269" s="163">
        <v>0</v>
      </c>
      <c r="D269" s="163">
        <v>0</v>
      </c>
      <c r="E269" s="163">
        <v>0</v>
      </c>
      <c r="F269" s="163">
        <v>0</v>
      </c>
      <c r="G269" s="164">
        <v>24425</v>
      </c>
    </row>
    <row r="270" spans="1:7" x14ac:dyDescent="0.2">
      <c r="A270" s="157" t="s">
        <v>260</v>
      </c>
      <c r="B270" s="158"/>
      <c r="C270" s="158"/>
      <c r="D270" s="158"/>
      <c r="E270" s="158"/>
      <c r="F270" s="158"/>
      <c r="G270" s="159"/>
    </row>
    <row r="271" spans="1:7" x14ac:dyDescent="0.2">
      <c r="A271" s="148" t="s">
        <v>276</v>
      </c>
      <c r="B271" s="160">
        <v>170</v>
      </c>
      <c r="C271" s="160">
        <v>630</v>
      </c>
      <c r="D271" s="160">
        <v>0</v>
      </c>
      <c r="E271" s="160">
        <v>0</v>
      </c>
      <c r="F271" s="160">
        <v>0</v>
      </c>
      <c r="G271" s="161">
        <v>800</v>
      </c>
    </row>
    <row r="272" spans="1:7" x14ac:dyDescent="0.2">
      <c r="A272" s="148" t="s">
        <v>282</v>
      </c>
      <c r="B272" s="160">
        <v>2380</v>
      </c>
      <c r="C272" s="160">
        <v>8020</v>
      </c>
      <c r="D272" s="160">
        <v>0</v>
      </c>
      <c r="E272" s="160">
        <v>0</v>
      </c>
      <c r="F272" s="160">
        <v>0</v>
      </c>
      <c r="G272" s="161">
        <v>10400</v>
      </c>
    </row>
    <row r="273" spans="1:7" x14ac:dyDescent="0.2">
      <c r="A273" s="148" t="s">
        <v>283</v>
      </c>
      <c r="B273" s="160">
        <v>8200</v>
      </c>
      <c r="C273" s="160">
        <v>21900</v>
      </c>
      <c r="D273" s="160">
        <v>0</v>
      </c>
      <c r="E273" s="160">
        <v>0</v>
      </c>
      <c r="F273" s="160">
        <v>0</v>
      </c>
      <c r="G273" s="161">
        <v>30100</v>
      </c>
    </row>
    <row r="274" spans="1:7" x14ac:dyDescent="0.2">
      <c r="A274" s="148" t="s">
        <v>284</v>
      </c>
      <c r="B274" s="160">
        <v>850</v>
      </c>
      <c r="C274" s="160">
        <v>8650</v>
      </c>
      <c r="D274" s="160">
        <v>0</v>
      </c>
      <c r="E274" s="160">
        <v>0</v>
      </c>
      <c r="F274" s="160">
        <v>0</v>
      </c>
      <c r="G274" s="161">
        <v>9500</v>
      </c>
    </row>
    <row r="275" spans="1:7" x14ac:dyDescent="0.2">
      <c r="A275" s="148" t="s">
        <v>289</v>
      </c>
      <c r="B275" s="160">
        <v>11730</v>
      </c>
      <c r="C275" s="160">
        <v>0</v>
      </c>
      <c r="D275" s="160">
        <v>0</v>
      </c>
      <c r="E275" s="160">
        <v>0</v>
      </c>
      <c r="F275" s="160">
        <v>0</v>
      </c>
      <c r="G275" s="161">
        <v>11730</v>
      </c>
    </row>
    <row r="276" spans="1:7" x14ac:dyDescent="0.2">
      <c r="A276" s="148" t="s">
        <v>322</v>
      </c>
      <c r="B276" s="160">
        <v>260</v>
      </c>
      <c r="C276" s="160">
        <v>240</v>
      </c>
      <c r="D276" s="160">
        <v>0</v>
      </c>
      <c r="E276" s="160">
        <v>0</v>
      </c>
      <c r="F276" s="160">
        <v>0</v>
      </c>
      <c r="G276" s="161">
        <v>500</v>
      </c>
    </row>
    <row r="277" spans="1:7" x14ac:dyDescent="0.2">
      <c r="A277" s="148" t="s">
        <v>324</v>
      </c>
      <c r="B277" s="160">
        <v>10</v>
      </c>
      <c r="C277" s="160">
        <v>40</v>
      </c>
      <c r="D277" s="160">
        <v>0</v>
      </c>
      <c r="E277" s="160">
        <v>0</v>
      </c>
      <c r="F277" s="160">
        <v>0</v>
      </c>
      <c r="G277" s="161">
        <v>50</v>
      </c>
    </row>
    <row r="278" spans="1:7" x14ac:dyDescent="0.2">
      <c r="A278" s="148" t="s">
        <v>328</v>
      </c>
      <c r="B278" s="160">
        <v>30</v>
      </c>
      <c r="C278" s="160">
        <v>170</v>
      </c>
      <c r="D278" s="160">
        <v>0</v>
      </c>
      <c r="E278" s="160">
        <v>0</v>
      </c>
      <c r="F278" s="160">
        <v>0</v>
      </c>
      <c r="G278" s="161">
        <v>200</v>
      </c>
    </row>
    <row r="279" spans="1:7" x14ac:dyDescent="0.2">
      <c r="A279" s="148" t="s">
        <v>332</v>
      </c>
      <c r="B279" s="160">
        <v>10</v>
      </c>
      <c r="C279" s="160">
        <v>40</v>
      </c>
      <c r="D279" s="160">
        <v>0</v>
      </c>
      <c r="E279" s="160">
        <v>0</v>
      </c>
      <c r="F279" s="160">
        <v>0</v>
      </c>
      <c r="G279" s="161">
        <v>50</v>
      </c>
    </row>
    <row r="280" spans="1:7" x14ac:dyDescent="0.2">
      <c r="A280" s="148" t="s">
        <v>339</v>
      </c>
      <c r="B280" s="160">
        <v>70</v>
      </c>
      <c r="C280" s="160">
        <v>0</v>
      </c>
      <c r="D280" s="160">
        <v>0</v>
      </c>
      <c r="E280" s="160">
        <v>0</v>
      </c>
      <c r="F280" s="160">
        <v>0</v>
      </c>
      <c r="G280" s="161">
        <v>70</v>
      </c>
    </row>
    <row r="281" spans="1:7" x14ac:dyDescent="0.2">
      <c r="A281" s="148" t="s">
        <v>340</v>
      </c>
      <c r="B281" s="160">
        <v>130</v>
      </c>
      <c r="C281" s="160">
        <v>0</v>
      </c>
      <c r="D281" s="160">
        <v>0</v>
      </c>
      <c r="E281" s="160">
        <v>0</v>
      </c>
      <c r="F281" s="160">
        <v>0</v>
      </c>
      <c r="G281" s="161">
        <v>130</v>
      </c>
    </row>
    <row r="282" spans="1:7" x14ac:dyDescent="0.2">
      <c r="A282" s="148" t="s">
        <v>343</v>
      </c>
      <c r="B282" s="160">
        <v>100</v>
      </c>
      <c r="C282" s="160">
        <v>0</v>
      </c>
      <c r="D282" s="160">
        <v>0</v>
      </c>
      <c r="E282" s="160">
        <v>0</v>
      </c>
      <c r="F282" s="160">
        <v>0</v>
      </c>
      <c r="G282" s="161">
        <v>100</v>
      </c>
    </row>
    <row r="283" spans="1:7" x14ac:dyDescent="0.2">
      <c r="A283" s="148" t="s">
        <v>352</v>
      </c>
      <c r="B283" s="160">
        <v>80</v>
      </c>
      <c r="C283" s="160">
        <v>0</v>
      </c>
      <c r="D283" s="160">
        <v>0</v>
      </c>
      <c r="E283" s="160">
        <v>0</v>
      </c>
      <c r="F283" s="160">
        <v>0</v>
      </c>
      <c r="G283" s="161">
        <v>80</v>
      </c>
    </row>
    <row r="284" spans="1:7" x14ac:dyDescent="0.2">
      <c r="A284" s="148" t="s">
        <v>364</v>
      </c>
      <c r="B284" s="160">
        <v>150</v>
      </c>
      <c r="C284" s="160">
        <v>0</v>
      </c>
      <c r="D284" s="160">
        <v>0</v>
      </c>
      <c r="E284" s="160">
        <v>0</v>
      </c>
      <c r="F284" s="160">
        <v>0</v>
      </c>
      <c r="G284" s="161">
        <v>150</v>
      </c>
    </row>
    <row r="285" spans="1:7" x14ac:dyDescent="0.2">
      <c r="A285" s="148" t="s">
        <v>382</v>
      </c>
      <c r="B285" s="160">
        <v>65</v>
      </c>
      <c r="C285" s="160">
        <v>205</v>
      </c>
      <c r="D285" s="160">
        <v>0</v>
      </c>
      <c r="E285" s="160">
        <v>0</v>
      </c>
      <c r="F285" s="160">
        <v>0</v>
      </c>
      <c r="G285" s="161">
        <v>270</v>
      </c>
    </row>
    <row r="286" spans="1:7" x14ac:dyDescent="0.2">
      <c r="A286" s="148" t="s">
        <v>383</v>
      </c>
      <c r="B286" s="160">
        <v>325</v>
      </c>
      <c r="C286" s="160">
        <v>140</v>
      </c>
      <c r="D286" s="160">
        <v>0</v>
      </c>
      <c r="E286" s="160">
        <v>0</v>
      </c>
      <c r="F286" s="160">
        <v>0</v>
      </c>
      <c r="G286" s="161">
        <v>465</v>
      </c>
    </row>
    <row r="287" spans="1:7" x14ac:dyDescent="0.2">
      <c r="A287" s="148" t="s">
        <v>392</v>
      </c>
      <c r="B287" s="160">
        <v>1235</v>
      </c>
      <c r="C287" s="160">
        <v>0</v>
      </c>
      <c r="D287" s="160">
        <v>0</v>
      </c>
      <c r="E287" s="160">
        <v>0</v>
      </c>
      <c r="F287" s="160">
        <v>0</v>
      </c>
      <c r="G287" s="161">
        <v>1235</v>
      </c>
    </row>
    <row r="288" spans="1:7" x14ac:dyDescent="0.2">
      <c r="A288" s="148" t="s">
        <v>404</v>
      </c>
      <c r="B288" s="160">
        <v>300</v>
      </c>
      <c r="C288" s="160">
        <v>2200</v>
      </c>
      <c r="D288" s="160">
        <v>0</v>
      </c>
      <c r="E288" s="160">
        <v>0</v>
      </c>
      <c r="F288" s="160">
        <v>0</v>
      </c>
      <c r="G288" s="161">
        <v>2500</v>
      </c>
    </row>
    <row r="289" spans="1:7" x14ac:dyDescent="0.2">
      <c r="A289" s="148" t="s">
        <v>405</v>
      </c>
      <c r="B289" s="160">
        <v>85</v>
      </c>
      <c r="C289" s="160">
        <v>505</v>
      </c>
      <c r="D289" s="160">
        <v>0</v>
      </c>
      <c r="E289" s="160">
        <v>0</v>
      </c>
      <c r="F289" s="160">
        <v>0</v>
      </c>
      <c r="G289" s="161">
        <v>590</v>
      </c>
    </row>
    <row r="290" spans="1:7" x14ac:dyDescent="0.2">
      <c r="A290" s="148" t="s">
        <v>411</v>
      </c>
      <c r="B290" s="160">
        <v>4471</v>
      </c>
      <c r="C290" s="160">
        <v>0</v>
      </c>
      <c r="D290" s="160">
        <v>0</v>
      </c>
      <c r="E290" s="160">
        <v>0</v>
      </c>
      <c r="F290" s="160">
        <v>0</v>
      </c>
      <c r="G290" s="161">
        <v>4471</v>
      </c>
    </row>
    <row r="291" spans="1:7" x14ac:dyDescent="0.2">
      <c r="A291" s="148" t="s">
        <v>412</v>
      </c>
      <c r="B291" s="160">
        <v>36546</v>
      </c>
      <c r="C291" s="160">
        <v>2700</v>
      </c>
      <c r="D291" s="160">
        <v>0</v>
      </c>
      <c r="E291" s="160">
        <v>0</v>
      </c>
      <c r="F291" s="160">
        <v>0</v>
      </c>
      <c r="G291" s="161">
        <v>39246</v>
      </c>
    </row>
    <row r="292" spans="1:7" x14ac:dyDescent="0.2">
      <c r="A292" s="148" t="s">
        <v>413</v>
      </c>
      <c r="B292" s="160">
        <v>100</v>
      </c>
      <c r="C292" s="160">
        <v>0</v>
      </c>
      <c r="D292" s="160">
        <v>0</v>
      </c>
      <c r="E292" s="160">
        <v>0</v>
      </c>
      <c r="F292" s="160">
        <v>0</v>
      </c>
      <c r="G292" s="161">
        <v>100</v>
      </c>
    </row>
    <row r="293" spans="1:7" x14ac:dyDescent="0.2">
      <c r="A293" s="148" t="s">
        <v>414</v>
      </c>
      <c r="B293" s="160">
        <v>200</v>
      </c>
      <c r="C293" s="160">
        <v>0</v>
      </c>
      <c r="D293" s="160">
        <v>0</v>
      </c>
      <c r="E293" s="160">
        <v>0</v>
      </c>
      <c r="F293" s="160">
        <v>0</v>
      </c>
      <c r="G293" s="161">
        <v>200</v>
      </c>
    </row>
    <row r="294" spans="1:7" x14ac:dyDescent="0.2">
      <c r="A294" s="148" t="s">
        <v>415</v>
      </c>
      <c r="B294" s="160">
        <v>200</v>
      </c>
      <c r="C294" s="160">
        <v>0</v>
      </c>
      <c r="D294" s="160">
        <v>0</v>
      </c>
      <c r="E294" s="160">
        <v>0</v>
      </c>
      <c r="F294" s="160">
        <v>0</v>
      </c>
      <c r="G294" s="161">
        <v>200</v>
      </c>
    </row>
    <row r="295" spans="1:7" x14ac:dyDescent="0.2">
      <c r="A295" s="148" t="s">
        <v>416</v>
      </c>
      <c r="B295" s="160">
        <v>420</v>
      </c>
      <c r="C295" s="160">
        <v>0</v>
      </c>
      <c r="D295" s="160">
        <v>0</v>
      </c>
      <c r="E295" s="160">
        <v>0</v>
      </c>
      <c r="F295" s="160">
        <v>0</v>
      </c>
      <c r="G295" s="161">
        <v>420</v>
      </c>
    </row>
    <row r="296" spans="1:7" x14ac:dyDescent="0.2">
      <c r="A296" s="148" t="s">
        <v>417</v>
      </c>
      <c r="B296" s="160">
        <v>500</v>
      </c>
      <c r="C296" s="160">
        <v>0</v>
      </c>
      <c r="D296" s="160">
        <v>0</v>
      </c>
      <c r="E296" s="160">
        <v>0</v>
      </c>
      <c r="F296" s="160">
        <v>0</v>
      </c>
      <c r="G296" s="161">
        <v>500</v>
      </c>
    </row>
    <row r="297" spans="1:7" x14ac:dyDescent="0.2">
      <c r="A297" s="148" t="s">
        <v>419</v>
      </c>
      <c r="B297" s="160">
        <v>400</v>
      </c>
      <c r="C297" s="160">
        <v>0</v>
      </c>
      <c r="D297" s="160">
        <v>0</v>
      </c>
      <c r="E297" s="160">
        <v>0</v>
      </c>
      <c r="F297" s="160">
        <v>0</v>
      </c>
      <c r="G297" s="161">
        <v>400</v>
      </c>
    </row>
    <row r="298" spans="1:7" x14ac:dyDescent="0.2">
      <c r="A298" s="148" t="s">
        <v>420</v>
      </c>
      <c r="B298" s="160">
        <v>150</v>
      </c>
      <c r="C298" s="160">
        <v>0</v>
      </c>
      <c r="D298" s="160">
        <v>0</v>
      </c>
      <c r="E298" s="160">
        <v>0</v>
      </c>
      <c r="F298" s="160">
        <v>0</v>
      </c>
      <c r="G298" s="161">
        <v>150</v>
      </c>
    </row>
    <row r="299" spans="1:7" x14ac:dyDescent="0.2">
      <c r="A299" s="148" t="s">
        <v>422</v>
      </c>
      <c r="B299" s="160">
        <v>350</v>
      </c>
      <c r="C299" s="160">
        <v>0</v>
      </c>
      <c r="D299" s="160">
        <v>0</v>
      </c>
      <c r="E299" s="160">
        <v>0</v>
      </c>
      <c r="F299" s="160">
        <v>0</v>
      </c>
      <c r="G299" s="161">
        <v>350</v>
      </c>
    </row>
    <row r="300" spans="1:7" x14ac:dyDescent="0.2">
      <c r="A300" s="148" t="s">
        <v>440</v>
      </c>
      <c r="B300" s="160">
        <v>2375</v>
      </c>
      <c r="C300" s="160">
        <v>0</v>
      </c>
      <c r="D300" s="160">
        <v>0</v>
      </c>
      <c r="E300" s="160">
        <v>0</v>
      </c>
      <c r="F300" s="160">
        <v>0</v>
      </c>
      <c r="G300" s="161">
        <v>2375</v>
      </c>
    </row>
    <row r="301" spans="1:7" s="171" customFormat="1" x14ac:dyDescent="0.2">
      <c r="A301" s="148" t="s">
        <v>452</v>
      </c>
      <c r="B301" s="160">
        <v>93</v>
      </c>
      <c r="C301" s="160">
        <v>15</v>
      </c>
      <c r="D301" s="160">
        <v>0</v>
      </c>
      <c r="E301" s="160">
        <v>0</v>
      </c>
      <c r="F301" s="160">
        <v>0</v>
      </c>
      <c r="G301" s="161">
        <v>108</v>
      </c>
    </row>
    <row r="302" spans="1:7" x14ac:dyDescent="0.2">
      <c r="A302" s="148" t="s">
        <v>453</v>
      </c>
      <c r="B302" s="160">
        <v>807</v>
      </c>
      <c r="C302" s="160">
        <v>0</v>
      </c>
      <c r="D302" s="160">
        <v>0</v>
      </c>
      <c r="E302" s="160">
        <v>0</v>
      </c>
      <c r="F302" s="160">
        <v>0</v>
      </c>
      <c r="G302" s="161">
        <v>807</v>
      </c>
    </row>
    <row r="303" spans="1:7" x14ac:dyDescent="0.2">
      <c r="A303" s="148" t="s">
        <v>454</v>
      </c>
      <c r="B303" s="160">
        <v>402</v>
      </c>
      <c r="C303" s="160">
        <v>0</v>
      </c>
      <c r="D303" s="160">
        <v>0</v>
      </c>
      <c r="E303" s="160">
        <v>0</v>
      </c>
      <c r="F303" s="160">
        <v>0</v>
      </c>
      <c r="G303" s="161">
        <v>402</v>
      </c>
    </row>
    <row r="304" spans="1:7" x14ac:dyDescent="0.2">
      <c r="A304" s="148" t="s">
        <v>455</v>
      </c>
      <c r="B304" s="160">
        <v>144</v>
      </c>
      <c r="C304" s="160">
        <v>0</v>
      </c>
      <c r="D304" s="160">
        <v>0</v>
      </c>
      <c r="E304" s="160">
        <v>0</v>
      </c>
      <c r="F304" s="160">
        <v>0</v>
      </c>
      <c r="G304" s="161">
        <v>144</v>
      </c>
    </row>
    <row r="305" spans="1:7" x14ac:dyDescent="0.2">
      <c r="A305" s="148" t="s">
        <v>459</v>
      </c>
      <c r="B305" s="160">
        <v>25</v>
      </c>
      <c r="C305" s="160">
        <v>65</v>
      </c>
      <c r="D305" s="160">
        <v>0</v>
      </c>
      <c r="E305" s="160">
        <v>0</v>
      </c>
      <c r="F305" s="160">
        <v>0</v>
      </c>
      <c r="G305" s="161">
        <v>90</v>
      </c>
    </row>
    <row r="306" spans="1:7" ht="15.75" x14ac:dyDescent="0.25">
      <c r="A306" s="162" t="s">
        <v>473</v>
      </c>
      <c r="B306" s="163">
        <v>73363</v>
      </c>
      <c r="C306" s="163">
        <v>45520</v>
      </c>
      <c r="D306" s="163">
        <v>0</v>
      </c>
      <c r="E306" s="163">
        <v>0</v>
      </c>
      <c r="F306" s="163">
        <v>0</v>
      </c>
      <c r="G306" s="164">
        <v>118883</v>
      </c>
    </row>
    <row r="307" spans="1:7" x14ac:dyDescent="0.2">
      <c r="A307" s="157" t="s">
        <v>474</v>
      </c>
      <c r="B307" s="158"/>
      <c r="C307" s="158"/>
      <c r="D307" s="158"/>
      <c r="E307" s="158"/>
      <c r="F307" s="158"/>
      <c r="G307" s="159"/>
    </row>
    <row r="308" spans="1:7" x14ac:dyDescent="0.2">
      <c r="A308" s="148" t="s">
        <v>510</v>
      </c>
      <c r="B308" s="160">
        <v>500</v>
      </c>
      <c r="C308" s="160">
        <v>0</v>
      </c>
      <c r="D308" s="160">
        <v>0</v>
      </c>
      <c r="E308" s="160">
        <v>0</v>
      </c>
      <c r="F308" s="160">
        <v>0</v>
      </c>
      <c r="G308" s="161">
        <v>500</v>
      </c>
    </row>
    <row r="309" spans="1:7" x14ac:dyDescent="0.2">
      <c r="A309" s="148" t="s">
        <v>525</v>
      </c>
      <c r="B309" s="160">
        <v>140</v>
      </c>
      <c r="C309" s="160">
        <v>0</v>
      </c>
      <c r="D309" s="160">
        <v>0</v>
      </c>
      <c r="E309" s="160">
        <v>0</v>
      </c>
      <c r="F309" s="160">
        <v>0</v>
      </c>
      <c r="G309" s="161">
        <v>140</v>
      </c>
    </row>
    <row r="310" spans="1:7" x14ac:dyDescent="0.2">
      <c r="A310" s="148" t="s">
        <v>526</v>
      </c>
      <c r="B310" s="160">
        <v>140</v>
      </c>
      <c r="C310" s="160">
        <v>0</v>
      </c>
      <c r="D310" s="160">
        <v>0</v>
      </c>
      <c r="E310" s="160">
        <v>0</v>
      </c>
      <c r="F310" s="160">
        <v>0</v>
      </c>
      <c r="G310" s="161">
        <v>140</v>
      </c>
    </row>
    <row r="311" spans="1:7" x14ac:dyDescent="0.2">
      <c r="A311" s="148" t="s">
        <v>541</v>
      </c>
      <c r="B311" s="160">
        <v>150</v>
      </c>
      <c r="C311" s="160">
        <v>0</v>
      </c>
      <c r="D311" s="160">
        <v>0</v>
      </c>
      <c r="E311" s="160">
        <v>0</v>
      </c>
      <c r="F311" s="160">
        <v>0</v>
      </c>
      <c r="G311" s="161">
        <v>150</v>
      </c>
    </row>
    <row r="312" spans="1:7" x14ac:dyDescent="0.2">
      <c r="A312" s="148" t="s">
        <v>542</v>
      </c>
      <c r="B312" s="160">
        <v>1775</v>
      </c>
      <c r="C312" s="160">
        <v>0</v>
      </c>
      <c r="D312" s="160">
        <v>0</v>
      </c>
      <c r="E312" s="160">
        <v>0</v>
      </c>
      <c r="F312" s="160">
        <v>0</v>
      </c>
      <c r="G312" s="161">
        <v>1775</v>
      </c>
    </row>
    <row r="313" spans="1:7" x14ac:dyDescent="0.2">
      <c r="A313" s="148" t="s">
        <v>543</v>
      </c>
      <c r="B313" s="160">
        <v>150</v>
      </c>
      <c r="C313" s="160">
        <v>0</v>
      </c>
      <c r="D313" s="160">
        <v>0</v>
      </c>
      <c r="E313" s="160">
        <v>0</v>
      </c>
      <c r="F313" s="160">
        <v>0</v>
      </c>
      <c r="G313" s="161">
        <v>150</v>
      </c>
    </row>
    <row r="314" spans="1:7" x14ac:dyDescent="0.2">
      <c r="A314" s="148" t="s">
        <v>544</v>
      </c>
      <c r="B314" s="160">
        <v>50</v>
      </c>
      <c r="C314" s="160">
        <v>0</v>
      </c>
      <c r="D314" s="160">
        <v>0</v>
      </c>
      <c r="E314" s="160">
        <v>0</v>
      </c>
      <c r="F314" s="160">
        <v>0</v>
      </c>
      <c r="G314" s="161">
        <v>50</v>
      </c>
    </row>
    <row r="315" spans="1:7" ht="15.75" x14ac:dyDescent="0.25">
      <c r="A315" s="162" t="s">
        <v>545</v>
      </c>
      <c r="B315" s="163">
        <v>2905</v>
      </c>
      <c r="C315" s="163">
        <v>0</v>
      </c>
      <c r="D315" s="163">
        <v>0</v>
      </c>
      <c r="E315" s="163">
        <v>0</v>
      </c>
      <c r="F315" s="163">
        <v>0</v>
      </c>
      <c r="G315" s="164">
        <v>2905</v>
      </c>
    </row>
    <row r="316" spans="1:7" x14ac:dyDescent="0.2">
      <c r="A316" s="157" t="s">
        <v>589</v>
      </c>
      <c r="B316" s="158"/>
      <c r="C316" s="158"/>
      <c r="D316" s="158"/>
      <c r="E316" s="158"/>
      <c r="F316" s="158"/>
      <c r="G316" s="159"/>
    </row>
    <row r="317" spans="1:7" x14ac:dyDescent="0.2">
      <c r="A317" s="258" t="s">
        <v>1208</v>
      </c>
      <c r="B317" s="160">
        <v>2000</v>
      </c>
      <c r="C317" s="160">
        <v>0</v>
      </c>
      <c r="D317" s="160">
        <v>0</v>
      </c>
      <c r="E317" s="160">
        <v>0</v>
      </c>
      <c r="F317" s="160">
        <v>0</v>
      </c>
      <c r="G317" s="161">
        <v>2000</v>
      </c>
    </row>
    <row r="318" spans="1:7" x14ac:dyDescent="0.2">
      <c r="A318" s="148" t="s">
        <v>595</v>
      </c>
      <c r="B318" s="160">
        <v>24000</v>
      </c>
      <c r="C318" s="160">
        <v>0</v>
      </c>
      <c r="D318" s="160">
        <v>0</v>
      </c>
      <c r="E318" s="160">
        <v>0</v>
      </c>
      <c r="F318" s="160">
        <v>0</v>
      </c>
      <c r="G318" s="161">
        <v>24000</v>
      </c>
    </row>
    <row r="319" spans="1:7" x14ac:dyDescent="0.2">
      <c r="A319" s="148" t="s">
        <v>598</v>
      </c>
      <c r="B319" s="160">
        <v>1000</v>
      </c>
      <c r="C319" s="160">
        <v>0</v>
      </c>
      <c r="D319" s="160">
        <v>0</v>
      </c>
      <c r="E319" s="160">
        <v>0</v>
      </c>
      <c r="F319" s="160">
        <v>0</v>
      </c>
      <c r="G319" s="161">
        <v>1000</v>
      </c>
    </row>
    <row r="320" spans="1:7" x14ac:dyDescent="0.2">
      <c r="A320" s="148" t="s">
        <v>601</v>
      </c>
      <c r="B320" s="160">
        <v>2875</v>
      </c>
      <c r="C320" s="160">
        <v>0</v>
      </c>
      <c r="D320" s="160">
        <v>0</v>
      </c>
      <c r="E320" s="160">
        <v>0</v>
      </c>
      <c r="F320" s="160">
        <v>0</v>
      </c>
      <c r="G320" s="161">
        <v>2875</v>
      </c>
    </row>
    <row r="321" spans="1:7" x14ac:dyDescent="0.2">
      <c r="A321" s="148" t="s">
        <v>604</v>
      </c>
      <c r="B321" s="160">
        <v>105</v>
      </c>
      <c r="C321" s="160">
        <v>0</v>
      </c>
      <c r="D321" s="160">
        <v>0</v>
      </c>
      <c r="E321" s="160">
        <v>0</v>
      </c>
      <c r="F321" s="160">
        <v>0</v>
      </c>
      <c r="G321" s="161">
        <v>105</v>
      </c>
    </row>
    <row r="322" spans="1:7" x14ac:dyDescent="0.2">
      <c r="A322" s="148" t="s">
        <v>605</v>
      </c>
      <c r="B322" s="160">
        <v>380</v>
      </c>
      <c r="C322" s="160">
        <v>0</v>
      </c>
      <c r="D322" s="160">
        <v>0</v>
      </c>
      <c r="E322" s="160">
        <v>0</v>
      </c>
      <c r="F322" s="160">
        <v>0</v>
      </c>
      <c r="G322" s="161">
        <v>380</v>
      </c>
    </row>
    <row r="323" spans="1:7" x14ac:dyDescent="0.2">
      <c r="A323" s="148" t="s">
        <v>606</v>
      </c>
      <c r="B323" s="160">
        <v>1400</v>
      </c>
      <c r="C323" s="160">
        <v>0</v>
      </c>
      <c r="D323" s="160">
        <v>0</v>
      </c>
      <c r="E323" s="160">
        <v>0</v>
      </c>
      <c r="F323" s="160">
        <v>0</v>
      </c>
      <c r="G323" s="161">
        <v>1400</v>
      </c>
    </row>
    <row r="324" spans="1:7" x14ac:dyDescent="0.2">
      <c r="A324" s="148" t="s">
        <v>607</v>
      </c>
      <c r="B324" s="160">
        <v>420</v>
      </c>
      <c r="C324" s="160">
        <v>0</v>
      </c>
      <c r="D324" s="160">
        <v>0</v>
      </c>
      <c r="E324" s="160">
        <v>0</v>
      </c>
      <c r="F324" s="160">
        <v>0</v>
      </c>
      <c r="G324" s="161">
        <v>420</v>
      </c>
    </row>
    <row r="325" spans="1:7" x14ac:dyDescent="0.2">
      <c r="A325" s="148" t="s">
        <v>609</v>
      </c>
      <c r="B325" s="160">
        <v>1500</v>
      </c>
      <c r="C325" s="160">
        <v>0</v>
      </c>
      <c r="D325" s="160">
        <v>0</v>
      </c>
      <c r="E325" s="160">
        <v>0</v>
      </c>
      <c r="F325" s="160">
        <v>0</v>
      </c>
      <c r="G325" s="161">
        <v>1500</v>
      </c>
    </row>
    <row r="326" spans="1:7" x14ac:dyDescent="0.2">
      <c r="A326" s="148" t="s">
        <v>610</v>
      </c>
      <c r="B326" s="160">
        <v>4000</v>
      </c>
      <c r="C326" s="160">
        <v>0</v>
      </c>
      <c r="D326" s="160">
        <v>0</v>
      </c>
      <c r="E326" s="160">
        <v>0</v>
      </c>
      <c r="F326" s="160">
        <v>0</v>
      </c>
      <c r="G326" s="161">
        <v>4000</v>
      </c>
    </row>
    <row r="327" spans="1:7" x14ac:dyDescent="0.2">
      <c r="A327" s="148" t="s">
        <v>612</v>
      </c>
      <c r="B327" s="160">
        <v>500</v>
      </c>
      <c r="C327" s="160">
        <v>0</v>
      </c>
      <c r="D327" s="160">
        <v>0</v>
      </c>
      <c r="E327" s="160">
        <v>0</v>
      </c>
      <c r="F327" s="160">
        <v>0</v>
      </c>
      <c r="G327" s="161">
        <v>500</v>
      </c>
    </row>
    <row r="328" spans="1:7" x14ac:dyDescent="0.2">
      <c r="A328" s="148" t="s">
        <v>616</v>
      </c>
      <c r="B328" s="160">
        <v>700</v>
      </c>
      <c r="C328" s="160">
        <v>0</v>
      </c>
      <c r="D328" s="160">
        <v>0</v>
      </c>
      <c r="E328" s="160">
        <v>0</v>
      </c>
      <c r="F328" s="160">
        <v>0</v>
      </c>
      <c r="G328" s="161">
        <v>700</v>
      </c>
    </row>
    <row r="329" spans="1:7" x14ac:dyDescent="0.2">
      <c r="A329" s="148" t="s">
        <v>617</v>
      </c>
      <c r="B329" s="160">
        <v>4000</v>
      </c>
      <c r="C329" s="160">
        <v>0</v>
      </c>
      <c r="D329" s="160">
        <v>0</v>
      </c>
      <c r="E329" s="160">
        <v>0</v>
      </c>
      <c r="F329" s="160">
        <v>0</v>
      </c>
      <c r="G329" s="161">
        <v>4000</v>
      </c>
    </row>
    <row r="330" spans="1:7" x14ac:dyDescent="0.2">
      <c r="A330" s="148" t="s">
        <v>618</v>
      </c>
      <c r="B330" s="160">
        <v>2710</v>
      </c>
      <c r="C330" s="160">
        <v>0</v>
      </c>
      <c r="D330" s="160">
        <v>0</v>
      </c>
      <c r="E330" s="160">
        <v>0</v>
      </c>
      <c r="F330" s="160">
        <v>0</v>
      </c>
      <c r="G330" s="161">
        <v>2710</v>
      </c>
    </row>
    <row r="331" spans="1:7" s="171" customFormat="1" x14ac:dyDescent="0.2">
      <c r="A331" s="148" t="s">
        <v>619</v>
      </c>
      <c r="B331" s="160">
        <v>1581</v>
      </c>
      <c r="C331" s="160">
        <v>0</v>
      </c>
      <c r="D331" s="160">
        <v>0</v>
      </c>
      <c r="E331" s="160">
        <v>0</v>
      </c>
      <c r="F331" s="160">
        <v>0</v>
      </c>
      <c r="G331" s="161">
        <v>1581</v>
      </c>
    </row>
    <row r="332" spans="1:7" x14ac:dyDescent="0.2">
      <c r="A332" s="148" t="s">
        <v>620</v>
      </c>
      <c r="B332" s="160">
        <v>400</v>
      </c>
      <c r="C332" s="160">
        <v>0</v>
      </c>
      <c r="D332" s="160">
        <v>0</v>
      </c>
      <c r="E332" s="160">
        <v>0</v>
      </c>
      <c r="F332" s="160">
        <v>0</v>
      </c>
      <c r="G332" s="161">
        <v>400</v>
      </c>
    </row>
    <row r="333" spans="1:7" x14ac:dyDescent="0.2">
      <c r="A333" s="148" t="s">
        <v>621</v>
      </c>
      <c r="B333" s="160">
        <v>400</v>
      </c>
      <c r="C333" s="160">
        <v>0</v>
      </c>
      <c r="D333" s="160">
        <v>0</v>
      </c>
      <c r="E333" s="160">
        <v>0</v>
      </c>
      <c r="F333" s="160">
        <v>0</v>
      </c>
      <c r="G333" s="161">
        <v>400</v>
      </c>
    </row>
    <row r="334" spans="1:7" x14ac:dyDescent="0.2">
      <c r="A334" s="148" t="s">
        <v>622</v>
      </c>
      <c r="B334" s="160">
        <v>2400</v>
      </c>
      <c r="C334" s="160">
        <v>0</v>
      </c>
      <c r="D334" s="160">
        <v>0</v>
      </c>
      <c r="E334" s="160">
        <v>0</v>
      </c>
      <c r="F334" s="160">
        <v>0</v>
      </c>
      <c r="G334" s="161">
        <v>2400</v>
      </c>
    </row>
    <row r="335" spans="1:7" x14ac:dyDescent="0.2">
      <c r="A335" s="148" t="s">
        <v>623</v>
      </c>
      <c r="B335" s="160">
        <v>400</v>
      </c>
      <c r="C335" s="160">
        <v>0</v>
      </c>
      <c r="D335" s="160">
        <v>0</v>
      </c>
      <c r="E335" s="160">
        <v>0</v>
      </c>
      <c r="F335" s="160">
        <v>0</v>
      </c>
      <c r="G335" s="161">
        <v>400</v>
      </c>
    </row>
    <row r="336" spans="1:7" x14ac:dyDescent="0.2">
      <c r="A336" s="148" t="s">
        <v>624</v>
      </c>
      <c r="B336" s="160">
        <v>300</v>
      </c>
      <c r="C336" s="160">
        <v>0</v>
      </c>
      <c r="D336" s="160">
        <v>0</v>
      </c>
      <c r="E336" s="160">
        <v>0</v>
      </c>
      <c r="F336" s="160">
        <v>0</v>
      </c>
      <c r="G336" s="161">
        <v>300</v>
      </c>
    </row>
    <row r="337" spans="1:7" x14ac:dyDescent="0.2">
      <c r="A337" s="148" t="s">
        <v>625</v>
      </c>
      <c r="B337" s="160">
        <v>300</v>
      </c>
      <c r="C337" s="160">
        <v>0</v>
      </c>
      <c r="D337" s="160">
        <v>0</v>
      </c>
      <c r="E337" s="160">
        <v>0</v>
      </c>
      <c r="F337" s="160">
        <v>0</v>
      </c>
      <c r="G337" s="161">
        <v>300</v>
      </c>
    </row>
    <row r="338" spans="1:7" x14ac:dyDescent="0.2">
      <c r="A338" s="148" t="s">
        <v>626</v>
      </c>
      <c r="B338" s="160">
        <v>1000</v>
      </c>
      <c r="C338" s="160">
        <v>0</v>
      </c>
      <c r="D338" s="160">
        <v>0</v>
      </c>
      <c r="E338" s="160">
        <v>0</v>
      </c>
      <c r="F338" s="160">
        <v>0</v>
      </c>
      <c r="G338" s="161">
        <v>1000</v>
      </c>
    </row>
    <row r="339" spans="1:7" x14ac:dyDescent="0.2">
      <c r="A339" s="148" t="s">
        <v>627</v>
      </c>
      <c r="B339" s="160">
        <v>3500</v>
      </c>
      <c r="C339" s="160">
        <v>0</v>
      </c>
      <c r="D339" s="160">
        <v>0</v>
      </c>
      <c r="E339" s="160">
        <v>0</v>
      </c>
      <c r="F339" s="160">
        <v>0</v>
      </c>
      <c r="G339" s="161">
        <v>3500</v>
      </c>
    </row>
    <row r="340" spans="1:7" x14ac:dyDescent="0.2">
      <c r="A340" s="148" t="s">
        <v>628</v>
      </c>
      <c r="B340" s="160">
        <v>3500</v>
      </c>
      <c r="C340" s="160">
        <v>0</v>
      </c>
      <c r="D340" s="160">
        <v>0</v>
      </c>
      <c r="E340" s="160">
        <v>0</v>
      </c>
      <c r="F340" s="160">
        <v>0</v>
      </c>
      <c r="G340" s="161">
        <v>3500</v>
      </c>
    </row>
    <row r="341" spans="1:7" x14ac:dyDescent="0.2">
      <c r="A341" s="148" t="s">
        <v>629</v>
      </c>
      <c r="B341" s="160">
        <v>200</v>
      </c>
      <c r="C341" s="160">
        <v>0</v>
      </c>
      <c r="D341" s="160">
        <v>0</v>
      </c>
      <c r="E341" s="160">
        <v>0</v>
      </c>
      <c r="F341" s="160">
        <v>0</v>
      </c>
      <c r="G341" s="161">
        <v>200</v>
      </c>
    </row>
    <row r="342" spans="1:7" x14ac:dyDescent="0.2">
      <c r="A342" s="148" t="s">
        <v>630</v>
      </c>
      <c r="B342" s="160">
        <v>180</v>
      </c>
      <c r="C342" s="160">
        <v>0</v>
      </c>
      <c r="D342" s="160">
        <v>0</v>
      </c>
      <c r="E342" s="160">
        <v>0</v>
      </c>
      <c r="F342" s="160">
        <v>0</v>
      </c>
      <c r="G342" s="161">
        <v>180</v>
      </c>
    </row>
    <row r="343" spans="1:7" x14ac:dyDescent="0.2">
      <c r="A343" s="148" t="s">
        <v>631</v>
      </c>
      <c r="B343" s="160">
        <v>1100</v>
      </c>
      <c r="C343" s="160">
        <v>0</v>
      </c>
      <c r="D343" s="160">
        <v>0</v>
      </c>
      <c r="E343" s="160">
        <v>0</v>
      </c>
      <c r="F343" s="160">
        <v>0</v>
      </c>
      <c r="G343" s="161">
        <v>1100</v>
      </c>
    </row>
    <row r="344" spans="1:7" x14ac:dyDescent="0.2">
      <c r="A344" s="148" t="s">
        <v>632</v>
      </c>
      <c r="B344" s="160">
        <v>153</v>
      </c>
      <c r="C344" s="160">
        <v>0</v>
      </c>
      <c r="D344" s="160">
        <v>0</v>
      </c>
      <c r="E344" s="160">
        <v>0</v>
      </c>
      <c r="F344" s="160">
        <v>0</v>
      </c>
      <c r="G344" s="161">
        <v>153</v>
      </c>
    </row>
    <row r="345" spans="1:7" x14ac:dyDescent="0.2">
      <c r="A345" s="148" t="s">
        <v>633</v>
      </c>
      <c r="B345" s="160">
        <v>300</v>
      </c>
      <c r="C345" s="160">
        <v>0</v>
      </c>
      <c r="D345" s="160">
        <v>0</v>
      </c>
      <c r="E345" s="160">
        <v>0</v>
      </c>
      <c r="F345" s="160">
        <v>0</v>
      </c>
      <c r="G345" s="161">
        <v>300</v>
      </c>
    </row>
    <row r="346" spans="1:7" x14ac:dyDescent="0.2">
      <c r="A346" s="148" t="s">
        <v>634</v>
      </c>
      <c r="B346" s="160">
        <v>690</v>
      </c>
      <c r="C346" s="160">
        <v>0</v>
      </c>
      <c r="D346" s="160">
        <v>0</v>
      </c>
      <c r="E346" s="160">
        <v>0</v>
      </c>
      <c r="F346" s="160">
        <v>0</v>
      </c>
      <c r="G346" s="161">
        <v>690</v>
      </c>
    </row>
    <row r="347" spans="1:7" x14ac:dyDescent="0.2">
      <c r="A347" s="148" t="s">
        <v>635</v>
      </c>
      <c r="B347" s="160">
        <v>3200</v>
      </c>
      <c r="C347" s="160">
        <v>0</v>
      </c>
      <c r="D347" s="160">
        <v>0</v>
      </c>
      <c r="E347" s="160">
        <v>0</v>
      </c>
      <c r="F347" s="160">
        <v>0</v>
      </c>
      <c r="G347" s="161">
        <v>3200</v>
      </c>
    </row>
    <row r="348" spans="1:7" x14ac:dyDescent="0.2">
      <c r="A348" s="148" t="s">
        <v>636</v>
      </c>
      <c r="B348" s="160">
        <v>500</v>
      </c>
      <c r="C348" s="160">
        <v>0</v>
      </c>
      <c r="D348" s="160">
        <v>0</v>
      </c>
      <c r="E348" s="160">
        <v>0</v>
      </c>
      <c r="F348" s="160">
        <v>0</v>
      </c>
      <c r="G348" s="161">
        <v>500</v>
      </c>
    </row>
    <row r="349" spans="1:7" x14ac:dyDescent="0.2">
      <c r="A349" s="148" t="s">
        <v>637</v>
      </c>
      <c r="B349" s="160">
        <v>1700</v>
      </c>
      <c r="C349" s="160">
        <v>0</v>
      </c>
      <c r="D349" s="160">
        <v>0</v>
      </c>
      <c r="E349" s="160">
        <v>0</v>
      </c>
      <c r="F349" s="160">
        <v>0</v>
      </c>
      <c r="G349" s="161">
        <v>1700</v>
      </c>
    </row>
    <row r="350" spans="1:7" x14ac:dyDescent="0.2">
      <c r="A350" s="148" t="s">
        <v>638</v>
      </c>
      <c r="B350" s="160">
        <v>1600</v>
      </c>
      <c r="C350" s="160">
        <v>0</v>
      </c>
      <c r="D350" s="160">
        <v>0</v>
      </c>
      <c r="E350" s="160">
        <v>0</v>
      </c>
      <c r="F350" s="160">
        <v>0</v>
      </c>
      <c r="G350" s="161">
        <v>1600</v>
      </c>
    </row>
    <row r="351" spans="1:7" x14ac:dyDescent="0.2">
      <c r="A351" s="148" t="s">
        <v>639</v>
      </c>
      <c r="B351" s="160">
        <v>1000</v>
      </c>
      <c r="C351" s="160">
        <v>0</v>
      </c>
      <c r="D351" s="160">
        <v>0</v>
      </c>
      <c r="E351" s="160">
        <v>0</v>
      </c>
      <c r="F351" s="160">
        <v>0</v>
      </c>
      <c r="G351" s="161">
        <v>1000</v>
      </c>
    </row>
    <row r="352" spans="1:7" x14ac:dyDescent="0.2">
      <c r="A352" s="148" t="s">
        <v>662</v>
      </c>
      <c r="B352" s="160">
        <v>1500</v>
      </c>
      <c r="C352" s="160">
        <v>0</v>
      </c>
      <c r="D352" s="160">
        <v>0</v>
      </c>
      <c r="E352" s="160">
        <v>0</v>
      </c>
      <c r="F352" s="160">
        <v>0</v>
      </c>
      <c r="G352" s="161">
        <v>1500</v>
      </c>
    </row>
    <row r="353" spans="1:7" ht="15.75" x14ac:dyDescent="0.25">
      <c r="A353" s="162" t="s">
        <v>663</v>
      </c>
      <c r="B353" s="163">
        <v>71494</v>
      </c>
      <c r="C353" s="163">
        <v>0</v>
      </c>
      <c r="D353" s="163">
        <v>0</v>
      </c>
      <c r="E353" s="163">
        <v>0</v>
      </c>
      <c r="F353" s="163">
        <v>0</v>
      </c>
      <c r="G353" s="164">
        <v>71494</v>
      </c>
    </row>
    <row r="354" spans="1:7" ht="16.5" thickBot="1" x14ac:dyDescent="0.3">
      <c r="A354" s="172" t="s">
        <v>51</v>
      </c>
      <c r="B354" s="173">
        <v>172187</v>
      </c>
      <c r="C354" s="173">
        <v>45520</v>
      </c>
      <c r="D354" s="173">
        <v>0</v>
      </c>
      <c r="E354" s="173">
        <v>0</v>
      </c>
      <c r="F354" s="173">
        <v>0</v>
      </c>
      <c r="G354" s="174">
        <v>217707</v>
      </c>
    </row>
    <row r="355" spans="1:7" ht="16.5" thickTop="1" x14ac:dyDescent="0.25">
      <c r="A355" s="175" t="s">
        <v>58</v>
      </c>
      <c r="B355" s="176">
        <v>339459.4</v>
      </c>
      <c r="C355" s="176">
        <v>201557</v>
      </c>
      <c r="D355" s="176">
        <v>118490</v>
      </c>
      <c r="E355" s="176">
        <v>4170</v>
      </c>
      <c r="F355" s="176">
        <v>65717</v>
      </c>
      <c r="G355" s="176">
        <v>729393.4</v>
      </c>
    </row>
  </sheetData>
  <pageMargins left="0.26" right="0.39" top="0.43" bottom="0.36" header="0.3" footer="0.3"/>
  <pageSetup orientation="landscape" r:id="rId1"/>
  <rowBreaks count="1" manualBreakCount="1">
    <brk id="345"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0"/>
  <sheetViews>
    <sheetView workbookViewId="0">
      <selection activeCell="A2" sqref="A2:B570"/>
    </sheetView>
  </sheetViews>
  <sheetFormatPr defaultColWidth="9.140625" defaultRowHeight="15" x14ac:dyDescent="0.2"/>
  <cols>
    <col min="1" max="1" width="56.5703125" style="144" customWidth="1"/>
    <col min="2" max="2" width="29.42578125" style="145" customWidth="1"/>
    <col min="3" max="16384" width="9.140625" style="145"/>
  </cols>
  <sheetData>
    <row r="1" spans="1:2" ht="1.5" customHeight="1" x14ac:dyDescent="0.2">
      <c r="A1" s="144" t="s">
        <v>799</v>
      </c>
    </row>
    <row r="2" spans="1:2" ht="15.75" x14ac:dyDescent="0.25">
      <c r="A2" s="177" t="s">
        <v>70</v>
      </c>
    </row>
    <row r="3" spans="1:2" ht="15.75" x14ac:dyDescent="0.25">
      <c r="A3" s="177" t="s">
        <v>694</v>
      </c>
    </row>
    <row r="4" spans="1:2" ht="15.75" x14ac:dyDescent="0.25">
      <c r="A4" s="177" t="s">
        <v>695</v>
      </c>
    </row>
    <row r="5" spans="1:2" x14ac:dyDescent="0.2">
      <c r="A5" s="178" t="s">
        <v>176</v>
      </c>
    </row>
    <row r="6" spans="1:2" ht="36.75" customHeight="1" x14ac:dyDescent="0.2">
      <c r="A6" s="179" t="s">
        <v>696</v>
      </c>
      <c r="B6" s="180" t="s">
        <v>697</v>
      </c>
    </row>
    <row r="7" spans="1:2" x14ac:dyDescent="0.2">
      <c r="A7" s="154" t="s">
        <v>60</v>
      </c>
      <c r="B7" s="156"/>
    </row>
    <row r="8" spans="1:2" x14ac:dyDescent="0.2">
      <c r="A8" s="157" t="s">
        <v>111</v>
      </c>
      <c r="B8" s="381"/>
    </row>
    <row r="9" spans="1:2" x14ac:dyDescent="0.2">
      <c r="A9" s="148" t="s">
        <v>189</v>
      </c>
      <c r="B9" s="382">
        <v>96</v>
      </c>
    </row>
    <row r="10" spans="1:2" ht="15.75" x14ac:dyDescent="0.25">
      <c r="A10" s="162" t="s">
        <v>698</v>
      </c>
      <c r="B10" s="383">
        <v>96</v>
      </c>
    </row>
    <row r="11" spans="1:2" x14ac:dyDescent="0.2">
      <c r="A11" s="157" t="s">
        <v>699</v>
      </c>
      <c r="B11" s="384"/>
    </row>
    <row r="12" spans="1:2" x14ac:dyDescent="0.2">
      <c r="A12" s="148" t="s">
        <v>603</v>
      </c>
      <c r="B12" s="382">
        <v>20000</v>
      </c>
    </row>
    <row r="13" spans="1:2" ht="15.75" x14ac:dyDescent="0.25">
      <c r="A13" s="162" t="s">
        <v>700</v>
      </c>
      <c r="B13" s="383">
        <v>20000</v>
      </c>
    </row>
    <row r="14" spans="1:2" x14ac:dyDescent="0.2">
      <c r="A14" s="157" t="s">
        <v>701</v>
      </c>
      <c r="B14" s="384"/>
    </row>
    <row r="15" spans="1:2" x14ac:dyDescent="0.2">
      <c r="A15" s="148" t="s">
        <v>554</v>
      </c>
      <c r="B15" s="382">
        <v>290</v>
      </c>
    </row>
    <row r="16" spans="1:2" x14ac:dyDescent="0.2">
      <c r="A16" s="148" t="s">
        <v>530</v>
      </c>
      <c r="B16" s="382">
        <v>825</v>
      </c>
    </row>
    <row r="17" spans="1:2" x14ac:dyDescent="0.2">
      <c r="A17" s="148" t="s">
        <v>539</v>
      </c>
      <c r="B17" s="382">
        <v>260</v>
      </c>
    </row>
    <row r="18" spans="1:2" x14ac:dyDescent="0.2">
      <c r="A18" s="148" t="s">
        <v>236</v>
      </c>
      <c r="B18" s="382">
        <v>286</v>
      </c>
    </row>
    <row r="19" spans="1:2" ht="15.75" x14ac:dyDescent="0.25">
      <c r="A19" s="162" t="s">
        <v>702</v>
      </c>
      <c r="B19" s="383">
        <v>1661</v>
      </c>
    </row>
    <row r="20" spans="1:2" x14ac:dyDescent="0.2">
      <c r="A20" s="157" t="s">
        <v>703</v>
      </c>
      <c r="B20" s="384"/>
    </row>
    <row r="21" spans="1:2" x14ac:dyDescent="0.2">
      <c r="A21" s="148" t="s">
        <v>184</v>
      </c>
      <c r="B21" s="382">
        <v>14400</v>
      </c>
    </row>
    <row r="22" spans="1:2" x14ac:dyDescent="0.2">
      <c r="A22" s="148" t="s">
        <v>603</v>
      </c>
      <c r="B22" s="382">
        <v>20000</v>
      </c>
    </row>
    <row r="23" spans="1:2" x14ac:dyDescent="0.2">
      <c r="A23" s="148" t="s">
        <v>210</v>
      </c>
      <c r="B23" s="382">
        <v>100</v>
      </c>
    </row>
    <row r="24" spans="1:2" x14ac:dyDescent="0.2">
      <c r="A24" s="148" t="s">
        <v>185</v>
      </c>
      <c r="B24" s="382">
        <v>350.4</v>
      </c>
    </row>
    <row r="25" spans="1:2" ht="15.75" x14ac:dyDescent="0.25">
      <c r="A25" s="162" t="s">
        <v>704</v>
      </c>
      <c r="B25" s="383">
        <v>34850.400000000001</v>
      </c>
    </row>
    <row r="26" spans="1:2" ht="15.75" x14ac:dyDescent="0.25">
      <c r="A26" s="165" t="s">
        <v>705</v>
      </c>
      <c r="B26" s="385">
        <v>56607.4</v>
      </c>
    </row>
    <row r="27" spans="1:2" x14ac:dyDescent="0.2">
      <c r="A27" s="168" t="s">
        <v>672</v>
      </c>
      <c r="B27" s="386"/>
    </row>
    <row r="28" spans="1:2" x14ac:dyDescent="0.2">
      <c r="A28" s="157" t="s">
        <v>126</v>
      </c>
      <c r="B28" s="384"/>
    </row>
    <row r="29" spans="1:2" x14ac:dyDescent="0.2">
      <c r="A29" s="148" t="s">
        <v>184</v>
      </c>
      <c r="B29" s="382">
        <v>1337</v>
      </c>
    </row>
    <row r="30" spans="1:2" ht="15.75" x14ac:dyDescent="0.25">
      <c r="A30" s="162" t="s">
        <v>706</v>
      </c>
      <c r="B30" s="383">
        <v>1337</v>
      </c>
    </row>
    <row r="31" spans="1:2" x14ac:dyDescent="0.2">
      <c r="A31" s="157" t="s">
        <v>707</v>
      </c>
      <c r="B31" s="384"/>
    </row>
    <row r="32" spans="1:2" x14ac:dyDescent="0.2">
      <c r="A32" s="148" t="s">
        <v>556</v>
      </c>
      <c r="B32" s="382">
        <v>103</v>
      </c>
    </row>
    <row r="33" spans="1:2" x14ac:dyDescent="0.2">
      <c r="A33" s="148" t="s">
        <v>564</v>
      </c>
      <c r="B33" s="382">
        <v>103</v>
      </c>
    </row>
    <row r="34" spans="1:2" x14ac:dyDescent="0.2">
      <c r="A34" s="148" t="s">
        <v>569</v>
      </c>
      <c r="B34" s="382">
        <v>742</v>
      </c>
    </row>
    <row r="35" spans="1:2" x14ac:dyDescent="0.2">
      <c r="A35" s="148" t="s">
        <v>579</v>
      </c>
      <c r="B35" s="382">
        <v>156</v>
      </c>
    </row>
    <row r="36" spans="1:2" ht="15.75" x14ac:dyDescent="0.25">
      <c r="A36" s="162" t="s">
        <v>708</v>
      </c>
      <c r="B36" s="383">
        <v>1104</v>
      </c>
    </row>
    <row r="37" spans="1:2" x14ac:dyDescent="0.2">
      <c r="A37" s="157" t="s">
        <v>709</v>
      </c>
      <c r="B37" s="384"/>
    </row>
    <row r="38" spans="1:2" x14ac:dyDescent="0.2">
      <c r="A38" s="148" t="s">
        <v>544</v>
      </c>
      <c r="B38" s="382">
        <v>40</v>
      </c>
    </row>
    <row r="39" spans="1:2" ht="15.75" x14ac:dyDescent="0.25">
      <c r="A39" s="162" t="s">
        <v>710</v>
      </c>
      <c r="B39" s="383">
        <v>40</v>
      </c>
    </row>
    <row r="40" spans="1:2" x14ac:dyDescent="0.2">
      <c r="A40" s="157" t="s">
        <v>711</v>
      </c>
      <c r="B40" s="384"/>
    </row>
    <row r="41" spans="1:2" x14ac:dyDescent="0.2">
      <c r="A41" s="148" t="s">
        <v>581</v>
      </c>
      <c r="B41" s="382">
        <v>60</v>
      </c>
    </row>
    <row r="42" spans="1:2" ht="15.75" x14ac:dyDescent="0.25">
      <c r="A42" s="162" t="s">
        <v>712</v>
      </c>
      <c r="B42" s="383">
        <v>60</v>
      </c>
    </row>
    <row r="43" spans="1:2" x14ac:dyDescent="0.2">
      <c r="A43" s="157" t="s">
        <v>713</v>
      </c>
      <c r="B43" s="384"/>
    </row>
    <row r="44" spans="1:2" x14ac:dyDescent="0.2">
      <c r="A44" s="387" t="s">
        <v>1205</v>
      </c>
      <c r="B44" s="382">
        <v>100</v>
      </c>
    </row>
    <row r="45" spans="1:2" x14ac:dyDescent="0.2">
      <c r="A45" s="148" t="s">
        <v>276</v>
      </c>
      <c r="B45" s="382">
        <v>70</v>
      </c>
    </row>
    <row r="46" spans="1:2" x14ac:dyDescent="0.2">
      <c r="A46" s="148" t="s">
        <v>282</v>
      </c>
      <c r="B46" s="382">
        <v>380</v>
      </c>
    </row>
    <row r="47" spans="1:2" x14ac:dyDescent="0.2">
      <c r="A47" s="148" t="s">
        <v>283</v>
      </c>
      <c r="B47" s="382">
        <v>2700</v>
      </c>
    </row>
    <row r="48" spans="1:2" x14ac:dyDescent="0.2">
      <c r="A48" s="148" t="s">
        <v>284</v>
      </c>
      <c r="B48" s="382">
        <v>350</v>
      </c>
    </row>
    <row r="49" spans="1:2" x14ac:dyDescent="0.2">
      <c r="A49" s="148" t="s">
        <v>595</v>
      </c>
      <c r="B49" s="382">
        <v>1185</v>
      </c>
    </row>
    <row r="50" spans="1:2" x14ac:dyDescent="0.2">
      <c r="A50" s="148" t="s">
        <v>286</v>
      </c>
      <c r="B50" s="382">
        <v>1400</v>
      </c>
    </row>
    <row r="51" spans="1:2" x14ac:dyDescent="0.2">
      <c r="A51" s="148" t="s">
        <v>288</v>
      </c>
      <c r="B51" s="382">
        <v>60</v>
      </c>
    </row>
    <row r="52" spans="1:2" x14ac:dyDescent="0.2">
      <c r="A52" s="148" t="s">
        <v>289</v>
      </c>
      <c r="B52" s="382">
        <v>6730</v>
      </c>
    </row>
    <row r="53" spans="1:2" x14ac:dyDescent="0.2">
      <c r="A53" s="148" t="s">
        <v>290</v>
      </c>
      <c r="B53" s="382">
        <v>270</v>
      </c>
    </row>
    <row r="54" spans="1:2" x14ac:dyDescent="0.2">
      <c r="A54" s="148" t="s">
        <v>291</v>
      </c>
      <c r="B54" s="382">
        <v>800</v>
      </c>
    </row>
    <row r="55" spans="1:2" x14ac:dyDescent="0.2">
      <c r="A55" s="148" t="s">
        <v>598</v>
      </c>
      <c r="B55" s="382">
        <v>50</v>
      </c>
    </row>
    <row r="56" spans="1:2" x14ac:dyDescent="0.2">
      <c r="A56" s="148" t="s">
        <v>555</v>
      </c>
      <c r="B56" s="382">
        <v>247</v>
      </c>
    </row>
    <row r="57" spans="1:2" x14ac:dyDescent="0.2">
      <c r="A57" s="148" t="s">
        <v>601</v>
      </c>
      <c r="B57" s="382">
        <v>2875</v>
      </c>
    </row>
    <row r="58" spans="1:2" x14ac:dyDescent="0.2">
      <c r="A58" s="148" t="s">
        <v>201</v>
      </c>
      <c r="B58" s="382">
        <v>350</v>
      </c>
    </row>
    <row r="59" spans="1:2" x14ac:dyDescent="0.2">
      <c r="A59" s="148" t="s">
        <v>604</v>
      </c>
      <c r="B59" s="382">
        <v>105</v>
      </c>
    </row>
    <row r="60" spans="1:2" x14ac:dyDescent="0.2">
      <c r="A60" s="148" t="s">
        <v>605</v>
      </c>
      <c r="B60" s="382">
        <v>380</v>
      </c>
    </row>
    <row r="61" spans="1:2" x14ac:dyDescent="0.2">
      <c r="A61" s="148" t="s">
        <v>606</v>
      </c>
      <c r="B61" s="382">
        <v>1400</v>
      </c>
    </row>
    <row r="62" spans="1:2" x14ac:dyDescent="0.2">
      <c r="A62" s="148" t="s">
        <v>607</v>
      </c>
      <c r="B62" s="382">
        <v>420</v>
      </c>
    </row>
    <row r="63" spans="1:2" x14ac:dyDescent="0.2">
      <c r="A63" s="148" t="s">
        <v>312</v>
      </c>
      <c r="B63" s="382">
        <v>430</v>
      </c>
    </row>
    <row r="64" spans="1:2" x14ac:dyDescent="0.2">
      <c r="A64" s="148" t="s">
        <v>313</v>
      </c>
      <c r="B64" s="382">
        <v>120</v>
      </c>
    </row>
    <row r="65" spans="1:2" x14ac:dyDescent="0.2">
      <c r="A65" s="148" t="s">
        <v>314</v>
      </c>
      <c r="B65" s="382">
        <v>20</v>
      </c>
    </row>
    <row r="66" spans="1:2" x14ac:dyDescent="0.2">
      <c r="A66" s="148" t="s">
        <v>316</v>
      </c>
      <c r="B66" s="382">
        <v>20</v>
      </c>
    </row>
    <row r="67" spans="1:2" x14ac:dyDescent="0.2">
      <c r="A67" s="148" t="s">
        <v>609</v>
      </c>
      <c r="B67" s="382">
        <v>1125</v>
      </c>
    </row>
    <row r="68" spans="1:2" x14ac:dyDescent="0.2">
      <c r="A68" s="148" t="s">
        <v>610</v>
      </c>
      <c r="B68" s="382">
        <v>2040</v>
      </c>
    </row>
    <row r="69" spans="1:2" x14ac:dyDescent="0.2">
      <c r="A69" s="148" t="s">
        <v>322</v>
      </c>
      <c r="B69" s="382">
        <v>70</v>
      </c>
    </row>
    <row r="70" spans="1:2" x14ac:dyDescent="0.2">
      <c r="A70" s="148" t="s">
        <v>587</v>
      </c>
      <c r="B70" s="382">
        <v>1200</v>
      </c>
    </row>
    <row r="71" spans="1:2" x14ac:dyDescent="0.2">
      <c r="A71" s="148" t="s">
        <v>557</v>
      </c>
      <c r="B71" s="382">
        <v>3170</v>
      </c>
    </row>
    <row r="72" spans="1:2" x14ac:dyDescent="0.2">
      <c r="A72" s="148" t="s">
        <v>558</v>
      </c>
      <c r="B72" s="382">
        <v>850</v>
      </c>
    </row>
    <row r="73" spans="1:2" x14ac:dyDescent="0.2">
      <c r="A73" s="148" t="s">
        <v>612</v>
      </c>
      <c r="B73" s="382">
        <v>100</v>
      </c>
    </row>
    <row r="74" spans="1:2" x14ac:dyDescent="0.2">
      <c r="A74" s="148" t="s">
        <v>324</v>
      </c>
      <c r="B74" s="382">
        <v>10</v>
      </c>
    </row>
    <row r="75" spans="1:2" x14ac:dyDescent="0.2">
      <c r="A75" s="148" t="s">
        <v>328</v>
      </c>
      <c r="B75" s="382">
        <v>30</v>
      </c>
    </row>
    <row r="76" spans="1:2" x14ac:dyDescent="0.2">
      <c r="A76" s="148" t="s">
        <v>332</v>
      </c>
      <c r="B76" s="382">
        <v>10</v>
      </c>
    </row>
    <row r="77" spans="1:2" x14ac:dyDescent="0.2">
      <c r="A77" s="148" t="s">
        <v>339</v>
      </c>
      <c r="B77" s="382">
        <v>20</v>
      </c>
    </row>
    <row r="78" spans="1:2" x14ac:dyDescent="0.2">
      <c r="A78" s="148" t="s">
        <v>340</v>
      </c>
      <c r="B78" s="382">
        <v>30</v>
      </c>
    </row>
    <row r="79" spans="1:2" x14ac:dyDescent="0.2">
      <c r="A79" s="148" t="s">
        <v>342</v>
      </c>
      <c r="B79" s="382">
        <v>260</v>
      </c>
    </row>
    <row r="80" spans="1:2" x14ac:dyDescent="0.2">
      <c r="A80" s="148" t="s">
        <v>346</v>
      </c>
      <c r="B80" s="382">
        <v>30</v>
      </c>
    </row>
    <row r="81" spans="1:2" x14ac:dyDescent="0.2">
      <c r="A81" s="148" t="s">
        <v>351</v>
      </c>
      <c r="B81" s="382">
        <v>70</v>
      </c>
    </row>
    <row r="82" spans="1:2" x14ac:dyDescent="0.2">
      <c r="A82" s="148" t="s">
        <v>352</v>
      </c>
      <c r="B82" s="382">
        <v>30</v>
      </c>
    </row>
    <row r="83" spans="1:2" x14ac:dyDescent="0.2">
      <c r="A83" s="148" t="s">
        <v>354</v>
      </c>
      <c r="B83" s="382">
        <v>260</v>
      </c>
    </row>
    <row r="84" spans="1:2" x14ac:dyDescent="0.2">
      <c r="A84" s="148" t="s">
        <v>356</v>
      </c>
      <c r="B84" s="382">
        <v>180</v>
      </c>
    </row>
    <row r="85" spans="1:2" x14ac:dyDescent="0.2">
      <c r="A85" s="148" t="s">
        <v>357</v>
      </c>
      <c r="B85" s="382">
        <v>340</v>
      </c>
    </row>
    <row r="86" spans="1:2" x14ac:dyDescent="0.2">
      <c r="A86" s="148" t="s">
        <v>359</v>
      </c>
      <c r="B86" s="382">
        <v>50</v>
      </c>
    </row>
    <row r="87" spans="1:2" x14ac:dyDescent="0.2">
      <c r="A87" s="148" t="s">
        <v>364</v>
      </c>
      <c r="B87" s="382">
        <v>50</v>
      </c>
    </row>
    <row r="88" spans="1:2" x14ac:dyDescent="0.2">
      <c r="A88" s="148" t="s">
        <v>374</v>
      </c>
      <c r="B88" s="382">
        <v>110</v>
      </c>
    </row>
    <row r="89" spans="1:2" x14ac:dyDescent="0.2">
      <c r="A89" s="148" t="s">
        <v>189</v>
      </c>
      <c r="B89" s="382">
        <v>5904</v>
      </c>
    </row>
    <row r="90" spans="1:2" x14ac:dyDescent="0.2">
      <c r="A90" s="148" t="s">
        <v>191</v>
      </c>
      <c r="B90" s="382">
        <v>100</v>
      </c>
    </row>
    <row r="91" spans="1:2" x14ac:dyDescent="0.2">
      <c r="A91" s="148" t="s">
        <v>193</v>
      </c>
      <c r="B91" s="382">
        <v>4725</v>
      </c>
    </row>
    <row r="92" spans="1:2" x14ac:dyDescent="0.2">
      <c r="A92" s="148" t="s">
        <v>618</v>
      </c>
      <c r="B92" s="382">
        <v>2168</v>
      </c>
    </row>
    <row r="93" spans="1:2" x14ac:dyDescent="0.2">
      <c r="A93" s="148" t="s">
        <v>619</v>
      </c>
      <c r="B93" s="382">
        <v>1581</v>
      </c>
    </row>
    <row r="94" spans="1:2" x14ac:dyDescent="0.2">
      <c r="A94" s="148" t="s">
        <v>620</v>
      </c>
      <c r="B94" s="382">
        <v>320</v>
      </c>
    </row>
    <row r="95" spans="1:2" x14ac:dyDescent="0.2">
      <c r="A95" s="148" t="s">
        <v>621</v>
      </c>
      <c r="B95" s="382">
        <v>80</v>
      </c>
    </row>
    <row r="96" spans="1:2" x14ac:dyDescent="0.2">
      <c r="A96" s="148" t="s">
        <v>622</v>
      </c>
      <c r="B96" s="382">
        <v>480</v>
      </c>
    </row>
    <row r="97" spans="1:2" x14ac:dyDescent="0.2">
      <c r="A97" s="148" t="s">
        <v>623</v>
      </c>
      <c r="B97" s="382">
        <v>80</v>
      </c>
    </row>
    <row r="98" spans="1:2" x14ac:dyDescent="0.2">
      <c r="A98" s="148" t="s">
        <v>624</v>
      </c>
      <c r="B98" s="382">
        <v>240</v>
      </c>
    </row>
    <row r="99" spans="1:2" x14ac:dyDescent="0.2">
      <c r="A99" s="148" t="s">
        <v>625</v>
      </c>
      <c r="B99" s="382">
        <v>300</v>
      </c>
    </row>
    <row r="100" spans="1:2" x14ac:dyDescent="0.2">
      <c r="A100" s="148" t="s">
        <v>626</v>
      </c>
      <c r="B100" s="382">
        <v>500</v>
      </c>
    </row>
    <row r="101" spans="1:2" x14ac:dyDescent="0.2">
      <c r="A101" s="148" t="s">
        <v>381</v>
      </c>
      <c r="B101" s="382">
        <v>140</v>
      </c>
    </row>
    <row r="102" spans="1:2" x14ac:dyDescent="0.2">
      <c r="A102" s="148" t="s">
        <v>205</v>
      </c>
      <c r="B102" s="382">
        <v>200</v>
      </c>
    </row>
    <row r="103" spans="1:2" x14ac:dyDescent="0.2">
      <c r="A103" s="148" t="s">
        <v>206</v>
      </c>
      <c r="B103" s="382">
        <v>250</v>
      </c>
    </row>
    <row r="104" spans="1:2" x14ac:dyDescent="0.2">
      <c r="A104" s="148" t="s">
        <v>207</v>
      </c>
      <c r="B104" s="382">
        <v>100</v>
      </c>
    </row>
    <row r="105" spans="1:2" x14ac:dyDescent="0.2">
      <c r="A105" s="148" t="s">
        <v>208</v>
      </c>
      <c r="B105" s="382">
        <v>391</v>
      </c>
    </row>
    <row r="106" spans="1:2" x14ac:dyDescent="0.2">
      <c r="A106" s="148" t="s">
        <v>209</v>
      </c>
      <c r="B106" s="382">
        <v>150</v>
      </c>
    </row>
    <row r="107" spans="1:2" x14ac:dyDescent="0.2">
      <c r="A107" s="148" t="s">
        <v>382</v>
      </c>
      <c r="B107" s="382">
        <v>65</v>
      </c>
    </row>
    <row r="108" spans="1:2" x14ac:dyDescent="0.2">
      <c r="A108" s="148" t="s">
        <v>383</v>
      </c>
      <c r="B108" s="382">
        <v>325</v>
      </c>
    </row>
    <row r="109" spans="1:2" x14ac:dyDescent="0.2">
      <c r="A109" s="148" t="s">
        <v>384</v>
      </c>
      <c r="B109" s="382">
        <v>250</v>
      </c>
    </row>
    <row r="110" spans="1:2" x14ac:dyDescent="0.2">
      <c r="A110" s="148" t="s">
        <v>385</v>
      </c>
      <c r="B110" s="382">
        <v>145</v>
      </c>
    </row>
    <row r="111" spans="1:2" x14ac:dyDescent="0.2">
      <c r="A111" s="148" t="s">
        <v>386</v>
      </c>
      <c r="B111" s="382">
        <v>970</v>
      </c>
    </row>
    <row r="112" spans="1:2" x14ac:dyDescent="0.2">
      <c r="A112" s="148" t="s">
        <v>387</v>
      </c>
      <c r="B112" s="382">
        <v>650</v>
      </c>
    </row>
    <row r="113" spans="1:2" x14ac:dyDescent="0.2">
      <c r="A113" s="148" t="s">
        <v>388</v>
      </c>
      <c r="B113" s="382">
        <v>2065</v>
      </c>
    </row>
    <row r="114" spans="1:2" x14ac:dyDescent="0.2">
      <c r="A114" s="148" t="s">
        <v>389</v>
      </c>
      <c r="B114" s="382">
        <v>810</v>
      </c>
    </row>
    <row r="115" spans="1:2" x14ac:dyDescent="0.2">
      <c r="A115" s="148" t="s">
        <v>390</v>
      </c>
      <c r="B115" s="382">
        <v>4525</v>
      </c>
    </row>
    <row r="116" spans="1:2" x14ac:dyDescent="0.2">
      <c r="A116" s="148" t="s">
        <v>391</v>
      </c>
      <c r="B116" s="382">
        <v>15160</v>
      </c>
    </row>
    <row r="117" spans="1:2" x14ac:dyDescent="0.2">
      <c r="A117" s="148" t="s">
        <v>392</v>
      </c>
      <c r="B117" s="382">
        <v>1235</v>
      </c>
    </row>
    <row r="118" spans="1:2" x14ac:dyDescent="0.2">
      <c r="A118" s="148" t="s">
        <v>393</v>
      </c>
      <c r="B118" s="382">
        <v>450</v>
      </c>
    </row>
    <row r="119" spans="1:2" x14ac:dyDescent="0.2">
      <c r="A119" s="148" t="s">
        <v>396</v>
      </c>
      <c r="B119" s="382">
        <v>5250</v>
      </c>
    </row>
    <row r="120" spans="1:2" x14ac:dyDescent="0.2">
      <c r="A120" s="148" t="s">
        <v>397</v>
      </c>
      <c r="B120" s="382">
        <v>165</v>
      </c>
    </row>
    <row r="121" spans="1:2" x14ac:dyDescent="0.2">
      <c r="A121" s="148" t="s">
        <v>398</v>
      </c>
      <c r="B121" s="382">
        <v>50</v>
      </c>
    </row>
    <row r="122" spans="1:2" x14ac:dyDescent="0.2">
      <c r="A122" s="148" t="s">
        <v>399</v>
      </c>
      <c r="B122" s="382">
        <v>340</v>
      </c>
    </row>
    <row r="123" spans="1:2" x14ac:dyDescent="0.2">
      <c r="A123" s="148" t="s">
        <v>400</v>
      </c>
      <c r="B123" s="382">
        <v>300</v>
      </c>
    </row>
    <row r="124" spans="1:2" x14ac:dyDescent="0.2">
      <c r="A124" s="148" t="s">
        <v>401</v>
      </c>
      <c r="B124" s="382">
        <v>60</v>
      </c>
    </row>
    <row r="125" spans="1:2" x14ac:dyDescent="0.2">
      <c r="A125" s="148" t="s">
        <v>402</v>
      </c>
      <c r="B125" s="382">
        <v>2525</v>
      </c>
    </row>
    <row r="126" spans="1:2" x14ac:dyDescent="0.2">
      <c r="A126" s="148" t="s">
        <v>403</v>
      </c>
      <c r="B126" s="382">
        <v>60</v>
      </c>
    </row>
    <row r="127" spans="1:2" x14ac:dyDescent="0.2">
      <c r="A127" s="148" t="s">
        <v>404</v>
      </c>
      <c r="B127" s="382">
        <v>290</v>
      </c>
    </row>
    <row r="128" spans="1:2" x14ac:dyDescent="0.2">
      <c r="A128" s="148" t="s">
        <v>405</v>
      </c>
      <c r="B128" s="382">
        <v>85</v>
      </c>
    </row>
    <row r="129" spans="1:2" x14ac:dyDescent="0.2">
      <c r="A129" s="148" t="s">
        <v>409</v>
      </c>
      <c r="B129" s="382">
        <v>2100</v>
      </c>
    </row>
    <row r="130" spans="1:2" x14ac:dyDescent="0.2">
      <c r="A130" s="148" t="s">
        <v>410</v>
      </c>
      <c r="B130" s="382">
        <v>1100</v>
      </c>
    </row>
    <row r="131" spans="1:2" x14ac:dyDescent="0.2">
      <c r="A131" s="148" t="s">
        <v>411</v>
      </c>
      <c r="B131" s="382">
        <v>471</v>
      </c>
    </row>
    <row r="132" spans="1:2" x14ac:dyDescent="0.2">
      <c r="A132" s="148" t="s">
        <v>412</v>
      </c>
      <c r="B132" s="382">
        <v>13693</v>
      </c>
    </row>
    <row r="133" spans="1:2" x14ac:dyDescent="0.2">
      <c r="A133" s="148" t="s">
        <v>413</v>
      </c>
      <c r="B133" s="382">
        <v>100</v>
      </c>
    </row>
    <row r="134" spans="1:2" x14ac:dyDescent="0.2">
      <c r="A134" s="148" t="s">
        <v>414</v>
      </c>
      <c r="B134" s="382">
        <v>200</v>
      </c>
    </row>
    <row r="135" spans="1:2" x14ac:dyDescent="0.2">
      <c r="A135" s="148" t="s">
        <v>415</v>
      </c>
      <c r="B135" s="382">
        <v>200</v>
      </c>
    </row>
    <row r="136" spans="1:2" x14ac:dyDescent="0.2">
      <c r="A136" s="148" t="s">
        <v>416</v>
      </c>
      <c r="B136" s="382">
        <v>120</v>
      </c>
    </row>
    <row r="137" spans="1:2" x14ac:dyDescent="0.2">
      <c r="A137" s="148" t="s">
        <v>417</v>
      </c>
      <c r="B137" s="382">
        <v>500</v>
      </c>
    </row>
    <row r="138" spans="1:2" x14ac:dyDescent="0.2">
      <c r="A138" s="148" t="s">
        <v>419</v>
      </c>
      <c r="B138" s="382">
        <v>200</v>
      </c>
    </row>
    <row r="139" spans="1:2" x14ac:dyDescent="0.2">
      <c r="A139" s="148" t="s">
        <v>420</v>
      </c>
      <c r="B139" s="382">
        <v>50</v>
      </c>
    </row>
    <row r="140" spans="1:2" x14ac:dyDescent="0.2">
      <c r="A140" s="148" t="s">
        <v>422</v>
      </c>
      <c r="B140" s="382">
        <v>150</v>
      </c>
    </row>
    <row r="141" spans="1:2" x14ac:dyDescent="0.2">
      <c r="A141" s="148" t="s">
        <v>423</v>
      </c>
      <c r="B141" s="382">
        <v>30</v>
      </c>
    </row>
    <row r="142" spans="1:2" x14ac:dyDescent="0.2">
      <c r="A142" s="148" t="s">
        <v>440</v>
      </c>
      <c r="B142" s="382">
        <v>375</v>
      </c>
    </row>
    <row r="143" spans="1:2" x14ac:dyDescent="0.2">
      <c r="A143" s="148" t="s">
        <v>452</v>
      </c>
      <c r="B143" s="382">
        <v>18</v>
      </c>
    </row>
    <row r="144" spans="1:2" x14ac:dyDescent="0.2">
      <c r="A144" s="148" t="s">
        <v>453</v>
      </c>
      <c r="B144" s="382">
        <v>7</v>
      </c>
    </row>
    <row r="145" spans="1:2" x14ac:dyDescent="0.2">
      <c r="A145" s="148" t="s">
        <v>525</v>
      </c>
      <c r="B145" s="382">
        <v>140</v>
      </c>
    </row>
    <row r="146" spans="1:2" x14ac:dyDescent="0.2">
      <c r="A146" s="148" t="s">
        <v>454</v>
      </c>
      <c r="B146" s="382">
        <v>2</v>
      </c>
    </row>
    <row r="147" spans="1:2" x14ac:dyDescent="0.2">
      <c r="A147" s="148" t="s">
        <v>455</v>
      </c>
      <c r="B147" s="382">
        <v>19</v>
      </c>
    </row>
    <row r="148" spans="1:2" x14ac:dyDescent="0.2">
      <c r="A148" s="148" t="s">
        <v>526</v>
      </c>
      <c r="B148" s="382">
        <v>140</v>
      </c>
    </row>
    <row r="149" spans="1:2" x14ac:dyDescent="0.2">
      <c r="A149" s="148" t="s">
        <v>627</v>
      </c>
      <c r="B149" s="382">
        <v>3500</v>
      </c>
    </row>
    <row r="150" spans="1:2" x14ac:dyDescent="0.2">
      <c r="A150" s="148" t="s">
        <v>211</v>
      </c>
      <c r="B150" s="382">
        <v>750</v>
      </c>
    </row>
    <row r="151" spans="1:2" x14ac:dyDescent="0.2">
      <c r="A151" s="148" t="s">
        <v>212</v>
      </c>
      <c r="B151" s="382">
        <v>274</v>
      </c>
    </row>
    <row r="152" spans="1:2" x14ac:dyDescent="0.2">
      <c r="A152" s="148" t="s">
        <v>213</v>
      </c>
      <c r="B152" s="382">
        <v>35</v>
      </c>
    </row>
    <row r="153" spans="1:2" x14ac:dyDescent="0.2">
      <c r="A153" s="148" t="s">
        <v>541</v>
      </c>
      <c r="B153" s="382">
        <v>150</v>
      </c>
    </row>
    <row r="154" spans="1:2" x14ac:dyDescent="0.2">
      <c r="A154" s="148" t="s">
        <v>459</v>
      </c>
      <c r="B154" s="382">
        <v>25</v>
      </c>
    </row>
    <row r="155" spans="1:2" x14ac:dyDescent="0.2">
      <c r="A155" s="148" t="s">
        <v>629</v>
      </c>
      <c r="B155" s="382">
        <v>100</v>
      </c>
    </row>
    <row r="156" spans="1:2" x14ac:dyDescent="0.2">
      <c r="A156" s="148" t="s">
        <v>630</v>
      </c>
      <c r="B156" s="382">
        <v>180</v>
      </c>
    </row>
    <row r="157" spans="1:2" x14ac:dyDescent="0.2">
      <c r="A157" s="148" t="s">
        <v>631</v>
      </c>
      <c r="B157" s="382">
        <v>100</v>
      </c>
    </row>
    <row r="158" spans="1:2" x14ac:dyDescent="0.2">
      <c r="A158" s="148" t="s">
        <v>632</v>
      </c>
      <c r="B158" s="382">
        <v>8</v>
      </c>
    </row>
    <row r="159" spans="1:2" x14ac:dyDescent="0.2">
      <c r="A159" s="148" t="s">
        <v>633</v>
      </c>
      <c r="B159" s="382">
        <v>150</v>
      </c>
    </row>
    <row r="160" spans="1:2" x14ac:dyDescent="0.2">
      <c r="A160" s="148" t="s">
        <v>634</v>
      </c>
      <c r="B160" s="382">
        <v>576</v>
      </c>
    </row>
    <row r="161" spans="1:2" x14ac:dyDescent="0.2">
      <c r="A161" s="148" t="s">
        <v>635</v>
      </c>
      <c r="B161" s="382">
        <v>544</v>
      </c>
    </row>
    <row r="162" spans="1:2" x14ac:dyDescent="0.2">
      <c r="A162" s="148" t="s">
        <v>636</v>
      </c>
      <c r="B162" s="382">
        <v>500</v>
      </c>
    </row>
    <row r="163" spans="1:2" x14ac:dyDescent="0.2">
      <c r="A163" s="148" t="s">
        <v>571</v>
      </c>
      <c r="B163" s="382">
        <v>2000</v>
      </c>
    </row>
    <row r="164" spans="1:2" x14ac:dyDescent="0.2">
      <c r="A164" s="148" t="s">
        <v>572</v>
      </c>
      <c r="B164" s="382">
        <v>730</v>
      </c>
    </row>
    <row r="165" spans="1:2" x14ac:dyDescent="0.2">
      <c r="A165" s="148" t="s">
        <v>573</v>
      </c>
      <c r="B165" s="382">
        <v>300</v>
      </c>
    </row>
    <row r="166" spans="1:2" x14ac:dyDescent="0.2">
      <c r="A166" s="148" t="s">
        <v>575</v>
      </c>
      <c r="B166" s="382">
        <v>289</v>
      </c>
    </row>
    <row r="167" spans="1:2" x14ac:dyDescent="0.2">
      <c r="A167" s="148" t="s">
        <v>462</v>
      </c>
      <c r="B167" s="382">
        <v>170</v>
      </c>
    </row>
    <row r="168" spans="1:2" x14ac:dyDescent="0.2">
      <c r="A168" s="148" t="s">
        <v>578</v>
      </c>
      <c r="B168" s="382">
        <v>326</v>
      </c>
    </row>
    <row r="169" spans="1:2" x14ac:dyDescent="0.2">
      <c r="A169" s="148" t="s">
        <v>580</v>
      </c>
      <c r="B169" s="382">
        <v>130</v>
      </c>
    </row>
    <row r="170" spans="1:2" x14ac:dyDescent="0.2">
      <c r="A170" s="148" t="s">
        <v>582</v>
      </c>
      <c r="B170" s="382">
        <v>205</v>
      </c>
    </row>
    <row r="171" spans="1:2" x14ac:dyDescent="0.2">
      <c r="A171" s="148" t="s">
        <v>583</v>
      </c>
      <c r="B171" s="382">
        <v>1000</v>
      </c>
    </row>
    <row r="172" spans="1:2" x14ac:dyDescent="0.2">
      <c r="A172" s="148" t="s">
        <v>221</v>
      </c>
      <c r="B172" s="382">
        <v>57</v>
      </c>
    </row>
    <row r="173" spans="1:2" x14ac:dyDescent="0.2">
      <c r="A173" s="148" t="s">
        <v>662</v>
      </c>
      <c r="B173" s="382">
        <v>1500</v>
      </c>
    </row>
    <row r="174" spans="1:2" x14ac:dyDescent="0.2">
      <c r="A174" s="148" t="s">
        <v>197</v>
      </c>
      <c r="B174" s="382">
        <v>37</v>
      </c>
    </row>
    <row r="175" spans="1:2" x14ac:dyDescent="0.2">
      <c r="A175" s="148" t="s">
        <v>469</v>
      </c>
      <c r="B175" s="382">
        <v>500</v>
      </c>
    </row>
    <row r="176" spans="1:2" x14ac:dyDescent="0.2">
      <c r="A176" s="148" t="s">
        <v>198</v>
      </c>
      <c r="B176" s="382">
        <v>500</v>
      </c>
    </row>
    <row r="177" spans="1:2" ht="15.75" x14ac:dyDescent="0.25">
      <c r="A177" s="162" t="s">
        <v>714</v>
      </c>
      <c r="B177" s="383">
        <v>118232</v>
      </c>
    </row>
    <row r="178" spans="1:2" x14ac:dyDescent="0.2">
      <c r="A178" s="157" t="s">
        <v>80</v>
      </c>
      <c r="B178" s="384"/>
    </row>
    <row r="179" spans="1:2" x14ac:dyDescent="0.2">
      <c r="A179" s="148" t="s">
        <v>190</v>
      </c>
      <c r="B179" s="382">
        <v>24000</v>
      </c>
    </row>
    <row r="180" spans="1:2" x14ac:dyDescent="0.2">
      <c r="A180" s="148" t="s">
        <v>191</v>
      </c>
      <c r="B180" s="382">
        <v>75</v>
      </c>
    </row>
    <row r="181" spans="1:2" x14ac:dyDescent="0.2">
      <c r="A181" s="148" t="s">
        <v>192</v>
      </c>
      <c r="B181" s="382">
        <v>500</v>
      </c>
    </row>
    <row r="182" spans="1:2" ht="15.75" x14ac:dyDescent="0.25">
      <c r="A182" s="162" t="s">
        <v>715</v>
      </c>
      <c r="B182" s="383">
        <v>24575</v>
      </c>
    </row>
    <row r="183" spans="1:2" x14ac:dyDescent="0.2">
      <c r="A183" s="157" t="s">
        <v>716</v>
      </c>
      <c r="B183" s="384"/>
    </row>
    <row r="184" spans="1:2" x14ac:dyDescent="0.2">
      <c r="A184" s="148" t="s">
        <v>236</v>
      </c>
      <c r="B184" s="382">
        <v>2980</v>
      </c>
    </row>
    <row r="185" spans="1:2" ht="15.75" x14ac:dyDescent="0.25">
      <c r="A185" s="162" t="s">
        <v>717</v>
      </c>
      <c r="B185" s="383">
        <v>2980</v>
      </c>
    </row>
    <row r="186" spans="1:2" x14ac:dyDescent="0.2">
      <c r="A186" s="157" t="s">
        <v>718</v>
      </c>
      <c r="B186" s="384"/>
    </row>
    <row r="187" spans="1:2" x14ac:dyDescent="0.2">
      <c r="A187" s="148" t="s">
        <v>226</v>
      </c>
      <c r="B187" s="382">
        <v>2300</v>
      </c>
    </row>
    <row r="188" spans="1:2" x14ac:dyDescent="0.2">
      <c r="A188" s="148" t="s">
        <v>227</v>
      </c>
      <c r="B188" s="382">
        <v>2150</v>
      </c>
    </row>
    <row r="189" spans="1:2" x14ac:dyDescent="0.2">
      <c r="A189" s="148" t="s">
        <v>228</v>
      </c>
      <c r="B189" s="382">
        <v>27</v>
      </c>
    </row>
    <row r="190" spans="1:2" x14ac:dyDescent="0.2">
      <c r="A190" s="148" t="s">
        <v>232</v>
      </c>
      <c r="B190" s="382">
        <v>1000</v>
      </c>
    </row>
    <row r="191" spans="1:2" ht="15.75" x14ac:dyDescent="0.25">
      <c r="A191" s="162" t="s">
        <v>719</v>
      </c>
      <c r="B191" s="383">
        <v>5477</v>
      </c>
    </row>
    <row r="192" spans="1:2" x14ac:dyDescent="0.2">
      <c r="A192" s="157" t="s">
        <v>720</v>
      </c>
      <c r="B192" s="384"/>
    </row>
    <row r="193" spans="1:2" x14ac:dyDescent="0.2">
      <c r="A193" s="148" t="s">
        <v>246</v>
      </c>
      <c r="B193" s="382">
        <v>2000</v>
      </c>
    </row>
    <row r="194" spans="1:2" x14ac:dyDescent="0.2">
      <c r="A194" s="148" t="s">
        <v>189</v>
      </c>
      <c r="B194" s="382">
        <v>369</v>
      </c>
    </row>
    <row r="195" spans="1:2" x14ac:dyDescent="0.2">
      <c r="A195" s="148" t="s">
        <v>253</v>
      </c>
      <c r="B195" s="382">
        <v>750</v>
      </c>
    </row>
    <row r="196" spans="1:2" x14ac:dyDescent="0.2">
      <c r="A196" s="148" t="s">
        <v>254</v>
      </c>
      <c r="B196" s="382">
        <v>50</v>
      </c>
    </row>
    <row r="197" spans="1:2" x14ac:dyDescent="0.2">
      <c r="A197" s="148" t="s">
        <v>255</v>
      </c>
      <c r="B197" s="382">
        <v>175</v>
      </c>
    </row>
    <row r="198" spans="1:2" x14ac:dyDescent="0.2">
      <c r="A198" s="148" t="s">
        <v>258</v>
      </c>
      <c r="B198" s="382">
        <v>85</v>
      </c>
    </row>
    <row r="199" spans="1:2" ht="15.75" x14ac:dyDescent="0.25">
      <c r="A199" s="162" t="s">
        <v>721</v>
      </c>
      <c r="B199" s="383">
        <v>3429</v>
      </c>
    </row>
    <row r="200" spans="1:2" x14ac:dyDescent="0.2">
      <c r="A200" s="157" t="s">
        <v>103</v>
      </c>
      <c r="B200" s="384"/>
    </row>
    <row r="201" spans="1:2" x14ac:dyDescent="0.2">
      <c r="A201" s="148" t="s">
        <v>510</v>
      </c>
      <c r="B201" s="382">
        <v>500</v>
      </c>
    </row>
    <row r="202" spans="1:2" x14ac:dyDescent="0.2">
      <c r="A202" s="148" t="s">
        <v>189</v>
      </c>
      <c r="B202" s="382">
        <v>11</v>
      </c>
    </row>
    <row r="203" spans="1:2" x14ac:dyDescent="0.2">
      <c r="A203" s="148" t="s">
        <v>542</v>
      </c>
      <c r="B203" s="382">
        <v>1775</v>
      </c>
    </row>
    <row r="204" spans="1:2" x14ac:dyDescent="0.2">
      <c r="A204" s="148" t="s">
        <v>543</v>
      </c>
      <c r="B204" s="382">
        <v>150</v>
      </c>
    </row>
    <row r="205" spans="1:2" ht="15.75" x14ac:dyDescent="0.25">
      <c r="A205" s="162" t="s">
        <v>722</v>
      </c>
      <c r="B205" s="383">
        <v>2436</v>
      </c>
    </row>
    <row r="206" spans="1:2" x14ac:dyDescent="0.2">
      <c r="A206" s="157" t="s">
        <v>96</v>
      </c>
      <c r="B206" s="384"/>
    </row>
    <row r="207" spans="1:2" x14ac:dyDescent="0.2">
      <c r="A207" s="148" t="s">
        <v>233</v>
      </c>
      <c r="B207" s="382">
        <v>1800</v>
      </c>
    </row>
    <row r="208" spans="1:2" x14ac:dyDescent="0.2">
      <c r="A208" s="148" t="s">
        <v>234</v>
      </c>
      <c r="B208" s="382">
        <v>200</v>
      </c>
    </row>
    <row r="209" spans="1:2" x14ac:dyDescent="0.2">
      <c r="A209" s="148" t="s">
        <v>235</v>
      </c>
      <c r="B209" s="382">
        <v>200</v>
      </c>
    </row>
    <row r="210" spans="1:2" x14ac:dyDescent="0.2">
      <c r="A210" s="148" t="s">
        <v>237</v>
      </c>
      <c r="B210" s="382">
        <v>574</v>
      </c>
    </row>
    <row r="211" spans="1:2" x14ac:dyDescent="0.2">
      <c r="A211" s="148" t="s">
        <v>239</v>
      </c>
      <c r="B211" s="382">
        <v>9485</v>
      </c>
    </row>
    <row r="212" spans="1:2" ht="15.75" x14ac:dyDescent="0.25">
      <c r="A212" s="162" t="s">
        <v>723</v>
      </c>
      <c r="B212" s="383">
        <v>12259</v>
      </c>
    </row>
    <row r="213" spans="1:2" x14ac:dyDescent="0.2">
      <c r="A213" s="157" t="s">
        <v>724</v>
      </c>
      <c r="B213" s="384"/>
    </row>
    <row r="214" spans="1:2" x14ac:dyDescent="0.2">
      <c r="A214" s="148" t="s">
        <v>484</v>
      </c>
      <c r="B214" s="382">
        <v>7579</v>
      </c>
    </row>
    <row r="215" spans="1:2" x14ac:dyDescent="0.2">
      <c r="A215" s="148" t="s">
        <v>485</v>
      </c>
      <c r="B215" s="382">
        <v>500</v>
      </c>
    </row>
    <row r="216" spans="1:2" x14ac:dyDescent="0.2">
      <c r="A216" s="148" t="s">
        <v>499</v>
      </c>
      <c r="B216" s="382">
        <v>250</v>
      </c>
    </row>
    <row r="217" spans="1:2" x14ac:dyDescent="0.2">
      <c r="A217" s="148" t="s">
        <v>500</v>
      </c>
      <c r="B217" s="382">
        <v>750</v>
      </c>
    </row>
    <row r="218" spans="1:2" x14ac:dyDescent="0.2">
      <c r="A218" s="148" t="s">
        <v>501</v>
      </c>
      <c r="B218" s="382">
        <v>300</v>
      </c>
    </row>
    <row r="219" spans="1:2" x14ac:dyDescent="0.2">
      <c r="A219" s="148" t="s">
        <v>524</v>
      </c>
      <c r="B219" s="382">
        <v>1350</v>
      </c>
    </row>
    <row r="220" spans="1:2" ht="15.75" x14ac:dyDescent="0.25">
      <c r="A220" s="162" t="s">
        <v>725</v>
      </c>
      <c r="B220" s="383">
        <v>10729</v>
      </c>
    </row>
    <row r="221" spans="1:2" x14ac:dyDescent="0.2">
      <c r="A221" s="157" t="s">
        <v>726</v>
      </c>
      <c r="B221" s="384"/>
    </row>
    <row r="222" spans="1:2" x14ac:dyDescent="0.2">
      <c r="A222" s="148" t="s">
        <v>593</v>
      </c>
      <c r="B222" s="382">
        <v>2500</v>
      </c>
    </row>
    <row r="223" spans="1:2" x14ac:dyDescent="0.2">
      <c r="A223" s="148" t="s">
        <v>600</v>
      </c>
      <c r="B223" s="382">
        <v>50</v>
      </c>
    </row>
    <row r="224" spans="1:2" x14ac:dyDescent="0.2">
      <c r="A224" s="148" t="s">
        <v>603</v>
      </c>
      <c r="B224" s="382">
        <v>70</v>
      </c>
    </row>
    <row r="225" spans="1:2" x14ac:dyDescent="0.2">
      <c r="A225" s="148" t="s">
        <v>322</v>
      </c>
      <c r="B225" s="382">
        <v>90</v>
      </c>
    </row>
    <row r="226" spans="1:2" x14ac:dyDescent="0.2">
      <c r="A226" s="148" t="s">
        <v>189</v>
      </c>
      <c r="B226" s="382">
        <v>449</v>
      </c>
    </row>
    <row r="227" spans="1:2" x14ac:dyDescent="0.2">
      <c r="A227" s="148" t="s">
        <v>616</v>
      </c>
      <c r="B227" s="382">
        <v>700</v>
      </c>
    </row>
    <row r="228" spans="1:2" x14ac:dyDescent="0.2">
      <c r="A228" s="148" t="s">
        <v>617</v>
      </c>
      <c r="B228" s="382">
        <v>66</v>
      </c>
    </row>
    <row r="229" spans="1:2" x14ac:dyDescent="0.2">
      <c r="A229" s="148" t="s">
        <v>394</v>
      </c>
      <c r="B229" s="382">
        <v>3600</v>
      </c>
    </row>
    <row r="230" spans="1:2" x14ac:dyDescent="0.2">
      <c r="A230" s="148" t="s">
        <v>404</v>
      </c>
      <c r="B230" s="382">
        <v>10</v>
      </c>
    </row>
    <row r="231" spans="1:2" x14ac:dyDescent="0.2">
      <c r="A231" s="148" t="s">
        <v>446</v>
      </c>
      <c r="B231" s="382">
        <v>200</v>
      </c>
    </row>
    <row r="232" spans="1:2" x14ac:dyDescent="0.2">
      <c r="A232" s="148" t="s">
        <v>448</v>
      </c>
      <c r="B232" s="382">
        <v>380</v>
      </c>
    </row>
    <row r="233" spans="1:2" x14ac:dyDescent="0.2">
      <c r="A233" s="148" t="s">
        <v>449</v>
      </c>
      <c r="B233" s="382">
        <v>60</v>
      </c>
    </row>
    <row r="234" spans="1:2" x14ac:dyDescent="0.2">
      <c r="A234" s="148" t="s">
        <v>450</v>
      </c>
      <c r="B234" s="382">
        <v>150</v>
      </c>
    </row>
    <row r="235" spans="1:2" x14ac:dyDescent="0.2">
      <c r="A235" s="148" t="s">
        <v>637</v>
      </c>
      <c r="B235" s="382">
        <v>65</v>
      </c>
    </row>
    <row r="236" spans="1:2" x14ac:dyDescent="0.2">
      <c r="A236" s="148" t="s">
        <v>638</v>
      </c>
      <c r="B236" s="382">
        <v>26</v>
      </c>
    </row>
    <row r="237" spans="1:2" x14ac:dyDescent="0.2">
      <c r="A237" s="148" t="s">
        <v>639</v>
      </c>
      <c r="B237" s="382">
        <v>391</v>
      </c>
    </row>
    <row r="238" spans="1:2" x14ac:dyDescent="0.2">
      <c r="A238" s="148" t="s">
        <v>642</v>
      </c>
      <c r="B238" s="382">
        <v>4000</v>
      </c>
    </row>
    <row r="239" spans="1:2" x14ac:dyDescent="0.2">
      <c r="A239" s="148" t="s">
        <v>643</v>
      </c>
      <c r="B239" s="382">
        <v>500</v>
      </c>
    </row>
    <row r="240" spans="1:2" x14ac:dyDescent="0.2">
      <c r="A240" s="148" t="s">
        <v>644</v>
      </c>
      <c r="B240" s="382">
        <v>800</v>
      </c>
    </row>
    <row r="241" spans="1:2" x14ac:dyDescent="0.2">
      <c r="A241" s="148" t="s">
        <v>646</v>
      </c>
      <c r="B241" s="382">
        <v>2600</v>
      </c>
    </row>
    <row r="242" spans="1:2" x14ac:dyDescent="0.2">
      <c r="A242" s="148" t="s">
        <v>647</v>
      </c>
      <c r="B242" s="382">
        <v>750</v>
      </c>
    </row>
    <row r="243" spans="1:2" x14ac:dyDescent="0.2">
      <c r="A243" s="148" t="s">
        <v>651</v>
      </c>
      <c r="B243" s="382">
        <v>2700</v>
      </c>
    </row>
    <row r="244" spans="1:2" x14ac:dyDescent="0.2">
      <c r="A244" s="148" t="s">
        <v>652</v>
      </c>
      <c r="B244" s="382">
        <v>900</v>
      </c>
    </row>
    <row r="245" spans="1:2" x14ac:dyDescent="0.2">
      <c r="A245" s="148" t="s">
        <v>653</v>
      </c>
      <c r="B245" s="382">
        <v>400</v>
      </c>
    </row>
    <row r="246" spans="1:2" x14ac:dyDescent="0.2">
      <c r="A246" s="148" t="s">
        <v>654</v>
      </c>
      <c r="B246" s="382">
        <v>600</v>
      </c>
    </row>
    <row r="247" spans="1:2" x14ac:dyDescent="0.2">
      <c r="A247" s="148" t="s">
        <v>655</v>
      </c>
      <c r="B247" s="382">
        <v>2400</v>
      </c>
    </row>
    <row r="248" spans="1:2" x14ac:dyDescent="0.2">
      <c r="A248" s="148" t="s">
        <v>656</v>
      </c>
      <c r="B248" s="382">
        <v>300</v>
      </c>
    </row>
    <row r="249" spans="1:2" x14ac:dyDescent="0.2">
      <c r="A249" s="148" t="s">
        <v>657</v>
      </c>
      <c r="B249" s="382">
        <v>5000</v>
      </c>
    </row>
    <row r="250" spans="1:2" x14ac:dyDescent="0.2">
      <c r="A250" s="148" t="s">
        <v>658</v>
      </c>
      <c r="B250" s="382">
        <v>23900</v>
      </c>
    </row>
    <row r="251" spans="1:2" x14ac:dyDescent="0.2">
      <c r="A251" s="148" t="s">
        <v>660</v>
      </c>
      <c r="B251" s="382">
        <v>1600</v>
      </c>
    </row>
    <row r="252" spans="1:2" x14ac:dyDescent="0.2">
      <c r="A252" s="148" t="s">
        <v>661</v>
      </c>
      <c r="B252" s="382">
        <v>1000</v>
      </c>
    </row>
    <row r="253" spans="1:2" ht="15.75" x14ac:dyDescent="0.25">
      <c r="A253" s="162" t="s">
        <v>727</v>
      </c>
      <c r="B253" s="383">
        <v>56257</v>
      </c>
    </row>
    <row r="254" spans="1:2" ht="15.75" x14ac:dyDescent="0.25">
      <c r="A254" s="165" t="s">
        <v>728</v>
      </c>
      <c r="B254" s="385">
        <v>238915</v>
      </c>
    </row>
    <row r="255" spans="1:2" x14ac:dyDescent="0.2">
      <c r="A255" s="168" t="s">
        <v>86</v>
      </c>
      <c r="B255" s="386"/>
    </row>
    <row r="256" spans="1:2" x14ac:dyDescent="0.2">
      <c r="A256" s="157" t="s">
        <v>729</v>
      </c>
      <c r="B256" s="384"/>
    </row>
    <row r="257" spans="1:2" x14ac:dyDescent="0.2">
      <c r="A257" s="148" t="s">
        <v>264</v>
      </c>
      <c r="B257" s="382">
        <v>263</v>
      </c>
    </row>
    <row r="258" spans="1:2" x14ac:dyDescent="0.2">
      <c r="A258" s="148" t="s">
        <v>268</v>
      </c>
      <c r="B258" s="382">
        <v>100</v>
      </c>
    </row>
    <row r="259" spans="1:2" x14ac:dyDescent="0.2">
      <c r="A259" s="148" t="s">
        <v>276</v>
      </c>
      <c r="B259" s="382">
        <v>193</v>
      </c>
    </row>
    <row r="260" spans="1:2" x14ac:dyDescent="0.2">
      <c r="A260" s="148" t="s">
        <v>278</v>
      </c>
      <c r="B260" s="382">
        <v>130</v>
      </c>
    </row>
    <row r="261" spans="1:2" x14ac:dyDescent="0.2">
      <c r="A261" s="148" t="s">
        <v>280</v>
      </c>
      <c r="B261" s="382">
        <v>295</v>
      </c>
    </row>
    <row r="262" spans="1:2" x14ac:dyDescent="0.2">
      <c r="A262" s="148" t="s">
        <v>479</v>
      </c>
      <c r="B262" s="382">
        <v>100</v>
      </c>
    </row>
    <row r="263" spans="1:2" x14ac:dyDescent="0.2">
      <c r="A263" s="148" t="s">
        <v>282</v>
      </c>
      <c r="B263" s="382">
        <v>120</v>
      </c>
    </row>
    <row r="264" spans="1:2" x14ac:dyDescent="0.2">
      <c r="A264" s="148" t="s">
        <v>283</v>
      </c>
      <c r="B264" s="382">
        <v>167</v>
      </c>
    </row>
    <row r="265" spans="1:2" x14ac:dyDescent="0.2">
      <c r="A265" s="148" t="s">
        <v>284</v>
      </c>
      <c r="B265" s="382">
        <v>190</v>
      </c>
    </row>
    <row r="266" spans="1:2" x14ac:dyDescent="0.2">
      <c r="A266" s="148" t="s">
        <v>487</v>
      </c>
      <c r="B266" s="382">
        <v>162</v>
      </c>
    </row>
    <row r="267" spans="1:2" x14ac:dyDescent="0.2">
      <c r="A267" s="148" t="s">
        <v>304</v>
      </c>
      <c r="B267" s="382">
        <v>250</v>
      </c>
    </row>
    <row r="268" spans="1:2" x14ac:dyDescent="0.2">
      <c r="A268" s="148" t="s">
        <v>502</v>
      </c>
      <c r="B268" s="382">
        <v>400</v>
      </c>
    </row>
    <row r="269" spans="1:2" x14ac:dyDescent="0.2">
      <c r="A269" s="148" t="s">
        <v>505</v>
      </c>
      <c r="B269" s="382">
        <v>150</v>
      </c>
    </row>
    <row r="270" spans="1:2" x14ac:dyDescent="0.2">
      <c r="A270" s="148" t="s">
        <v>319</v>
      </c>
      <c r="B270" s="382">
        <v>445</v>
      </c>
    </row>
    <row r="271" spans="1:2" x14ac:dyDescent="0.2">
      <c r="A271" s="148" t="s">
        <v>320</v>
      </c>
      <c r="B271" s="382">
        <v>450</v>
      </c>
    </row>
    <row r="272" spans="1:2" x14ac:dyDescent="0.2">
      <c r="A272" s="148" t="s">
        <v>509</v>
      </c>
      <c r="B272" s="382">
        <v>500</v>
      </c>
    </row>
    <row r="273" spans="1:2" x14ac:dyDescent="0.2">
      <c r="A273" s="148" t="s">
        <v>322</v>
      </c>
      <c r="B273" s="382">
        <v>57</v>
      </c>
    </row>
    <row r="274" spans="1:2" x14ac:dyDescent="0.2">
      <c r="A274" s="148" t="s">
        <v>517</v>
      </c>
      <c r="B274" s="382">
        <v>100</v>
      </c>
    </row>
    <row r="275" spans="1:2" x14ac:dyDescent="0.2">
      <c r="A275" s="148" t="s">
        <v>518</v>
      </c>
      <c r="B275" s="382">
        <v>300</v>
      </c>
    </row>
    <row r="276" spans="1:2" x14ac:dyDescent="0.2">
      <c r="A276" s="148" t="s">
        <v>520</v>
      </c>
      <c r="B276" s="382">
        <v>100</v>
      </c>
    </row>
    <row r="277" spans="1:2" x14ac:dyDescent="0.2">
      <c r="A277" s="148" t="s">
        <v>324</v>
      </c>
      <c r="B277" s="382">
        <v>20</v>
      </c>
    </row>
    <row r="278" spans="1:2" x14ac:dyDescent="0.2">
      <c r="A278" s="148" t="s">
        <v>328</v>
      </c>
      <c r="B278" s="382">
        <v>50</v>
      </c>
    </row>
    <row r="279" spans="1:2" x14ac:dyDescent="0.2">
      <c r="A279" s="148" t="s">
        <v>332</v>
      </c>
      <c r="B279" s="382">
        <v>10</v>
      </c>
    </row>
    <row r="280" spans="1:2" x14ac:dyDescent="0.2">
      <c r="A280" s="148" t="s">
        <v>337</v>
      </c>
      <c r="B280" s="382">
        <v>10900</v>
      </c>
    </row>
    <row r="281" spans="1:2" x14ac:dyDescent="0.2">
      <c r="A281" s="148" t="s">
        <v>372</v>
      </c>
      <c r="B281" s="382">
        <v>14000</v>
      </c>
    </row>
    <row r="282" spans="1:2" x14ac:dyDescent="0.2">
      <c r="A282" s="148" t="s">
        <v>189</v>
      </c>
      <c r="B282" s="382">
        <v>174</v>
      </c>
    </row>
    <row r="283" spans="1:2" x14ac:dyDescent="0.2">
      <c r="A283" s="148" t="s">
        <v>378</v>
      </c>
      <c r="B283" s="382">
        <v>1500</v>
      </c>
    </row>
    <row r="284" spans="1:2" x14ac:dyDescent="0.2">
      <c r="A284" s="148" t="s">
        <v>382</v>
      </c>
      <c r="B284" s="382">
        <v>140</v>
      </c>
    </row>
    <row r="285" spans="1:2" x14ac:dyDescent="0.2">
      <c r="A285" s="148" t="s">
        <v>383</v>
      </c>
      <c r="B285" s="382">
        <v>93</v>
      </c>
    </row>
    <row r="286" spans="1:2" x14ac:dyDescent="0.2">
      <c r="A286" s="148" t="s">
        <v>404</v>
      </c>
      <c r="B286" s="382">
        <v>1800</v>
      </c>
    </row>
    <row r="287" spans="1:2" x14ac:dyDescent="0.2">
      <c r="A287" s="148" t="s">
        <v>405</v>
      </c>
      <c r="B287" s="382">
        <v>290</v>
      </c>
    </row>
    <row r="288" spans="1:2" x14ac:dyDescent="0.2">
      <c r="A288" s="148" t="s">
        <v>406</v>
      </c>
      <c r="B288" s="382">
        <v>1500</v>
      </c>
    </row>
    <row r="289" spans="1:2" x14ac:dyDescent="0.2">
      <c r="A289" s="148" t="s">
        <v>407</v>
      </c>
      <c r="B289" s="382">
        <v>2500</v>
      </c>
    </row>
    <row r="290" spans="1:2" x14ac:dyDescent="0.2">
      <c r="A290" s="148" t="s">
        <v>408</v>
      </c>
      <c r="B290" s="382">
        <v>4006</v>
      </c>
    </row>
    <row r="291" spans="1:2" x14ac:dyDescent="0.2">
      <c r="A291" s="148" t="s">
        <v>412</v>
      </c>
      <c r="B291" s="382">
        <v>200</v>
      </c>
    </row>
    <row r="292" spans="1:2" x14ac:dyDescent="0.2">
      <c r="A292" s="148" t="s">
        <v>435</v>
      </c>
      <c r="B292" s="382">
        <v>1200</v>
      </c>
    </row>
    <row r="293" spans="1:2" x14ac:dyDescent="0.2">
      <c r="A293" s="148" t="s">
        <v>436</v>
      </c>
      <c r="B293" s="382">
        <v>1500</v>
      </c>
    </row>
    <row r="294" spans="1:2" x14ac:dyDescent="0.2">
      <c r="A294" s="148" t="s">
        <v>437</v>
      </c>
      <c r="B294" s="382">
        <v>1500</v>
      </c>
    </row>
    <row r="295" spans="1:2" x14ac:dyDescent="0.2">
      <c r="A295" s="148" t="s">
        <v>438</v>
      </c>
      <c r="B295" s="382">
        <v>3000</v>
      </c>
    </row>
    <row r="296" spans="1:2" x14ac:dyDescent="0.2">
      <c r="A296" s="148" t="s">
        <v>439</v>
      </c>
      <c r="B296" s="382">
        <v>300</v>
      </c>
    </row>
    <row r="297" spans="1:2" x14ac:dyDescent="0.2">
      <c r="A297" s="148" t="s">
        <v>443</v>
      </c>
      <c r="B297" s="382">
        <v>200</v>
      </c>
    </row>
    <row r="298" spans="1:2" x14ac:dyDescent="0.2">
      <c r="A298" s="148" t="s">
        <v>444</v>
      </c>
      <c r="B298" s="382">
        <v>435</v>
      </c>
    </row>
    <row r="299" spans="1:2" x14ac:dyDescent="0.2">
      <c r="A299" s="148" t="s">
        <v>451</v>
      </c>
      <c r="B299" s="382">
        <v>35</v>
      </c>
    </row>
    <row r="300" spans="1:2" x14ac:dyDescent="0.2">
      <c r="A300" s="148" t="s">
        <v>452</v>
      </c>
      <c r="B300" s="382">
        <v>10</v>
      </c>
    </row>
    <row r="301" spans="1:2" x14ac:dyDescent="0.2">
      <c r="A301" s="148" t="s">
        <v>456</v>
      </c>
      <c r="B301" s="382">
        <v>97</v>
      </c>
    </row>
    <row r="302" spans="1:2" x14ac:dyDescent="0.2">
      <c r="A302" s="148" t="s">
        <v>528</v>
      </c>
      <c r="B302" s="382">
        <v>1000</v>
      </c>
    </row>
    <row r="303" spans="1:2" x14ac:dyDescent="0.2">
      <c r="A303" s="148" t="s">
        <v>529</v>
      </c>
      <c r="B303" s="382">
        <v>2442</v>
      </c>
    </row>
    <row r="304" spans="1:2" x14ac:dyDescent="0.2">
      <c r="A304" s="148" t="s">
        <v>531</v>
      </c>
      <c r="B304" s="382">
        <v>600</v>
      </c>
    </row>
    <row r="305" spans="1:2" x14ac:dyDescent="0.2">
      <c r="A305" s="148" t="s">
        <v>532</v>
      </c>
      <c r="B305" s="382">
        <v>1500</v>
      </c>
    </row>
    <row r="306" spans="1:2" x14ac:dyDescent="0.2">
      <c r="A306" s="148" t="s">
        <v>533</v>
      </c>
      <c r="B306" s="382">
        <v>11000</v>
      </c>
    </row>
    <row r="307" spans="1:2" x14ac:dyDescent="0.2">
      <c r="A307" s="148" t="s">
        <v>534</v>
      </c>
      <c r="B307" s="382">
        <v>2100</v>
      </c>
    </row>
    <row r="308" spans="1:2" x14ac:dyDescent="0.2">
      <c r="A308" s="148" t="s">
        <v>535</v>
      </c>
      <c r="B308" s="382">
        <v>1750</v>
      </c>
    </row>
    <row r="309" spans="1:2" x14ac:dyDescent="0.2">
      <c r="A309" s="148" t="s">
        <v>459</v>
      </c>
      <c r="B309" s="382">
        <v>40</v>
      </c>
    </row>
    <row r="310" spans="1:2" x14ac:dyDescent="0.2">
      <c r="A310" s="148" t="s">
        <v>463</v>
      </c>
      <c r="B310" s="382">
        <v>1500</v>
      </c>
    </row>
    <row r="311" spans="1:2" ht="15.75" x14ac:dyDescent="0.25">
      <c r="A311" s="162" t="s">
        <v>730</v>
      </c>
      <c r="B311" s="383">
        <v>71864</v>
      </c>
    </row>
    <row r="312" spans="1:2" x14ac:dyDescent="0.2">
      <c r="A312" s="157" t="s">
        <v>731</v>
      </c>
      <c r="B312" s="384"/>
    </row>
    <row r="313" spans="1:2" x14ac:dyDescent="0.2">
      <c r="A313" s="148" t="s">
        <v>261</v>
      </c>
      <c r="B313" s="382">
        <v>163</v>
      </c>
    </row>
    <row r="314" spans="1:2" x14ac:dyDescent="0.2">
      <c r="A314" s="148" t="s">
        <v>276</v>
      </c>
      <c r="B314" s="382">
        <v>130</v>
      </c>
    </row>
    <row r="315" spans="1:2" x14ac:dyDescent="0.2">
      <c r="A315" s="148" t="s">
        <v>277</v>
      </c>
      <c r="B315" s="382">
        <v>1000</v>
      </c>
    </row>
    <row r="316" spans="1:2" x14ac:dyDescent="0.2">
      <c r="A316" s="148" t="s">
        <v>282</v>
      </c>
      <c r="B316" s="382">
        <v>4400</v>
      </c>
    </row>
    <row r="317" spans="1:2" x14ac:dyDescent="0.2">
      <c r="A317" s="148" t="s">
        <v>283</v>
      </c>
      <c r="B317" s="382">
        <v>8800</v>
      </c>
    </row>
    <row r="318" spans="1:2" x14ac:dyDescent="0.2">
      <c r="A318" s="148" t="s">
        <v>284</v>
      </c>
      <c r="B318" s="382">
        <v>3060</v>
      </c>
    </row>
    <row r="319" spans="1:2" x14ac:dyDescent="0.2">
      <c r="A319" s="148" t="s">
        <v>493</v>
      </c>
      <c r="B319" s="382">
        <v>2175</v>
      </c>
    </row>
    <row r="320" spans="1:2" x14ac:dyDescent="0.2">
      <c r="A320" s="148" t="s">
        <v>494</v>
      </c>
      <c r="B320" s="382">
        <v>10413</v>
      </c>
    </row>
    <row r="321" spans="1:2" x14ac:dyDescent="0.2">
      <c r="A321" s="148" t="s">
        <v>188</v>
      </c>
      <c r="B321" s="382">
        <v>1000</v>
      </c>
    </row>
    <row r="322" spans="1:2" x14ac:dyDescent="0.2">
      <c r="A322" s="148" t="s">
        <v>321</v>
      </c>
      <c r="B322" s="382">
        <v>30</v>
      </c>
    </row>
    <row r="323" spans="1:2" x14ac:dyDescent="0.2">
      <c r="A323" s="148" t="s">
        <v>322</v>
      </c>
      <c r="B323" s="382">
        <v>83</v>
      </c>
    </row>
    <row r="324" spans="1:2" x14ac:dyDescent="0.2">
      <c r="A324" s="148" t="s">
        <v>328</v>
      </c>
      <c r="B324" s="382">
        <v>70</v>
      </c>
    </row>
    <row r="325" spans="1:2" x14ac:dyDescent="0.2">
      <c r="A325" s="148" t="s">
        <v>332</v>
      </c>
      <c r="B325" s="382">
        <v>20</v>
      </c>
    </row>
    <row r="326" spans="1:2" x14ac:dyDescent="0.2">
      <c r="A326" s="148" t="s">
        <v>368</v>
      </c>
      <c r="B326" s="382">
        <v>47</v>
      </c>
    </row>
    <row r="327" spans="1:2" x14ac:dyDescent="0.2">
      <c r="A327" s="148" t="s">
        <v>370</v>
      </c>
      <c r="B327" s="382">
        <v>750</v>
      </c>
    </row>
    <row r="328" spans="1:2" x14ac:dyDescent="0.2">
      <c r="A328" s="148" t="s">
        <v>371</v>
      </c>
      <c r="B328" s="382">
        <v>550</v>
      </c>
    </row>
    <row r="329" spans="1:2" x14ac:dyDescent="0.2">
      <c r="A329" s="148" t="s">
        <v>189</v>
      </c>
      <c r="B329" s="382">
        <v>194</v>
      </c>
    </row>
    <row r="330" spans="1:2" x14ac:dyDescent="0.2">
      <c r="A330" s="148" t="s">
        <v>194</v>
      </c>
      <c r="B330" s="382">
        <v>325</v>
      </c>
    </row>
    <row r="331" spans="1:2" x14ac:dyDescent="0.2">
      <c r="A331" s="148" t="s">
        <v>382</v>
      </c>
      <c r="B331" s="382">
        <v>65</v>
      </c>
    </row>
    <row r="332" spans="1:2" x14ac:dyDescent="0.2">
      <c r="A332" s="148" t="s">
        <v>383</v>
      </c>
      <c r="B332" s="382">
        <v>47</v>
      </c>
    </row>
    <row r="333" spans="1:2" x14ac:dyDescent="0.2">
      <c r="A333" s="148" t="s">
        <v>395</v>
      </c>
      <c r="B333" s="382">
        <v>1000</v>
      </c>
    </row>
    <row r="334" spans="1:2" x14ac:dyDescent="0.2">
      <c r="A334" s="148" t="s">
        <v>404</v>
      </c>
      <c r="B334" s="382">
        <v>400</v>
      </c>
    </row>
    <row r="335" spans="1:2" x14ac:dyDescent="0.2">
      <c r="A335" s="148" t="s">
        <v>405</v>
      </c>
      <c r="B335" s="382">
        <v>215</v>
      </c>
    </row>
    <row r="336" spans="1:2" x14ac:dyDescent="0.2">
      <c r="A336" s="148" t="s">
        <v>406</v>
      </c>
      <c r="B336" s="382">
        <v>1500</v>
      </c>
    </row>
    <row r="337" spans="1:2" x14ac:dyDescent="0.2">
      <c r="A337" s="148" t="s">
        <v>412</v>
      </c>
      <c r="B337" s="382">
        <v>1500</v>
      </c>
    </row>
    <row r="338" spans="1:2" x14ac:dyDescent="0.2">
      <c r="A338" s="148" t="s">
        <v>441</v>
      </c>
      <c r="B338" s="382">
        <v>1990</v>
      </c>
    </row>
    <row r="339" spans="1:2" x14ac:dyDescent="0.2">
      <c r="A339" s="148" t="s">
        <v>442</v>
      </c>
      <c r="B339" s="382">
        <v>920</v>
      </c>
    </row>
    <row r="340" spans="1:2" x14ac:dyDescent="0.2">
      <c r="A340" s="148" t="s">
        <v>196</v>
      </c>
      <c r="B340" s="382">
        <v>700</v>
      </c>
    </row>
    <row r="341" spans="1:2" x14ac:dyDescent="0.2">
      <c r="A341" s="148" t="s">
        <v>452</v>
      </c>
      <c r="B341" s="382">
        <v>5</v>
      </c>
    </row>
    <row r="342" spans="1:2" x14ac:dyDescent="0.2">
      <c r="A342" s="148" t="s">
        <v>536</v>
      </c>
      <c r="B342" s="382">
        <v>970</v>
      </c>
    </row>
    <row r="343" spans="1:2" x14ac:dyDescent="0.2">
      <c r="A343" s="148" t="s">
        <v>537</v>
      </c>
      <c r="B343" s="382">
        <v>8014</v>
      </c>
    </row>
    <row r="344" spans="1:2" x14ac:dyDescent="0.2">
      <c r="A344" s="148" t="s">
        <v>538</v>
      </c>
      <c r="B344" s="382">
        <v>900</v>
      </c>
    </row>
    <row r="345" spans="1:2" x14ac:dyDescent="0.2">
      <c r="A345" s="148" t="s">
        <v>539</v>
      </c>
      <c r="B345" s="382">
        <v>140</v>
      </c>
    </row>
    <row r="346" spans="1:2" x14ac:dyDescent="0.2">
      <c r="A346" s="148" t="s">
        <v>540</v>
      </c>
      <c r="B346" s="382">
        <v>65</v>
      </c>
    </row>
    <row r="347" spans="1:2" x14ac:dyDescent="0.2">
      <c r="A347" s="148" t="s">
        <v>459</v>
      </c>
      <c r="B347" s="382">
        <v>25</v>
      </c>
    </row>
    <row r="348" spans="1:2" x14ac:dyDescent="0.2">
      <c r="A348" s="148" t="s">
        <v>460</v>
      </c>
      <c r="B348" s="382">
        <v>15</v>
      </c>
    </row>
    <row r="349" spans="1:2" x14ac:dyDescent="0.2">
      <c r="A349" s="148" t="s">
        <v>464</v>
      </c>
      <c r="B349" s="382">
        <v>102</v>
      </c>
    </row>
    <row r="350" spans="1:2" x14ac:dyDescent="0.2">
      <c r="A350" s="148" t="s">
        <v>465</v>
      </c>
      <c r="B350" s="382">
        <v>51</v>
      </c>
    </row>
    <row r="351" spans="1:2" x14ac:dyDescent="0.2">
      <c r="A351" s="148" t="s">
        <v>466</v>
      </c>
      <c r="B351" s="382">
        <v>134</v>
      </c>
    </row>
    <row r="352" spans="1:2" x14ac:dyDescent="0.2">
      <c r="A352" s="148" t="s">
        <v>467</v>
      </c>
      <c r="B352" s="382">
        <v>136</v>
      </c>
    </row>
    <row r="353" spans="1:2" ht="15.75" x14ac:dyDescent="0.25">
      <c r="A353" s="162" t="s">
        <v>732</v>
      </c>
      <c r="B353" s="383">
        <v>52104</v>
      </c>
    </row>
    <row r="354" spans="1:2" ht="15.75" x14ac:dyDescent="0.25">
      <c r="A354" s="165" t="s">
        <v>733</v>
      </c>
      <c r="B354" s="385">
        <v>123968</v>
      </c>
    </row>
    <row r="355" spans="1:2" x14ac:dyDescent="0.2">
      <c r="A355" s="168" t="s">
        <v>63</v>
      </c>
      <c r="B355" s="386"/>
    </row>
    <row r="356" spans="1:2" x14ac:dyDescent="0.2">
      <c r="A356" s="157" t="s">
        <v>734</v>
      </c>
      <c r="B356" s="384"/>
    </row>
    <row r="357" spans="1:2" x14ac:dyDescent="0.2">
      <c r="A357" s="148" t="s">
        <v>600</v>
      </c>
      <c r="B357" s="382">
        <v>700</v>
      </c>
    </row>
    <row r="358" spans="1:2" x14ac:dyDescent="0.2">
      <c r="A358" s="148" t="s">
        <v>659</v>
      </c>
      <c r="B358" s="382">
        <v>29300</v>
      </c>
    </row>
    <row r="359" spans="1:2" ht="15.75" x14ac:dyDescent="0.25">
      <c r="A359" s="162" t="s">
        <v>735</v>
      </c>
      <c r="B359" s="383">
        <v>30000</v>
      </c>
    </row>
    <row r="360" spans="1:2" x14ac:dyDescent="0.2">
      <c r="A360" s="157" t="s">
        <v>736</v>
      </c>
      <c r="B360" s="384"/>
    </row>
    <row r="361" spans="1:2" x14ac:dyDescent="0.2">
      <c r="A361" s="148" t="s">
        <v>659</v>
      </c>
      <c r="B361" s="382">
        <v>10000</v>
      </c>
    </row>
    <row r="362" spans="1:2" ht="15.75" x14ac:dyDescent="0.25">
      <c r="A362" s="162" t="s">
        <v>737</v>
      </c>
      <c r="B362" s="383">
        <v>10000</v>
      </c>
    </row>
    <row r="363" spans="1:2" ht="15.75" x14ac:dyDescent="0.25">
      <c r="A363" s="165" t="s">
        <v>738</v>
      </c>
      <c r="B363" s="385">
        <v>40000</v>
      </c>
    </row>
    <row r="364" spans="1:2" x14ac:dyDescent="0.2">
      <c r="A364" s="168" t="s">
        <v>673</v>
      </c>
      <c r="B364" s="386"/>
    </row>
    <row r="365" spans="1:2" x14ac:dyDescent="0.2">
      <c r="A365" s="157" t="s">
        <v>739</v>
      </c>
      <c r="B365" s="384"/>
    </row>
    <row r="366" spans="1:2" x14ac:dyDescent="0.2">
      <c r="A366" s="148" t="s">
        <v>556</v>
      </c>
      <c r="B366" s="382">
        <v>456</v>
      </c>
    </row>
    <row r="367" spans="1:2" ht="15.75" x14ac:dyDescent="0.25">
      <c r="A367" s="162" t="s">
        <v>740</v>
      </c>
      <c r="B367" s="383">
        <v>456</v>
      </c>
    </row>
    <row r="368" spans="1:2" x14ac:dyDescent="0.2">
      <c r="A368" s="157" t="s">
        <v>741</v>
      </c>
      <c r="B368" s="384"/>
    </row>
    <row r="369" spans="1:2" x14ac:dyDescent="0.2">
      <c r="A369" s="148" t="s">
        <v>264</v>
      </c>
      <c r="B369" s="382">
        <v>85</v>
      </c>
    </row>
    <row r="370" spans="1:2" x14ac:dyDescent="0.2">
      <c r="A370" s="148" t="s">
        <v>304</v>
      </c>
      <c r="B370" s="382">
        <v>750</v>
      </c>
    </row>
    <row r="371" spans="1:2" x14ac:dyDescent="0.2">
      <c r="A371" s="148" t="s">
        <v>569</v>
      </c>
      <c r="B371" s="382">
        <v>2045</v>
      </c>
    </row>
    <row r="372" spans="1:2" x14ac:dyDescent="0.2">
      <c r="A372" s="148" t="s">
        <v>618</v>
      </c>
      <c r="B372" s="382">
        <v>542</v>
      </c>
    </row>
    <row r="373" spans="1:2" ht="15.75" x14ac:dyDescent="0.25">
      <c r="A373" s="162" t="s">
        <v>742</v>
      </c>
      <c r="B373" s="383">
        <v>3422</v>
      </c>
    </row>
    <row r="374" spans="1:2" x14ac:dyDescent="0.2">
      <c r="A374" s="157" t="s">
        <v>743</v>
      </c>
      <c r="B374" s="384"/>
    </row>
    <row r="375" spans="1:2" x14ac:dyDescent="0.2">
      <c r="A375" s="148" t="s">
        <v>569</v>
      </c>
      <c r="B375" s="382">
        <v>1118</v>
      </c>
    </row>
    <row r="376" spans="1:2" ht="15.75" x14ac:dyDescent="0.25">
      <c r="A376" s="162" t="s">
        <v>744</v>
      </c>
      <c r="B376" s="383">
        <v>1118</v>
      </c>
    </row>
    <row r="377" spans="1:2" x14ac:dyDescent="0.2">
      <c r="A377" s="157" t="s">
        <v>745</v>
      </c>
      <c r="B377" s="384"/>
    </row>
    <row r="378" spans="1:2" x14ac:dyDescent="0.2">
      <c r="A378" s="148" t="s">
        <v>556</v>
      </c>
      <c r="B378" s="382">
        <v>468</v>
      </c>
    </row>
    <row r="379" spans="1:2" ht="15.75" x14ac:dyDescent="0.25">
      <c r="A379" s="162" t="s">
        <v>746</v>
      </c>
      <c r="B379" s="383">
        <v>468</v>
      </c>
    </row>
    <row r="380" spans="1:2" x14ac:dyDescent="0.2">
      <c r="A380" s="157" t="s">
        <v>747</v>
      </c>
      <c r="B380" s="384"/>
    </row>
    <row r="381" spans="1:2" x14ac:dyDescent="0.2">
      <c r="A381" s="148" t="s">
        <v>595</v>
      </c>
      <c r="B381" s="382">
        <v>5008</v>
      </c>
    </row>
    <row r="382" spans="1:2" ht="15.75" x14ac:dyDescent="0.25">
      <c r="A382" s="162" t="s">
        <v>748</v>
      </c>
      <c r="B382" s="383">
        <v>5008</v>
      </c>
    </row>
    <row r="383" spans="1:2" x14ac:dyDescent="0.2">
      <c r="A383" s="157" t="s">
        <v>749</v>
      </c>
      <c r="B383" s="384"/>
    </row>
    <row r="384" spans="1:2" x14ac:dyDescent="0.2">
      <c r="A384" s="148" t="s">
        <v>261</v>
      </c>
      <c r="B384" s="382">
        <v>146</v>
      </c>
    </row>
    <row r="385" spans="1:2" x14ac:dyDescent="0.2">
      <c r="A385" s="148" t="s">
        <v>321</v>
      </c>
      <c r="B385" s="382">
        <v>28</v>
      </c>
    </row>
    <row r="386" spans="1:2" x14ac:dyDescent="0.2">
      <c r="A386" s="148" t="s">
        <v>460</v>
      </c>
      <c r="B386" s="382">
        <v>14</v>
      </c>
    </row>
    <row r="387" spans="1:2" ht="15.75" x14ac:dyDescent="0.25">
      <c r="A387" s="162" t="s">
        <v>750</v>
      </c>
      <c r="B387" s="383">
        <v>188</v>
      </c>
    </row>
    <row r="388" spans="1:2" x14ac:dyDescent="0.2">
      <c r="A388" s="157" t="s">
        <v>751</v>
      </c>
      <c r="B388" s="384"/>
    </row>
    <row r="389" spans="1:2" x14ac:dyDescent="0.2">
      <c r="A389" s="148" t="s">
        <v>213</v>
      </c>
      <c r="B389" s="382">
        <v>210</v>
      </c>
    </row>
    <row r="390" spans="1:2" ht="15.75" x14ac:dyDescent="0.25">
      <c r="A390" s="162" t="s">
        <v>752</v>
      </c>
      <c r="B390" s="383">
        <v>210</v>
      </c>
    </row>
    <row r="391" spans="1:2" x14ac:dyDescent="0.2">
      <c r="A391" s="157" t="s">
        <v>753</v>
      </c>
      <c r="B391" s="384"/>
    </row>
    <row r="392" spans="1:2" x14ac:dyDescent="0.2">
      <c r="A392" s="148" t="s">
        <v>554</v>
      </c>
      <c r="B392" s="382">
        <v>1544</v>
      </c>
    </row>
    <row r="393" spans="1:2" ht="15.75" x14ac:dyDescent="0.25">
      <c r="A393" s="162" t="s">
        <v>754</v>
      </c>
      <c r="B393" s="383">
        <v>1544</v>
      </c>
    </row>
    <row r="394" spans="1:2" x14ac:dyDescent="0.2">
      <c r="A394" s="157" t="s">
        <v>755</v>
      </c>
      <c r="B394" s="384"/>
    </row>
    <row r="395" spans="1:2" x14ac:dyDescent="0.2">
      <c r="A395" s="258" t="s">
        <v>1209</v>
      </c>
      <c r="B395" s="382">
        <v>1900</v>
      </c>
    </row>
    <row r="396" spans="1:2" x14ac:dyDescent="0.2">
      <c r="A396" s="148" t="s">
        <v>595</v>
      </c>
      <c r="B396" s="382">
        <v>5507</v>
      </c>
    </row>
    <row r="397" spans="1:2" x14ac:dyDescent="0.2">
      <c r="A397" s="148" t="s">
        <v>598</v>
      </c>
      <c r="B397" s="382">
        <v>950</v>
      </c>
    </row>
    <row r="398" spans="1:2" x14ac:dyDescent="0.2">
      <c r="A398" s="148" t="s">
        <v>609</v>
      </c>
      <c r="B398" s="382">
        <v>375</v>
      </c>
    </row>
    <row r="399" spans="1:2" x14ac:dyDescent="0.2">
      <c r="A399" s="148" t="s">
        <v>610</v>
      </c>
      <c r="B399" s="382">
        <v>1960</v>
      </c>
    </row>
    <row r="400" spans="1:2" x14ac:dyDescent="0.2">
      <c r="A400" s="148" t="s">
        <v>620</v>
      </c>
      <c r="B400" s="382">
        <v>80</v>
      </c>
    </row>
    <row r="401" spans="1:2" x14ac:dyDescent="0.2">
      <c r="A401" s="148" t="s">
        <v>621</v>
      </c>
      <c r="B401" s="382">
        <v>320</v>
      </c>
    </row>
    <row r="402" spans="1:2" x14ac:dyDescent="0.2">
      <c r="A402" s="148" t="s">
        <v>622</v>
      </c>
      <c r="B402" s="382">
        <v>1920</v>
      </c>
    </row>
    <row r="403" spans="1:2" x14ac:dyDescent="0.2">
      <c r="A403" s="148" t="s">
        <v>623</v>
      </c>
      <c r="B403" s="382">
        <v>320</v>
      </c>
    </row>
    <row r="404" spans="1:2" x14ac:dyDescent="0.2">
      <c r="A404" s="148" t="s">
        <v>624</v>
      </c>
      <c r="B404" s="382">
        <v>60</v>
      </c>
    </row>
    <row r="405" spans="1:2" x14ac:dyDescent="0.2">
      <c r="A405" s="148" t="s">
        <v>626</v>
      </c>
      <c r="B405" s="382">
        <v>500</v>
      </c>
    </row>
    <row r="406" spans="1:2" x14ac:dyDescent="0.2">
      <c r="A406" s="148" t="s">
        <v>632</v>
      </c>
      <c r="B406" s="382">
        <v>145</v>
      </c>
    </row>
    <row r="407" spans="1:2" x14ac:dyDescent="0.2">
      <c r="A407" s="148" t="s">
        <v>633</v>
      </c>
      <c r="B407" s="382">
        <v>150</v>
      </c>
    </row>
    <row r="408" spans="1:2" x14ac:dyDescent="0.2">
      <c r="A408" s="148" t="s">
        <v>634</v>
      </c>
      <c r="B408" s="382">
        <v>114</v>
      </c>
    </row>
    <row r="409" spans="1:2" x14ac:dyDescent="0.2">
      <c r="A409" s="148" t="s">
        <v>635</v>
      </c>
      <c r="B409" s="382">
        <v>2656</v>
      </c>
    </row>
    <row r="410" spans="1:2" x14ac:dyDescent="0.2">
      <c r="A410" s="148" t="s">
        <v>544</v>
      </c>
      <c r="B410" s="382">
        <v>10</v>
      </c>
    </row>
    <row r="411" spans="1:2" x14ac:dyDescent="0.2">
      <c r="A411" s="148" t="s">
        <v>197</v>
      </c>
      <c r="B411" s="382">
        <v>213</v>
      </c>
    </row>
    <row r="412" spans="1:2" ht="15.75" x14ac:dyDescent="0.25">
      <c r="A412" s="162" t="s">
        <v>756</v>
      </c>
      <c r="B412" s="383">
        <v>17180</v>
      </c>
    </row>
    <row r="413" spans="1:2" x14ac:dyDescent="0.2">
      <c r="A413" s="157" t="s">
        <v>757</v>
      </c>
      <c r="B413" s="384"/>
    </row>
    <row r="414" spans="1:2" x14ac:dyDescent="0.2">
      <c r="A414" s="148" t="s">
        <v>628</v>
      </c>
      <c r="B414" s="382">
        <v>3430</v>
      </c>
    </row>
    <row r="415" spans="1:2" ht="15.75" x14ac:dyDescent="0.25">
      <c r="A415" s="162" t="s">
        <v>758</v>
      </c>
      <c r="B415" s="383">
        <v>3430</v>
      </c>
    </row>
    <row r="416" spans="1:2" x14ac:dyDescent="0.2">
      <c r="A416" s="157" t="s">
        <v>759</v>
      </c>
      <c r="B416" s="384"/>
    </row>
    <row r="417" spans="1:2" x14ac:dyDescent="0.2">
      <c r="A417" s="148" t="s">
        <v>628</v>
      </c>
      <c r="B417" s="382">
        <v>70</v>
      </c>
    </row>
    <row r="418" spans="1:2" ht="15.75" x14ac:dyDescent="0.25">
      <c r="A418" s="162" t="s">
        <v>760</v>
      </c>
      <c r="B418" s="383">
        <v>70</v>
      </c>
    </row>
    <row r="419" spans="1:2" x14ac:dyDescent="0.2">
      <c r="A419" s="157" t="s">
        <v>761</v>
      </c>
      <c r="B419" s="384"/>
    </row>
    <row r="420" spans="1:2" x14ac:dyDescent="0.2">
      <c r="A420" s="148" t="s">
        <v>487</v>
      </c>
      <c r="B420" s="382">
        <v>262</v>
      </c>
    </row>
    <row r="421" spans="1:2" x14ac:dyDescent="0.2">
      <c r="A421" s="148" t="s">
        <v>444</v>
      </c>
      <c r="B421" s="382">
        <v>65</v>
      </c>
    </row>
    <row r="422" spans="1:2" ht="15.75" x14ac:dyDescent="0.25">
      <c r="A422" s="162" t="s">
        <v>762</v>
      </c>
      <c r="B422" s="383">
        <v>327</v>
      </c>
    </row>
    <row r="423" spans="1:2" x14ac:dyDescent="0.2">
      <c r="A423" s="157" t="s">
        <v>763</v>
      </c>
      <c r="B423" s="384"/>
    </row>
    <row r="424" spans="1:2" x14ac:dyDescent="0.2">
      <c r="A424" s="148" t="s">
        <v>276</v>
      </c>
      <c r="B424" s="382">
        <v>7</v>
      </c>
    </row>
    <row r="425" spans="1:2" x14ac:dyDescent="0.2">
      <c r="A425" s="148" t="s">
        <v>283</v>
      </c>
      <c r="B425" s="382">
        <v>333</v>
      </c>
    </row>
    <row r="426" spans="1:2" ht="15.75" x14ac:dyDescent="0.25">
      <c r="A426" s="162" t="s">
        <v>764</v>
      </c>
      <c r="B426" s="383">
        <v>340</v>
      </c>
    </row>
    <row r="427" spans="1:2" x14ac:dyDescent="0.2">
      <c r="A427" s="157" t="s">
        <v>765</v>
      </c>
      <c r="B427" s="384"/>
    </row>
    <row r="428" spans="1:2" x14ac:dyDescent="0.2">
      <c r="A428" s="148" t="s">
        <v>273</v>
      </c>
      <c r="B428" s="382">
        <v>193</v>
      </c>
    </row>
    <row r="429" spans="1:2" x14ac:dyDescent="0.2">
      <c r="A429" s="148" t="s">
        <v>461</v>
      </c>
      <c r="B429" s="382">
        <v>90</v>
      </c>
    </row>
    <row r="430" spans="1:2" ht="15.75" x14ac:dyDescent="0.25">
      <c r="A430" s="162" t="s">
        <v>766</v>
      </c>
      <c r="B430" s="383">
        <v>283</v>
      </c>
    </row>
    <row r="431" spans="1:2" x14ac:dyDescent="0.2">
      <c r="A431" s="157" t="s">
        <v>767</v>
      </c>
      <c r="B431" s="384"/>
    </row>
    <row r="432" spans="1:2" x14ac:dyDescent="0.2">
      <c r="A432" s="148" t="s">
        <v>463</v>
      </c>
      <c r="B432" s="382">
        <v>500</v>
      </c>
    </row>
    <row r="433" spans="1:2" ht="15.75" x14ac:dyDescent="0.25">
      <c r="A433" s="162" t="s">
        <v>768</v>
      </c>
      <c r="B433" s="383">
        <v>500</v>
      </c>
    </row>
    <row r="434" spans="1:2" x14ac:dyDescent="0.2">
      <c r="A434" s="157" t="s">
        <v>769</v>
      </c>
      <c r="B434" s="384"/>
    </row>
    <row r="435" spans="1:2" x14ac:dyDescent="0.2">
      <c r="A435" s="148" t="s">
        <v>264</v>
      </c>
      <c r="B435" s="382">
        <v>177</v>
      </c>
    </row>
    <row r="436" spans="1:2" x14ac:dyDescent="0.2">
      <c r="A436" s="148" t="s">
        <v>305</v>
      </c>
      <c r="B436" s="382">
        <v>300</v>
      </c>
    </row>
    <row r="437" spans="1:2" x14ac:dyDescent="0.2">
      <c r="A437" s="148" t="s">
        <v>465</v>
      </c>
      <c r="B437" s="382">
        <v>204</v>
      </c>
    </row>
    <row r="438" spans="1:2" x14ac:dyDescent="0.2">
      <c r="A438" s="148" t="s">
        <v>466</v>
      </c>
      <c r="B438" s="382">
        <v>16</v>
      </c>
    </row>
    <row r="439" spans="1:2" ht="15.75" x14ac:dyDescent="0.25">
      <c r="A439" s="162" t="s">
        <v>770</v>
      </c>
      <c r="B439" s="383">
        <v>697</v>
      </c>
    </row>
    <row r="440" spans="1:2" x14ac:dyDescent="0.2">
      <c r="A440" s="157" t="s">
        <v>771</v>
      </c>
      <c r="B440" s="384"/>
    </row>
    <row r="441" spans="1:2" x14ac:dyDescent="0.2">
      <c r="A441" s="148" t="s">
        <v>464</v>
      </c>
      <c r="B441" s="382">
        <v>103</v>
      </c>
    </row>
    <row r="442" spans="1:2" ht="15.75" x14ac:dyDescent="0.25">
      <c r="A442" s="162" t="s">
        <v>772</v>
      </c>
      <c r="B442" s="383">
        <v>103</v>
      </c>
    </row>
    <row r="443" spans="1:2" x14ac:dyDescent="0.2">
      <c r="A443" s="157" t="s">
        <v>773</v>
      </c>
      <c r="B443" s="384"/>
    </row>
    <row r="444" spans="1:2" x14ac:dyDescent="0.2">
      <c r="A444" s="148" t="s">
        <v>470</v>
      </c>
      <c r="B444" s="382">
        <v>827</v>
      </c>
    </row>
    <row r="445" spans="1:2" ht="15.75" x14ac:dyDescent="0.25">
      <c r="A445" s="162" t="s">
        <v>774</v>
      </c>
      <c r="B445" s="383">
        <v>827</v>
      </c>
    </row>
    <row r="446" spans="1:2" x14ac:dyDescent="0.2">
      <c r="A446" s="157" t="s">
        <v>775</v>
      </c>
      <c r="B446" s="384"/>
    </row>
    <row r="447" spans="1:2" x14ac:dyDescent="0.2">
      <c r="A447" s="148" t="s">
        <v>603</v>
      </c>
      <c r="B447" s="382">
        <v>4030</v>
      </c>
    </row>
    <row r="448" spans="1:2" x14ac:dyDescent="0.2">
      <c r="A448" s="148" t="s">
        <v>617</v>
      </c>
      <c r="B448" s="382">
        <v>2434</v>
      </c>
    </row>
    <row r="449" spans="1:2" x14ac:dyDescent="0.2">
      <c r="A449" s="148" t="s">
        <v>637</v>
      </c>
      <c r="B449" s="382">
        <v>1035</v>
      </c>
    </row>
    <row r="450" spans="1:2" x14ac:dyDescent="0.2">
      <c r="A450" s="148" t="s">
        <v>638</v>
      </c>
      <c r="B450" s="382">
        <v>974</v>
      </c>
    </row>
    <row r="451" spans="1:2" x14ac:dyDescent="0.2">
      <c r="A451" s="148" t="s">
        <v>639</v>
      </c>
      <c r="B451" s="382">
        <v>609</v>
      </c>
    </row>
    <row r="452" spans="1:2" ht="15.75" x14ac:dyDescent="0.25">
      <c r="A452" s="162" t="s">
        <v>776</v>
      </c>
      <c r="B452" s="383">
        <v>9082</v>
      </c>
    </row>
    <row r="453" spans="1:2" x14ac:dyDescent="0.2">
      <c r="A453" s="157" t="s">
        <v>777</v>
      </c>
      <c r="B453" s="384"/>
    </row>
    <row r="454" spans="1:2" x14ac:dyDescent="0.2">
      <c r="A454" s="148" t="s">
        <v>261</v>
      </c>
      <c r="B454" s="382">
        <v>1316</v>
      </c>
    </row>
    <row r="455" spans="1:2" x14ac:dyDescent="0.2">
      <c r="A455" s="148" t="s">
        <v>321</v>
      </c>
      <c r="B455" s="382">
        <v>249</v>
      </c>
    </row>
    <row r="456" spans="1:2" x14ac:dyDescent="0.2">
      <c r="A456" s="148" t="s">
        <v>460</v>
      </c>
      <c r="B456" s="382">
        <v>124</v>
      </c>
    </row>
    <row r="457" spans="1:2" ht="15.75" x14ac:dyDescent="0.25">
      <c r="A457" s="162" t="s">
        <v>778</v>
      </c>
      <c r="B457" s="383">
        <v>1689</v>
      </c>
    </row>
    <row r="458" spans="1:2" x14ac:dyDescent="0.2">
      <c r="A458" s="157" t="s">
        <v>779</v>
      </c>
      <c r="B458" s="384"/>
    </row>
    <row r="459" spans="1:2" x14ac:dyDescent="0.2">
      <c r="A459" s="148" t="s">
        <v>467</v>
      </c>
      <c r="B459" s="382">
        <v>17</v>
      </c>
    </row>
    <row r="460" spans="1:2" ht="15.75" x14ac:dyDescent="0.25">
      <c r="A460" s="162" t="s">
        <v>780</v>
      </c>
      <c r="B460" s="383">
        <v>17</v>
      </c>
    </row>
    <row r="461" spans="1:2" ht="15.75" x14ac:dyDescent="0.25">
      <c r="A461" s="165" t="s">
        <v>781</v>
      </c>
      <c r="B461" s="385">
        <v>46959</v>
      </c>
    </row>
    <row r="462" spans="1:2" x14ac:dyDescent="0.2">
      <c r="A462" s="168" t="s">
        <v>674</v>
      </c>
      <c r="B462" s="386"/>
    </row>
    <row r="463" spans="1:2" x14ac:dyDescent="0.2">
      <c r="A463" s="157" t="s">
        <v>782</v>
      </c>
      <c r="B463" s="384"/>
    </row>
    <row r="464" spans="1:2" x14ac:dyDescent="0.2">
      <c r="A464" s="148" t="s">
        <v>225</v>
      </c>
      <c r="B464" s="382">
        <v>44715</v>
      </c>
    </row>
    <row r="465" spans="1:2" ht="15.75" x14ac:dyDescent="0.25">
      <c r="A465" s="162" t="s">
        <v>783</v>
      </c>
      <c r="B465" s="383">
        <v>44715</v>
      </c>
    </row>
    <row r="466" spans="1:2" x14ac:dyDescent="0.2">
      <c r="A466" s="157" t="s">
        <v>784</v>
      </c>
      <c r="B466" s="384"/>
    </row>
    <row r="467" spans="1:2" x14ac:dyDescent="0.2">
      <c r="A467" s="148" t="s">
        <v>276</v>
      </c>
      <c r="B467" s="382">
        <v>100</v>
      </c>
    </row>
    <row r="468" spans="1:2" x14ac:dyDescent="0.2">
      <c r="A468" s="148" t="s">
        <v>282</v>
      </c>
      <c r="B468" s="382">
        <v>2000</v>
      </c>
    </row>
    <row r="469" spans="1:2" x14ac:dyDescent="0.2">
      <c r="A469" s="148" t="s">
        <v>283</v>
      </c>
      <c r="B469" s="382">
        <v>5000</v>
      </c>
    </row>
    <row r="470" spans="1:2" x14ac:dyDescent="0.2">
      <c r="A470" s="148" t="s">
        <v>284</v>
      </c>
      <c r="B470" s="382">
        <v>500</v>
      </c>
    </row>
    <row r="471" spans="1:2" x14ac:dyDescent="0.2">
      <c r="A471" s="148" t="s">
        <v>288</v>
      </c>
      <c r="B471" s="382">
        <v>100</v>
      </c>
    </row>
    <row r="472" spans="1:2" x14ac:dyDescent="0.2">
      <c r="A472" s="148" t="s">
        <v>289</v>
      </c>
      <c r="B472" s="382">
        <v>5000</v>
      </c>
    </row>
    <row r="473" spans="1:2" x14ac:dyDescent="0.2">
      <c r="A473" s="148" t="s">
        <v>290</v>
      </c>
      <c r="B473" s="382">
        <v>200</v>
      </c>
    </row>
    <row r="474" spans="1:2" x14ac:dyDescent="0.2">
      <c r="A474" s="148" t="s">
        <v>291</v>
      </c>
      <c r="B474" s="382">
        <v>1000</v>
      </c>
    </row>
    <row r="475" spans="1:2" x14ac:dyDescent="0.2">
      <c r="A475" s="148" t="s">
        <v>313</v>
      </c>
      <c r="B475" s="382">
        <v>400</v>
      </c>
    </row>
    <row r="476" spans="1:2" x14ac:dyDescent="0.2">
      <c r="A476" s="148" t="s">
        <v>314</v>
      </c>
      <c r="B476" s="382">
        <v>80</v>
      </c>
    </row>
    <row r="477" spans="1:2" x14ac:dyDescent="0.2">
      <c r="A477" s="148" t="s">
        <v>315</v>
      </c>
      <c r="B477" s="382">
        <v>50</v>
      </c>
    </row>
    <row r="478" spans="1:2" x14ac:dyDescent="0.2">
      <c r="A478" s="148" t="s">
        <v>316</v>
      </c>
      <c r="B478" s="382">
        <v>80</v>
      </c>
    </row>
    <row r="479" spans="1:2" x14ac:dyDescent="0.2">
      <c r="A479" s="148" t="s">
        <v>322</v>
      </c>
      <c r="B479" s="382">
        <v>100</v>
      </c>
    </row>
    <row r="480" spans="1:2" x14ac:dyDescent="0.2">
      <c r="A480" s="148" t="s">
        <v>612</v>
      </c>
      <c r="B480" s="382">
        <v>400</v>
      </c>
    </row>
    <row r="481" spans="1:2" x14ac:dyDescent="0.2">
      <c r="A481" s="148" t="s">
        <v>339</v>
      </c>
      <c r="B481" s="382">
        <v>50</v>
      </c>
    </row>
    <row r="482" spans="1:2" x14ac:dyDescent="0.2">
      <c r="A482" s="148" t="s">
        <v>340</v>
      </c>
      <c r="B482" s="382">
        <v>100</v>
      </c>
    </row>
    <row r="483" spans="1:2" x14ac:dyDescent="0.2">
      <c r="A483" s="148" t="s">
        <v>342</v>
      </c>
      <c r="B483" s="382">
        <v>500</v>
      </c>
    </row>
    <row r="484" spans="1:2" x14ac:dyDescent="0.2">
      <c r="A484" s="148" t="s">
        <v>343</v>
      </c>
      <c r="B484" s="382">
        <v>100</v>
      </c>
    </row>
    <row r="485" spans="1:2" x14ac:dyDescent="0.2">
      <c r="A485" s="148" t="s">
        <v>346</v>
      </c>
      <c r="B485" s="382">
        <v>200</v>
      </c>
    </row>
    <row r="486" spans="1:2" x14ac:dyDescent="0.2">
      <c r="A486" s="148" t="s">
        <v>351</v>
      </c>
      <c r="B486" s="382">
        <v>200</v>
      </c>
    </row>
    <row r="487" spans="1:2" x14ac:dyDescent="0.2">
      <c r="A487" s="148" t="s">
        <v>352</v>
      </c>
      <c r="B487" s="382">
        <v>50</v>
      </c>
    </row>
    <row r="488" spans="1:2" x14ac:dyDescent="0.2">
      <c r="A488" s="148" t="s">
        <v>354</v>
      </c>
      <c r="B488" s="382">
        <v>500</v>
      </c>
    </row>
    <row r="489" spans="1:2" x14ac:dyDescent="0.2">
      <c r="A489" s="148" t="s">
        <v>356</v>
      </c>
      <c r="B489" s="382">
        <v>1000</v>
      </c>
    </row>
    <row r="490" spans="1:2" x14ac:dyDescent="0.2">
      <c r="A490" s="148" t="s">
        <v>357</v>
      </c>
      <c r="B490" s="382">
        <v>500</v>
      </c>
    </row>
    <row r="491" spans="1:2" x14ac:dyDescent="0.2">
      <c r="A491" s="148" t="s">
        <v>358</v>
      </c>
      <c r="B491" s="382">
        <v>50</v>
      </c>
    </row>
    <row r="492" spans="1:2" x14ac:dyDescent="0.2">
      <c r="A492" s="148" t="s">
        <v>359</v>
      </c>
      <c r="B492" s="382">
        <v>200</v>
      </c>
    </row>
    <row r="493" spans="1:2" x14ac:dyDescent="0.2">
      <c r="A493" s="148" t="s">
        <v>364</v>
      </c>
      <c r="B493" s="382">
        <v>100</v>
      </c>
    </row>
    <row r="494" spans="1:2" x14ac:dyDescent="0.2">
      <c r="A494" s="148" t="s">
        <v>374</v>
      </c>
      <c r="B494" s="382">
        <v>200</v>
      </c>
    </row>
    <row r="495" spans="1:2" x14ac:dyDescent="0.2">
      <c r="A495" s="148" t="s">
        <v>381</v>
      </c>
      <c r="B495" s="382">
        <v>200</v>
      </c>
    </row>
    <row r="496" spans="1:2" x14ac:dyDescent="0.2">
      <c r="A496" s="148" t="s">
        <v>411</v>
      </c>
      <c r="B496" s="382">
        <v>4000</v>
      </c>
    </row>
    <row r="497" spans="1:2" x14ac:dyDescent="0.2">
      <c r="A497" s="148" t="s">
        <v>412</v>
      </c>
      <c r="B497" s="382">
        <v>22853</v>
      </c>
    </row>
    <row r="498" spans="1:2" x14ac:dyDescent="0.2">
      <c r="A498" s="148" t="s">
        <v>416</v>
      </c>
      <c r="B498" s="382">
        <v>300</v>
      </c>
    </row>
    <row r="499" spans="1:2" x14ac:dyDescent="0.2">
      <c r="A499" s="148" t="s">
        <v>419</v>
      </c>
      <c r="B499" s="382">
        <v>200</v>
      </c>
    </row>
    <row r="500" spans="1:2" x14ac:dyDescent="0.2">
      <c r="A500" s="148" t="s">
        <v>420</v>
      </c>
      <c r="B500" s="382">
        <v>100</v>
      </c>
    </row>
    <row r="501" spans="1:2" x14ac:dyDescent="0.2">
      <c r="A501" s="148" t="s">
        <v>421</v>
      </c>
      <c r="B501" s="382">
        <v>50</v>
      </c>
    </row>
    <row r="502" spans="1:2" x14ac:dyDescent="0.2">
      <c r="A502" s="148" t="s">
        <v>422</v>
      </c>
      <c r="B502" s="382">
        <v>200</v>
      </c>
    </row>
    <row r="503" spans="1:2" x14ac:dyDescent="0.2">
      <c r="A503" s="148" t="s">
        <v>423</v>
      </c>
      <c r="B503" s="382">
        <v>100</v>
      </c>
    </row>
    <row r="504" spans="1:2" x14ac:dyDescent="0.2">
      <c r="A504" s="148" t="s">
        <v>440</v>
      </c>
      <c r="B504" s="382">
        <v>2000</v>
      </c>
    </row>
    <row r="505" spans="1:2" x14ac:dyDescent="0.2">
      <c r="A505" s="148" t="s">
        <v>452</v>
      </c>
      <c r="B505" s="382">
        <v>75</v>
      </c>
    </row>
    <row r="506" spans="1:2" x14ac:dyDescent="0.2">
      <c r="A506" s="148" t="s">
        <v>453</v>
      </c>
      <c r="B506" s="382">
        <v>800</v>
      </c>
    </row>
    <row r="507" spans="1:2" x14ac:dyDescent="0.2">
      <c r="A507" s="148" t="s">
        <v>454</v>
      </c>
      <c r="B507" s="382">
        <v>400</v>
      </c>
    </row>
    <row r="508" spans="1:2" x14ac:dyDescent="0.2">
      <c r="A508" s="148" t="s">
        <v>455</v>
      </c>
      <c r="B508" s="382">
        <v>125</v>
      </c>
    </row>
    <row r="509" spans="1:2" x14ac:dyDescent="0.2">
      <c r="A509" s="148" t="s">
        <v>629</v>
      </c>
      <c r="B509" s="382">
        <v>100</v>
      </c>
    </row>
    <row r="510" spans="1:2" x14ac:dyDescent="0.2">
      <c r="A510" s="148" t="s">
        <v>631</v>
      </c>
      <c r="B510" s="382">
        <v>1000</v>
      </c>
    </row>
    <row r="511" spans="1:2" ht="15.75" x14ac:dyDescent="0.25">
      <c r="A511" s="162" t="s">
        <v>785</v>
      </c>
      <c r="B511" s="383">
        <v>51263</v>
      </c>
    </row>
    <row r="512" spans="1:2" x14ac:dyDescent="0.2">
      <c r="A512" s="157" t="s">
        <v>786</v>
      </c>
      <c r="B512" s="384"/>
    </row>
    <row r="513" spans="1:2" x14ac:dyDescent="0.2">
      <c r="A513" s="148" t="s">
        <v>283</v>
      </c>
      <c r="B513" s="382">
        <v>500</v>
      </c>
    </row>
    <row r="514" spans="1:2" x14ac:dyDescent="0.2">
      <c r="A514" s="148" t="s">
        <v>603</v>
      </c>
      <c r="B514" s="382">
        <v>15900</v>
      </c>
    </row>
    <row r="515" spans="1:2" x14ac:dyDescent="0.2">
      <c r="A515" s="148" t="s">
        <v>617</v>
      </c>
      <c r="B515" s="382">
        <v>1500</v>
      </c>
    </row>
    <row r="516" spans="1:2" x14ac:dyDescent="0.2">
      <c r="A516" s="148" t="s">
        <v>445</v>
      </c>
      <c r="B516" s="382">
        <v>2000</v>
      </c>
    </row>
    <row r="517" spans="1:2" x14ac:dyDescent="0.2">
      <c r="A517" s="148" t="s">
        <v>447</v>
      </c>
      <c r="B517" s="382">
        <v>1000</v>
      </c>
    </row>
    <row r="518" spans="1:2" x14ac:dyDescent="0.2">
      <c r="A518" s="148" t="s">
        <v>449</v>
      </c>
      <c r="B518" s="382">
        <v>200</v>
      </c>
    </row>
    <row r="519" spans="1:2" x14ac:dyDescent="0.2">
      <c r="A519" s="148" t="s">
        <v>637</v>
      </c>
      <c r="B519" s="382">
        <v>600</v>
      </c>
    </row>
    <row r="520" spans="1:2" x14ac:dyDescent="0.2">
      <c r="A520" s="148" t="s">
        <v>638</v>
      </c>
      <c r="B520" s="382">
        <v>600</v>
      </c>
    </row>
    <row r="521" spans="1:2" x14ac:dyDescent="0.2">
      <c r="A521" s="148" t="s">
        <v>641</v>
      </c>
      <c r="B521" s="382">
        <v>900</v>
      </c>
    </row>
    <row r="522" spans="1:2" x14ac:dyDescent="0.2">
      <c r="A522" s="148" t="s">
        <v>645</v>
      </c>
      <c r="B522" s="382">
        <v>8900</v>
      </c>
    </row>
    <row r="523" spans="1:2" x14ac:dyDescent="0.2">
      <c r="A523" s="148" t="s">
        <v>659</v>
      </c>
      <c r="B523" s="382">
        <v>11100</v>
      </c>
    </row>
    <row r="524" spans="1:2" ht="15.75" x14ac:dyDescent="0.25">
      <c r="A524" s="162" t="s">
        <v>787</v>
      </c>
      <c r="B524" s="383">
        <v>43200</v>
      </c>
    </row>
    <row r="525" spans="1:2" ht="15.75" x14ac:dyDescent="0.25">
      <c r="A525" s="165" t="s">
        <v>788</v>
      </c>
      <c r="B525" s="385">
        <v>139178</v>
      </c>
    </row>
    <row r="526" spans="1:2" x14ac:dyDescent="0.2">
      <c r="A526" s="168" t="s">
        <v>675</v>
      </c>
      <c r="B526" s="386"/>
    </row>
    <row r="527" spans="1:2" x14ac:dyDescent="0.2">
      <c r="A527" s="157" t="s">
        <v>789</v>
      </c>
      <c r="B527" s="384"/>
    </row>
    <row r="528" spans="1:2" x14ac:dyDescent="0.2">
      <c r="A528" s="148" t="s">
        <v>268</v>
      </c>
      <c r="B528" s="382">
        <v>3100</v>
      </c>
    </row>
    <row r="529" spans="1:2" x14ac:dyDescent="0.2">
      <c r="A529" s="148" t="s">
        <v>276</v>
      </c>
      <c r="B529" s="382">
        <v>300</v>
      </c>
    </row>
    <row r="530" spans="1:2" x14ac:dyDescent="0.2">
      <c r="A530" s="148" t="s">
        <v>278</v>
      </c>
      <c r="B530" s="382">
        <v>800</v>
      </c>
    </row>
    <row r="531" spans="1:2" x14ac:dyDescent="0.2">
      <c r="A531" s="148" t="s">
        <v>479</v>
      </c>
      <c r="B531" s="382">
        <v>12500</v>
      </c>
    </row>
    <row r="532" spans="1:2" x14ac:dyDescent="0.2">
      <c r="A532" s="148" t="s">
        <v>282</v>
      </c>
      <c r="B532" s="382">
        <v>3500</v>
      </c>
    </row>
    <row r="533" spans="1:2" x14ac:dyDescent="0.2">
      <c r="A533" s="148" t="s">
        <v>283</v>
      </c>
      <c r="B533" s="382">
        <v>12600</v>
      </c>
    </row>
    <row r="534" spans="1:2" x14ac:dyDescent="0.2">
      <c r="A534" s="148" t="s">
        <v>284</v>
      </c>
      <c r="B534" s="382">
        <v>5400</v>
      </c>
    </row>
    <row r="535" spans="1:2" x14ac:dyDescent="0.2">
      <c r="A535" s="148" t="s">
        <v>487</v>
      </c>
      <c r="B535" s="382">
        <v>100</v>
      </c>
    </row>
    <row r="536" spans="1:2" x14ac:dyDescent="0.2">
      <c r="A536" s="148" t="s">
        <v>322</v>
      </c>
      <c r="B536" s="382">
        <v>100</v>
      </c>
    </row>
    <row r="537" spans="1:2" x14ac:dyDescent="0.2">
      <c r="A537" s="148" t="s">
        <v>517</v>
      </c>
      <c r="B537" s="382">
        <v>3900</v>
      </c>
    </row>
    <row r="538" spans="1:2" x14ac:dyDescent="0.2">
      <c r="A538" s="148" t="s">
        <v>520</v>
      </c>
      <c r="B538" s="382">
        <v>400</v>
      </c>
    </row>
    <row r="539" spans="1:2" x14ac:dyDescent="0.2">
      <c r="A539" s="148" t="s">
        <v>328</v>
      </c>
      <c r="B539" s="382">
        <v>50</v>
      </c>
    </row>
    <row r="540" spans="1:2" x14ac:dyDescent="0.2">
      <c r="A540" s="148" t="s">
        <v>332</v>
      </c>
      <c r="B540" s="382">
        <v>10</v>
      </c>
    </row>
    <row r="541" spans="1:2" x14ac:dyDescent="0.2">
      <c r="A541" s="148" t="s">
        <v>337</v>
      </c>
      <c r="B541" s="382">
        <v>6100</v>
      </c>
    </row>
    <row r="542" spans="1:2" x14ac:dyDescent="0.2">
      <c r="A542" s="148" t="s">
        <v>372</v>
      </c>
      <c r="B542" s="382">
        <v>1000</v>
      </c>
    </row>
    <row r="543" spans="1:2" x14ac:dyDescent="0.2">
      <c r="A543" s="148" t="s">
        <v>406</v>
      </c>
      <c r="B543" s="382">
        <v>2000</v>
      </c>
    </row>
    <row r="544" spans="1:2" x14ac:dyDescent="0.2">
      <c r="A544" s="148" t="s">
        <v>412</v>
      </c>
      <c r="B544" s="382">
        <v>1000</v>
      </c>
    </row>
    <row r="545" spans="1:2" x14ac:dyDescent="0.2">
      <c r="A545" s="148" t="s">
        <v>436</v>
      </c>
      <c r="B545" s="382">
        <v>5000</v>
      </c>
    </row>
    <row r="546" spans="1:2" x14ac:dyDescent="0.2">
      <c r="A546" s="148" t="s">
        <v>437</v>
      </c>
      <c r="B546" s="382">
        <v>5000</v>
      </c>
    </row>
    <row r="547" spans="1:2" x14ac:dyDescent="0.2">
      <c r="A547" s="148" t="s">
        <v>439</v>
      </c>
      <c r="B547" s="382">
        <v>500</v>
      </c>
    </row>
    <row r="548" spans="1:2" x14ac:dyDescent="0.2">
      <c r="A548" s="148" t="s">
        <v>451</v>
      </c>
      <c r="B548" s="382">
        <v>100</v>
      </c>
    </row>
    <row r="549" spans="1:2" x14ac:dyDescent="0.2">
      <c r="A549" s="148" t="s">
        <v>456</v>
      </c>
      <c r="B549" s="382">
        <v>100</v>
      </c>
    </row>
    <row r="550" spans="1:2" x14ac:dyDescent="0.2">
      <c r="A550" s="148" t="s">
        <v>535</v>
      </c>
      <c r="B550" s="382">
        <v>5000</v>
      </c>
    </row>
    <row r="551" spans="1:2" ht="15.75" x14ac:dyDescent="0.25">
      <c r="A551" s="162" t="s">
        <v>790</v>
      </c>
      <c r="B551" s="383">
        <v>68560</v>
      </c>
    </row>
    <row r="552" spans="1:2" x14ac:dyDescent="0.2">
      <c r="A552" s="157" t="s">
        <v>791</v>
      </c>
      <c r="B552" s="384"/>
    </row>
    <row r="553" spans="1:2" x14ac:dyDescent="0.2">
      <c r="A553" s="148" t="s">
        <v>277</v>
      </c>
      <c r="B553" s="382">
        <v>1000</v>
      </c>
    </row>
    <row r="554" spans="1:2" x14ac:dyDescent="0.2">
      <c r="A554" s="148" t="s">
        <v>324</v>
      </c>
      <c r="B554" s="382">
        <v>20</v>
      </c>
    </row>
    <row r="555" spans="1:2" x14ac:dyDescent="0.2">
      <c r="A555" s="148" t="s">
        <v>368</v>
      </c>
      <c r="B555" s="382">
        <v>50</v>
      </c>
    </row>
    <row r="556" spans="1:2" x14ac:dyDescent="0.2">
      <c r="A556" s="148" t="s">
        <v>441</v>
      </c>
      <c r="B556" s="382">
        <v>100</v>
      </c>
    </row>
    <row r="557" spans="1:2" x14ac:dyDescent="0.2">
      <c r="A557" s="148" t="s">
        <v>442</v>
      </c>
      <c r="B557" s="382">
        <v>100</v>
      </c>
    </row>
    <row r="558" spans="1:2" x14ac:dyDescent="0.2">
      <c r="A558" s="148" t="s">
        <v>537</v>
      </c>
      <c r="B558" s="382">
        <v>1436</v>
      </c>
    </row>
    <row r="559" spans="1:2" x14ac:dyDescent="0.2">
      <c r="A559" s="148" t="s">
        <v>538</v>
      </c>
      <c r="B559" s="382">
        <v>100</v>
      </c>
    </row>
    <row r="560" spans="1:2" ht="15.75" x14ac:dyDescent="0.25">
      <c r="A560" s="162" t="s">
        <v>792</v>
      </c>
      <c r="B560" s="383">
        <v>2806</v>
      </c>
    </row>
    <row r="561" spans="1:2" ht="15.75" x14ac:dyDescent="0.25">
      <c r="A561" s="165" t="s">
        <v>793</v>
      </c>
      <c r="B561" s="385">
        <v>71366</v>
      </c>
    </row>
    <row r="562" spans="1:2" x14ac:dyDescent="0.2">
      <c r="A562" s="168" t="s">
        <v>676</v>
      </c>
      <c r="B562" s="386"/>
    </row>
    <row r="563" spans="1:2" x14ac:dyDescent="0.2">
      <c r="A563" s="157" t="s">
        <v>794</v>
      </c>
      <c r="B563" s="384"/>
    </row>
    <row r="564" spans="1:2" x14ac:dyDescent="0.2">
      <c r="A564" s="148" t="s">
        <v>554</v>
      </c>
      <c r="B564" s="382">
        <v>100</v>
      </c>
    </row>
    <row r="565" spans="1:2" ht="15.75" x14ac:dyDescent="0.25">
      <c r="A565" s="162" t="s">
        <v>795</v>
      </c>
      <c r="B565" s="383">
        <v>100</v>
      </c>
    </row>
    <row r="566" spans="1:2" x14ac:dyDescent="0.2">
      <c r="A566" s="157" t="s">
        <v>796</v>
      </c>
      <c r="B566" s="384"/>
    </row>
    <row r="567" spans="1:2" x14ac:dyDescent="0.2">
      <c r="A567" s="148" t="s">
        <v>595</v>
      </c>
      <c r="B567" s="382">
        <v>12300</v>
      </c>
    </row>
    <row r="568" spans="1:2" ht="15.75" x14ac:dyDescent="0.25">
      <c r="A568" s="388" t="s">
        <v>797</v>
      </c>
      <c r="B568" s="389">
        <v>12300</v>
      </c>
    </row>
    <row r="569" spans="1:2" ht="16.5" thickBot="1" x14ac:dyDescent="0.3">
      <c r="A569" s="181" t="s">
        <v>798</v>
      </c>
      <c r="B569" s="182">
        <v>12400</v>
      </c>
    </row>
    <row r="570" spans="1:2" ht="16.5" thickTop="1" x14ac:dyDescent="0.25">
      <c r="A570" s="175" t="s">
        <v>58</v>
      </c>
      <c r="B570" s="176">
        <v>729393.4</v>
      </c>
    </row>
  </sheetData>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sqref="A1:A6"/>
    </sheetView>
  </sheetViews>
  <sheetFormatPr defaultRowHeight="12.75" x14ac:dyDescent="0.2"/>
  <cols>
    <col min="1" max="1" width="45.140625" bestFit="1" customWidth="1"/>
  </cols>
  <sheetData>
    <row r="1" spans="1:7" ht="2.25" customHeight="1" x14ac:dyDescent="0.2">
      <c r="A1" s="244" t="s">
        <v>1167</v>
      </c>
    </row>
    <row r="2" spans="1:7" ht="18" x14ac:dyDescent="0.25">
      <c r="A2" s="245" t="s">
        <v>1</v>
      </c>
    </row>
    <row r="3" spans="1:7" ht="18" x14ac:dyDescent="0.25">
      <c r="A3" s="245" t="s">
        <v>665</v>
      </c>
    </row>
    <row r="4" spans="1:7" ht="18" x14ac:dyDescent="0.25">
      <c r="A4" s="245" t="s">
        <v>1172</v>
      </c>
    </row>
    <row r="5" spans="1:7" ht="18" x14ac:dyDescent="0.25">
      <c r="A5" s="245" t="s">
        <v>1157</v>
      </c>
    </row>
    <row r="6" spans="1:7" ht="15" x14ac:dyDescent="0.2">
      <c r="A6" s="244" t="s">
        <v>2</v>
      </c>
    </row>
    <row r="7" spans="1:7" ht="38.25" x14ac:dyDescent="0.2">
      <c r="A7" s="226" t="s">
        <v>1138</v>
      </c>
      <c r="B7" s="225" t="s">
        <v>60</v>
      </c>
      <c r="C7" s="225" t="s">
        <v>1152</v>
      </c>
      <c r="D7" s="225" t="s">
        <v>1155</v>
      </c>
      <c r="E7" s="225" t="s">
        <v>1154</v>
      </c>
      <c r="F7" s="225" t="s">
        <v>1153</v>
      </c>
      <c r="G7" s="226" t="s">
        <v>58</v>
      </c>
    </row>
    <row r="8" spans="1:7" x14ac:dyDescent="0.2">
      <c r="A8" s="227" t="s">
        <v>1070</v>
      </c>
      <c r="B8" s="228"/>
      <c r="C8" s="228"/>
      <c r="D8" s="228"/>
      <c r="E8" s="228"/>
      <c r="F8" s="228"/>
      <c r="G8" s="228"/>
    </row>
    <row r="9" spans="1:7" x14ac:dyDescent="0.2">
      <c r="A9" s="229" t="s">
        <v>384</v>
      </c>
      <c r="B9" s="246">
        <v>0</v>
      </c>
      <c r="C9" s="246">
        <v>250</v>
      </c>
      <c r="D9" s="246">
        <v>0</v>
      </c>
      <c r="E9" s="246">
        <v>0</v>
      </c>
      <c r="F9" s="246">
        <v>0</v>
      </c>
      <c r="G9" s="246">
        <v>250</v>
      </c>
    </row>
    <row r="10" spans="1:7" x14ac:dyDescent="0.2">
      <c r="A10" s="229" t="s">
        <v>221</v>
      </c>
      <c r="B10" s="246">
        <v>0</v>
      </c>
      <c r="C10" s="246">
        <v>57</v>
      </c>
      <c r="D10" s="246">
        <v>0</v>
      </c>
      <c r="E10" s="246">
        <v>0</v>
      </c>
      <c r="F10" s="246">
        <v>0</v>
      </c>
      <c r="G10" s="246">
        <v>57</v>
      </c>
    </row>
    <row r="11" spans="1:7" x14ac:dyDescent="0.2">
      <c r="A11" s="231" t="s">
        <v>1159</v>
      </c>
      <c r="B11" s="247">
        <v>0</v>
      </c>
      <c r="C11" s="247">
        <v>307</v>
      </c>
      <c r="D11" s="247">
        <v>0</v>
      </c>
      <c r="E11" s="247">
        <v>0</v>
      </c>
      <c r="F11" s="247">
        <v>0</v>
      </c>
      <c r="G11" s="247">
        <v>307</v>
      </c>
    </row>
    <row r="12" spans="1:7" x14ac:dyDescent="0.2">
      <c r="A12" s="227" t="s">
        <v>15</v>
      </c>
      <c r="B12" s="248"/>
      <c r="C12" s="248"/>
      <c r="D12" s="248"/>
      <c r="E12" s="248"/>
      <c r="F12" s="248"/>
      <c r="G12" s="248"/>
    </row>
    <row r="13" spans="1:7" x14ac:dyDescent="0.2">
      <c r="A13" s="229" t="s">
        <v>385</v>
      </c>
      <c r="B13" s="246">
        <v>0</v>
      </c>
      <c r="C13" s="246">
        <v>145</v>
      </c>
      <c r="D13" s="246">
        <v>0</v>
      </c>
      <c r="E13" s="246">
        <v>0</v>
      </c>
      <c r="F13" s="246">
        <v>0</v>
      </c>
      <c r="G13" s="246">
        <v>145</v>
      </c>
    </row>
    <row r="14" spans="1:7" x14ac:dyDescent="0.2">
      <c r="A14" s="229" t="s">
        <v>397</v>
      </c>
      <c r="B14" s="246">
        <v>0</v>
      </c>
      <c r="C14" s="246">
        <v>165</v>
      </c>
      <c r="D14" s="246">
        <v>0</v>
      </c>
      <c r="E14" s="246">
        <v>0</v>
      </c>
      <c r="F14" s="246">
        <v>0</v>
      </c>
      <c r="G14" s="246">
        <v>165</v>
      </c>
    </row>
    <row r="15" spans="1:7" x14ac:dyDescent="0.2">
      <c r="A15" s="231" t="s">
        <v>1160</v>
      </c>
      <c r="B15" s="247">
        <v>0</v>
      </c>
      <c r="C15" s="247">
        <v>310</v>
      </c>
      <c r="D15" s="247">
        <v>0</v>
      </c>
      <c r="E15" s="247">
        <v>0</v>
      </c>
      <c r="F15" s="247">
        <v>0</v>
      </c>
      <c r="G15" s="247">
        <v>310</v>
      </c>
    </row>
    <row r="16" spans="1:7" x14ac:dyDescent="0.2">
      <c r="A16" s="227" t="s">
        <v>17</v>
      </c>
      <c r="B16" s="248"/>
      <c r="C16" s="248"/>
      <c r="D16" s="248"/>
      <c r="E16" s="248"/>
      <c r="F16" s="248"/>
      <c r="G16" s="248"/>
    </row>
    <row r="17" spans="1:7" x14ac:dyDescent="0.2">
      <c r="A17" s="229" t="s">
        <v>205</v>
      </c>
      <c r="B17" s="246">
        <v>0</v>
      </c>
      <c r="C17" s="246">
        <v>200</v>
      </c>
      <c r="D17" s="246">
        <v>0</v>
      </c>
      <c r="E17" s="246">
        <v>0</v>
      </c>
      <c r="F17" s="246">
        <v>0</v>
      </c>
      <c r="G17" s="246">
        <v>200</v>
      </c>
    </row>
    <row r="18" spans="1:7" x14ac:dyDescent="0.2">
      <c r="A18" s="229" t="s">
        <v>206</v>
      </c>
      <c r="B18" s="246">
        <v>0</v>
      </c>
      <c r="C18" s="246">
        <v>250</v>
      </c>
      <c r="D18" s="246">
        <v>0</v>
      </c>
      <c r="E18" s="246">
        <v>0</v>
      </c>
      <c r="F18" s="246">
        <v>0</v>
      </c>
      <c r="G18" s="246">
        <v>250</v>
      </c>
    </row>
    <row r="19" spans="1:7" x14ac:dyDescent="0.2">
      <c r="A19" s="229" t="s">
        <v>207</v>
      </c>
      <c r="B19" s="246">
        <v>0</v>
      </c>
      <c r="C19" s="246">
        <v>100</v>
      </c>
      <c r="D19" s="246">
        <v>0</v>
      </c>
      <c r="E19" s="246">
        <v>0</v>
      </c>
      <c r="F19" s="246">
        <v>0</v>
      </c>
      <c r="G19" s="246">
        <v>100</v>
      </c>
    </row>
    <row r="20" spans="1:7" x14ac:dyDescent="0.2">
      <c r="A20" s="229" t="s">
        <v>208</v>
      </c>
      <c r="B20" s="246">
        <v>0</v>
      </c>
      <c r="C20" s="246">
        <v>391</v>
      </c>
      <c r="D20" s="246">
        <v>0</v>
      </c>
      <c r="E20" s="246">
        <v>0</v>
      </c>
      <c r="F20" s="246">
        <v>0</v>
      </c>
      <c r="G20" s="246">
        <v>391</v>
      </c>
    </row>
    <row r="21" spans="1:7" x14ac:dyDescent="0.2">
      <c r="A21" s="229" t="s">
        <v>209</v>
      </c>
      <c r="B21" s="246">
        <v>0</v>
      </c>
      <c r="C21" s="246">
        <v>150</v>
      </c>
      <c r="D21" s="246">
        <v>0</v>
      </c>
      <c r="E21" s="246">
        <v>0</v>
      </c>
      <c r="F21" s="246">
        <v>0</v>
      </c>
      <c r="G21" s="246">
        <v>150</v>
      </c>
    </row>
    <row r="22" spans="1:7" x14ac:dyDescent="0.2">
      <c r="A22" s="229" t="s">
        <v>210</v>
      </c>
      <c r="B22" s="246">
        <v>100</v>
      </c>
      <c r="C22" s="246">
        <v>0</v>
      </c>
      <c r="D22" s="246">
        <v>0</v>
      </c>
      <c r="E22" s="246">
        <v>0</v>
      </c>
      <c r="F22" s="246">
        <v>0</v>
      </c>
      <c r="G22" s="246">
        <v>100</v>
      </c>
    </row>
    <row r="23" spans="1:7" x14ac:dyDescent="0.2">
      <c r="A23" s="229" t="s">
        <v>387</v>
      </c>
      <c r="B23" s="246">
        <v>0</v>
      </c>
      <c r="C23" s="246">
        <v>650</v>
      </c>
      <c r="D23" s="246">
        <v>0</v>
      </c>
      <c r="E23" s="246">
        <v>0</v>
      </c>
      <c r="F23" s="246">
        <v>0</v>
      </c>
      <c r="G23" s="246">
        <v>650</v>
      </c>
    </row>
    <row r="24" spans="1:7" x14ac:dyDescent="0.2">
      <c r="A24" s="231" t="s">
        <v>1161</v>
      </c>
      <c r="B24" s="247">
        <v>100</v>
      </c>
      <c r="C24" s="247">
        <v>1741</v>
      </c>
      <c r="D24" s="247">
        <v>0</v>
      </c>
      <c r="E24" s="247">
        <v>0</v>
      </c>
      <c r="F24" s="247">
        <v>0</v>
      </c>
      <c r="G24" s="247">
        <v>1841</v>
      </c>
    </row>
    <row r="25" spans="1:7" x14ac:dyDescent="0.2">
      <c r="A25" s="227" t="s">
        <v>18</v>
      </c>
      <c r="B25" s="248"/>
      <c r="C25" s="248"/>
      <c r="D25" s="248"/>
      <c r="E25" s="248"/>
      <c r="F25" s="248"/>
      <c r="G25" s="248"/>
    </row>
    <row r="26" spans="1:7" x14ac:dyDescent="0.2">
      <c r="A26" s="229" t="s">
        <v>390</v>
      </c>
      <c r="B26" s="246">
        <v>0</v>
      </c>
      <c r="C26" s="246">
        <v>4525</v>
      </c>
      <c r="D26" s="246">
        <v>0</v>
      </c>
      <c r="E26" s="246">
        <v>0</v>
      </c>
      <c r="F26" s="246">
        <v>0</v>
      </c>
      <c r="G26" s="246">
        <v>4525</v>
      </c>
    </row>
    <row r="27" spans="1:7" x14ac:dyDescent="0.2">
      <c r="A27" s="229" t="s">
        <v>401</v>
      </c>
      <c r="B27" s="246">
        <v>0</v>
      </c>
      <c r="C27" s="246">
        <v>60</v>
      </c>
      <c r="D27" s="246">
        <v>0</v>
      </c>
      <c r="E27" s="246">
        <v>0</v>
      </c>
      <c r="F27" s="246">
        <v>0</v>
      </c>
      <c r="G27" s="246">
        <v>60</v>
      </c>
    </row>
    <row r="28" spans="1:7" x14ac:dyDescent="0.2">
      <c r="A28" s="229" t="s">
        <v>185</v>
      </c>
      <c r="B28" s="246">
        <v>350.4</v>
      </c>
      <c r="C28" s="246">
        <v>0</v>
      </c>
      <c r="D28" s="246">
        <v>0</v>
      </c>
      <c r="E28" s="246">
        <v>0</v>
      </c>
      <c r="F28" s="246">
        <v>0</v>
      </c>
      <c r="G28" s="246">
        <v>350.4</v>
      </c>
    </row>
    <row r="29" spans="1:7" x14ac:dyDescent="0.2">
      <c r="A29" s="231" t="s">
        <v>1162</v>
      </c>
      <c r="B29" s="247">
        <v>350.4</v>
      </c>
      <c r="C29" s="247">
        <v>4585</v>
      </c>
      <c r="D29" s="247">
        <v>0</v>
      </c>
      <c r="E29" s="247">
        <v>0</v>
      </c>
      <c r="F29" s="247">
        <v>0</v>
      </c>
      <c r="G29" s="247">
        <v>4935.3999999999996</v>
      </c>
    </row>
    <row r="30" spans="1:7" x14ac:dyDescent="0.2">
      <c r="A30" s="227" t="s">
        <v>1085</v>
      </c>
      <c r="B30" s="248"/>
      <c r="C30" s="248"/>
      <c r="D30" s="248"/>
      <c r="E30" s="248"/>
      <c r="F30" s="248"/>
      <c r="G30" s="248"/>
    </row>
    <row r="31" spans="1:7" x14ac:dyDescent="0.2">
      <c r="A31" s="229" t="s">
        <v>211</v>
      </c>
      <c r="B31" s="246">
        <v>0</v>
      </c>
      <c r="C31" s="246">
        <v>750</v>
      </c>
      <c r="D31" s="246">
        <v>0</v>
      </c>
      <c r="E31" s="246">
        <v>0</v>
      </c>
      <c r="F31" s="246">
        <v>0</v>
      </c>
      <c r="G31" s="246">
        <v>750</v>
      </c>
    </row>
    <row r="32" spans="1:7" x14ac:dyDescent="0.2">
      <c r="A32" s="229" t="s">
        <v>212</v>
      </c>
      <c r="B32" s="246">
        <v>0</v>
      </c>
      <c r="C32" s="246">
        <v>274</v>
      </c>
      <c r="D32" s="246">
        <v>0</v>
      </c>
      <c r="E32" s="246">
        <v>0</v>
      </c>
      <c r="F32" s="246">
        <v>0</v>
      </c>
      <c r="G32" s="246">
        <v>274</v>
      </c>
    </row>
    <row r="33" spans="1:7" x14ac:dyDescent="0.2">
      <c r="A33" s="229" t="s">
        <v>213</v>
      </c>
      <c r="B33" s="246">
        <v>0</v>
      </c>
      <c r="C33" s="246">
        <v>35</v>
      </c>
      <c r="D33" s="246">
        <v>0</v>
      </c>
      <c r="E33" s="246">
        <v>210</v>
      </c>
      <c r="F33" s="246">
        <v>0</v>
      </c>
      <c r="G33" s="246">
        <v>245</v>
      </c>
    </row>
    <row r="34" spans="1:7" x14ac:dyDescent="0.2">
      <c r="A34" s="231" t="s">
        <v>1163</v>
      </c>
      <c r="B34" s="247">
        <v>0</v>
      </c>
      <c r="C34" s="247">
        <v>1059</v>
      </c>
      <c r="D34" s="247">
        <v>0</v>
      </c>
      <c r="E34" s="247">
        <v>210</v>
      </c>
      <c r="F34" s="247">
        <v>0</v>
      </c>
      <c r="G34" s="247">
        <v>1269</v>
      </c>
    </row>
    <row r="35" spans="1:7" x14ac:dyDescent="0.2">
      <c r="A35" s="227" t="s">
        <v>21</v>
      </c>
      <c r="B35" s="248"/>
      <c r="C35" s="248"/>
      <c r="D35" s="248"/>
      <c r="E35" s="248"/>
      <c r="F35" s="248"/>
      <c r="G35" s="248"/>
    </row>
    <row r="36" spans="1:7" x14ac:dyDescent="0.2">
      <c r="A36" s="229" t="s">
        <v>554</v>
      </c>
      <c r="B36" s="246">
        <v>290</v>
      </c>
      <c r="C36" s="246">
        <v>0</v>
      </c>
      <c r="D36" s="246">
        <v>0</v>
      </c>
      <c r="E36" s="246">
        <v>1544</v>
      </c>
      <c r="F36" s="246">
        <v>100</v>
      </c>
      <c r="G36" s="246">
        <v>1934</v>
      </c>
    </row>
    <row r="37" spans="1:7" x14ac:dyDescent="0.2">
      <c r="A37" s="229" t="s">
        <v>555</v>
      </c>
      <c r="B37" s="246">
        <v>0</v>
      </c>
      <c r="C37" s="246">
        <v>247</v>
      </c>
      <c r="D37" s="246">
        <v>0</v>
      </c>
      <c r="E37" s="246">
        <v>0</v>
      </c>
      <c r="F37" s="246">
        <v>0</v>
      </c>
      <c r="G37" s="246">
        <v>247</v>
      </c>
    </row>
    <row r="38" spans="1:7" x14ac:dyDescent="0.2">
      <c r="A38" s="229" t="s">
        <v>556</v>
      </c>
      <c r="B38" s="246">
        <v>0</v>
      </c>
      <c r="C38" s="246">
        <v>103</v>
      </c>
      <c r="D38" s="246">
        <v>0</v>
      </c>
      <c r="E38" s="246">
        <v>924</v>
      </c>
      <c r="F38" s="246">
        <v>0</v>
      </c>
      <c r="G38" s="246">
        <v>1027</v>
      </c>
    </row>
    <row r="39" spans="1:7" x14ac:dyDescent="0.2">
      <c r="A39" s="229" t="s">
        <v>557</v>
      </c>
      <c r="B39" s="246">
        <v>0</v>
      </c>
      <c r="C39" s="246">
        <v>3170</v>
      </c>
      <c r="D39" s="246">
        <v>0</v>
      </c>
      <c r="E39" s="246">
        <v>0</v>
      </c>
      <c r="F39" s="246">
        <v>0</v>
      </c>
      <c r="G39" s="246">
        <v>3170</v>
      </c>
    </row>
    <row r="40" spans="1:7" x14ac:dyDescent="0.2">
      <c r="A40" s="229" t="s">
        <v>558</v>
      </c>
      <c r="B40" s="246">
        <v>0</v>
      </c>
      <c r="C40" s="246">
        <v>850</v>
      </c>
      <c r="D40" s="246">
        <v>0</v>
      </c>
      <c r="E40" s="246">
        <v>0</v>
      </c>
      <c r="F40" s="246">
        <v>0</v>
      </c>
      <c r="G40" s="246">
        <v>850</v>
      </c>
    </row>
    <row r="41" spans="1:7" x14ac:dyDescent="0.2">
      <c r="A41" s="229" t="s">
        <v>564</v>
      </c>
      <c r="B41" s="246">
        <v>0</v>
      </c>
      <c r="C41" s="246">
        <v>103</v>
      </c>
      <c r="D41" s="246">
        <v>0</v>
      </c>
      <c r="E41" s="246">
        <v>0</v>
      </c>
      <c r="F41" s="246">
        <v>0</v>
      </c>
      <c r="G41" s="246">
        <v>103</v>
      </c>
    </row>
    <row r="42" spans="1:7" x14ac:dyDescent="0.2">
      <c r="A42" s="229" t="s">
        <v>569</v>
      </c>
      <c r="B42" s="246">
        <v>0</v>
      </c>
      <c r="C42" s="246">
        <v>742</v>
      </c>
      <c r="D42" s="246">
        <v>0</v>
      </c>
      <c r="E42" s="246">
        <v>3163</v>
      </c>
      <c r="F42" s="246">
        <v>0</v>
      </c>
      <c r="G42" s="246">
        <v>3905</v>
      </c>
    </row>
    <row r="43" spans="1:7" x14ac:dyDescent="0.2">
      <c r="A43" s="229" t="s">
        <v>386</v>
      </c>
      <c r="B43" s="246">
        <v>0</v>
      </c>
      <c r="C43" s="246">
        <v>970</v>
      </c>
      <c r="D43" s="246">
        <v>0</v>
      </c>
      <c r="E43" s="246">
        <v>0</v>
      </c>
      <c r="F43" s="246">
        <v>0</v>
      </c>
      <c r="G43" s="246">
        <v>970</v>
      </c>
    </row>
    <row r="44" spans="1:7" x14ac:dyDescent="0.2">
      <c r="A44" s="229" t="s">
        <v>391</v>
      </c>
      <c r="B44" s="246">
        <v>0</v>
      </c>
      <c r="C44" s="246">
        <v>15160</v>
      </c>
      <c r="D44" s="246">
        <v>0</v>
      </c>
      <c r="E44" s="246">
        <v>0</v>
      </c>
      <c r="F44" s="246">
        <v>0</v>
      </c>
      <c r="G44" s="246">
        <v>15160</v>
      </c>
    </row>
    <row r="45" spans="1:7" x14ac:dyDescent="0.2">
      <c r="A45" s="229" t="s">
        <v>396</v>
      </c>
      <c r="B45" s="246">
        <v>0</v>
      </c>
      <c r="C45" s="246">
        <v>5250</v>
      </c>
      <c r="D45" s="246">
        <v>0</v>
      </c>
      <c r="E45" s="246">
        <v>0</v>
      </c>
      <c r="F45" s="246">
        <v>0</v>
      </c>
      <c r="G45" s="246">
        <v>5250</v>
      </c>
    </row>
    <row r="46" spans="1:7" x14ac:dyDescent="0.2">
      <c r="A46" s="229" t="s">
        <v>398</v>
      </c>
      <c r="B46" s="246">
        <v>0</v>
      </c>
      <c r="C46" s="246">
        <v>50</v>
      </c>
      <c r="D46" s="246">
        <v>0</v>
      </c>
      <c r="E46" s="246">
        <v>0</v>
      </c>
      <c r="F46" s="246">
        <v>0</v>
      </c>
      <c r="G46" s="246">
        <v>50</v>
      </c>
    </row>
    <row r="47" spans="1:7" x14ac:dyDescent="0.2">
      <c r="A47" s="229" t="s">
        <v>402</v>
      </c>
      <c r="B47" s="246">
        <v>0</v>
      </c>
      <c r="C47" s="246">
        <v>2525</v>
      </c>
      <c r="D47" s="246">
        <v>0</v>
      </c>
      <c r="E47" s="246">
        <v>0</v>
      </c>
      <c r="F47" s="246">
        <v>0</v>
      </c>
      <c r="G47" s="246">
        <v>2525</v>
      </c>
    </row>
    <row r="48" spans="1:7" x14ac:dyDescent="0.2">
      <c r="A48" s="229" t="s">
        <v>571</v>
      </c>
      <c r="B48" s="246">
        <v>0</v>
      </c>
      <c r="C48" s="246">
        <v>2000</v>
      </c>
      <c r="D48" s="246">
        <v>0</v>
      </c>
      <c r="E48" s="246">
        <v>0</v>
      </c>
      <c r="F48" s="246">
        <v>0</v>
      </c>
      <c r="G48" s="246">
        <v>2000</v>
      </c>
    </row>
    <row r="49" spans="1:7" x14ac:dyDescent="0.2">
      <c r="A49" s="229" t="s">
        <v>572</v>
      </c>
      <c r="B49" s="246">
        <v>0</v>
      </c>
      <c r="C49" s="246">
        <v>730</v>
      </c>
      <c r="D49" s="246">
        <v>0</v>
      </c>
      <c r="E49" s="246">
        <v>0</v>
      </c>
      <c r="F49" s="246">
        <v>0</v>
      </c>
      <c r="G49" s="246">
        <v>730</v>
      </c>
    </row>
    <row r="50" spans="1:7" x14ac:dyDescent="0.2">
      <c r="A50" s="229" t="s">
        <v>573</v>
      </c>
      <c r="B50" s="246">
        <v>0</v>
      </c>
      <c r="C50" s="246">
        <v>300</v>
      </c>
      <c r="D50" s="246">
        <v>0</v>
      </c>
      <c r="E50" s="246">
        <v>0</v>
      </c>
      <c r="F50" s="246">
        <v>0</v>
      </c>
      <c r="G50" s="246">
        <v>300</v>
      </c>
    </row>
    <row r="51" spans="1:7" x14ac:dyDescent="0.2">
      <c r="A51" s="229" t="s">
        <v>575</v>
      </c>
      <c r="B51" s="246">
        <v>0</v>
      </c>
      <c r="C51" s="246">
        <v>289</v>
      </c>
      <c r="D51" s="246">
        <v>0</v>
      </c>
      <c r="E51" s="246">
        <v>0</v>
      </c>
      <c r="F51" s="246">
        <v>0</v>
      </c>
      <c r="G51" s="246">
        <v>289</v>
      </c>
    </row>
    <row r="52" spans="1:7" x14ac:dyDescent="0.2">
      <c r="A52" s="229" t="s">
        <v>578</v>
      </c>
      <c r="B52" s="246">
        <v>0</v>
      </c>
      <c r="C52" s="246">
        <v>326</v>
      </c>
      <c r="D52" s="246">
        <v>0</v>
      </c>
      <c r="E52" s="246">
        <v>0</v>
      </c>
      <c r="F52" s="246">
        <v>0</v>
      </c>
      <c r="G52" s="246">
        <v>326</v>
      </c>
    </row>
    <row r="53" spans="1:7" x14ac:dyDescent="0.2">
      <c r="A53" s="229" t="s">
        <v>579</v>
      </c>
      <c r="B53" s="246">
        <v>0</v>
      </c>
      <c r="C53" s="246">
        <v>156</v>
      </c>
      <c r="D53" s="246">
        <v>0</v>
      </c>
      <c r="E53" s="246">
        <v>0</v>
      </c>
      <c r="F53" s="246">
        <v>0</v>
      </c>
      <c r="G53" s="246">
        <v>156</v>
      </c>
    </row>
    <row r="54" spans="1:7" x14ac:dyDescent="0.2">
      <c r="A54" s="229" t="s">
        <v>580</v>
      </c>
      <c r="B54" s="246">
        <v>0</v>
      </c>
      <c r="C54" s="246">
        <v>130</v>
      </c>
      <c r="D54" s="246">
        <v>0</v>
      </c>
      <c r="E54" s="246">
        <v>0</v>
      </c>
      <c r="F54" s="246">
        <v>0</v>
      </c>
      <c r="G54" s="246">
        <v>130</v>
      </c>
    </row>
    <row r="55" spans="1:7" x14ac:dyDescent="0.2">
      <c r="A55" s="229" t="s">
        <v>581</v>
      </c>
      <c r="B55" s="246">
        <v>0</v>
      </c>
      <c r="C55" s="246">
        <v>60</v>
      </c>
      <c r="D55" s="246">
        <v>0</v>
      </c>
      <c r="E55" s="246">
        <v>0</v>
      </c>
      <c r="F55" s="246">
        <v>0</v>
      </c>
      <c r="G55" s="246">
        <v>60</v>
      </c>
    </row>
    <row r="56" spans="1:7" x14ac:dyDescent="0.2">
      <c r="A56" s="229" t="s">
        <v>582</v>
      </c>
      <c r="B56" s="246">
        <v>0</v>
      </c>
      <c r="C56" s="246">
        <v>205</v>
      </c>
      <c r="D56" s="246">
        <v>0</v>
      </c>
      <c r="E56" s="246">
        <v>0</v>
      </c>
      <c r="F56" s="246">
        <v>0</v>
      </c>
      <c r="G56" s="246">
        <v>205</v>
      </c>
    </row>
    <row r="57" spans="1:7" x14ac:dyDescent="0.2">
      <c r="A57" s="231" t="s">
        <v>1164</v>
      </c>
      <c r="B57" s="247">
        <v>290</v>
      </c>
      <c r="C57" s="247">
        <v>33366</v>
      </c>
      <c r="D57" s="247">
        <v>0</v>
      </c>
      <c r="E57" s="247">
        <v>5631</v>
      </c>
      <c r="F57" s="247">
        <v>100</v>
      </c>
      <c r="G57" s="247">
        <v>39387</v>
      </c>
    </row>
    <row r="58" spans="1:7" x14ac:dyDescent="0.2">
      <c r="A58" s="227" t="s">
        <v>22</v>
      </c>
      <c r="B58" s="248"/>
      <c r="C58" s="248"/>
      <c r="D58" s="248"/>
      <c r="E58" s="248"/>
      <c r="F58" s="248"/>
      <c r="G58" s="248"/>
    </row>
    <row r="59" spans="1:7" x14ac:dyDescent="0.2">
      <c r="A59" s="229" t="s">
        <v>201</v>
      </c>
      <c r="B59" s="246">
        <v>0</v>
      </c>
      <c r="C59" s="246">
        <v>350</v>
      </c>
      <c r="D59" s="246">
        <v>0</v>
      </c>
      <c r="E59" s="246">
        <v>0</v>
      </c>
      <c r="F59" s="246">
        <v>0</v>
      </c>
      <c r="G59" s="246">
        <v>350</v>
      </c>
    </row>
    <row r="60" spans="1:7" x14ac:dyDescent="0.2">
      <c r="A60" s="231" t="s">
        <v>1165</v>
      </c>
      <c r="B60" s="247">
        <v>0</v>
      </c>
      <c r="C60" s="247">
        <v>350</v>
      </c>
      <c r="D60" s="247">
        <v>0</v>
      </c>
      <c r="E60" s="247">
        <v>0</v>
      </c>
      <c r="F60" s="247">
        <v>0</v>
      </c>
      <c r="G60" s="247">
        <v>350</v>
      </c>
    </row>
    <row r="61" spans="1:7" x14ac:dyDescent="0.2">
      <c r="A61" s="227" t="s">
        <v>1089</v>
      </c>
      <c r="B61" s="248"/>
      <c r="C61" s="248"/>
      <c r="D61" s="248"/>
      <c r="E61" s="248"/>
      <c r="F61" s="248"/>
      <c r="G61" s="248"/>
    </row>
    <row r="62" spans="1:7" x14ac:dyDescent="0.2">
      <c r="A62" s="229" t="s">
        <v>393</v>
      </c>
      <c r="B62" s="246">
        <v>0</v>
      </c>
      <c r="C62" s="246">
        <v>450</v>
      </c>
      <c r="D62" s="246">
        <v>0</v>
      </c>
      <c r="E62" s="246">
        <v>0</v>
      </c>
      <c r="F62" s="246">
        <v>0</v>
      </c>
      <c r="G62" s="246">
        <v>450</v>
      </c>
    </row>
    <row r="63" spans="1:7" x14ac:dyDescent="0.2">
      <c r="A63" s="229" t="s">
        <v>403</v>
      </c>
      <c r="B63" s="246">
        <v>0</v>
      </c>
      <c r="C63" s="246">
        <v>60</v>
      </c>
      <c r="D63" s="246">
        <v>0</v>
      </c>
      <c r="E63" s="246">
        <v>0</v>
      </c>
      <c r="F63" s="246">
        <v>0</v>
      </c>
      <c r="G63" s="246">
        <v>60</v>
      </c>
    </row>
    <row r="64" spans="1:7" ht="13.5" thickBot="1" x14ac:dyDescent="0.25">
      <c r="A64" s="231" t="s">
        <v>1166</v>
      </c>
      <c r="B64" s="247">
        <v>0</v>
      </c>
      <c r="C64" s="247">
        <v>510</v>
      </c>
      <c r="D64" s="247">
        <v>0</v>
      </c>
      <c r="E64" s="247">
        <v>0</v>
      </c>
      <c r="F64" s="247">
        <v>0</v>
      </c>
      <c r="G64" s="247">
        <v>510</v>
      </c>
    </row>
    <row r="65" spans="1:7" ht="13.5" thickTop="1" x14ac:dyDescent="0.2">
      <c r="A65" s="233" t="s">
        <v>58</v>
      </c>
      <c r="B65" s="249">
        <v>740.4</v>
      </c>
      <c r="C65" s="249">
        <v>42228</v>
      </c>
      <c r="D65" s="249">
        <v>0</v>
      </c>
      <c r="E65" s="249">
        <v>5841</v>
      </c>
      <c r="F65" s="249">
        <v>100</v>
      </c>
      <c r="G65" s="249">
        <v>48909.4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selection activeCell="A4" sqref="A4"/>
    </sheetView>
  </sheetViews>
  <sheetFormatPr defaultRowHeight="12.75" x14ac:dyDescent="0.2"/>
  <cols>
    <col min="1" max="1" width="48.7109375" bestFit="1" customWidth="1"/>
  </cols>
  <sheetData>
    <row r="1" spans="1:7" ht="2.25" customHeight="1" x14ac:dyDescent="0.2">
      <c r="A1" s="244" t="s">
        <v>1176</v>
      </c>
    </row>
    <row r="2" spans="1:7" ht="18" x14ac:dyDescent="0.25">
      <c r="A2" s="245" t="s">
        <v>1</v>
      </c>
    </row>
    <row r="3" spans="1:7" ht="18" x14ac:dyDescent="0.25">
      <c r="A3" s="245" t="s">
        <v>665</v>
      </c>
    </row>
    <row r="4" spans="1:7" ht="18" x14ac:dyDescent="0.25">
      <c r="A4" s="245" t="s">
        <v>1196</v>
      </c>
    </row>
    <row r="5" spans="1:7" ht="18" x14ac:dyDescent="0.25">
      <c r="A5" s="245" t="s">
        <v>1157</v>
      </c>
    </row>
    <row r="6" spans="1:7" ht="15" x14ac:dyDescent="0.2">
      <c r="A6" s="244" t="s">
        <v>2</v>
      </c>
    </row>
    <row r="7" spans="1:7" ht="38.25" x14ac:dyDescent="0.2">
      <c r="A7" s="226" t="s">
        <v>1138</v>
      </c>
      <c r="B7" s="225" t="s">
        <v>60</v>
      </c>
      <c r="C7" s="225" t="s">
        <v>1152</v>
      </c>
      <c r="D7" s="225" t="s">
        <v>1155</v>
      </c>
      <c r="E7" s="225" t="s">
        <v>1154</v>
      </c>
      <c r="F7" s="225" t="s">
        <v>1153</v>
      </c>
      <c r="G7" s="226" t="s">
        <v>58</v>
      </c>
    </row>
    <row r="8" spans="1:7" x14ac:dyDescent="0.2">
      <c r="A8" s="227" t="s">
        <v>25</v>
      </c>
      <c r="B8" s="228"/>
      <c r="C8" s="228"/>
      <c r="D8" s="228"/>
      <c r="E8" s="228"/>
      <c r="F8" s="228"/>
      <c r="G8" s="228"/>
    </row>
    <row r="9" spans="1:7" x14ac:dyDescent="0.2">
      <c r="A9" s="229" t="s">
        <v>261</v>
      </c>
      <c r="B9" s="246">
        <v>0</v>
      </c>
      <c r="C9" s="246">
        <v>163</v>
      </c>
      <c r="D9" s="246">
        <v>0</v>
      </c>
      <c r="E9" s="246">
        <v>1462</v>
      </c>
      <c r="F9" s="246">
        <v>0</v>
      </c>
      <c r="G9" s="246">
        <v>1625</v>
      </c>
    </row>
    <row r="10" spans="1:7" x14ac:dyDescent="0.2">
      <c r="A10" s="229" t="s">
        <v>277</v>
      </c>
      <c r="B10" s="246">
        <v>0</v>
      </c>
      <c r="C10" s="246">
        <v>1000</v>
      </c>
      <c r="D10" s="246">
        <v>0</v>
      </c>
      <c r="E10" s="246">
        <v>0</v>
      </c>
      <c r="F10" s="246">
        <v>1000</v>
      </c>
      <c r="G10" s="246">
        <v>2000</v>
      </c>
    </row>
    <row r="11" spans="1:7" x14ac:dyDescent="0.2">
      <c r="A11" s="229" t="s">
        <v>493</v>
      </c>
      <c r="B11" s="246">
        <v>0</v>
      </c>
      <c r="C11" s="246">
        <v>2175</v>
      </c>
      <c r="D11" s="246">
        <v>0</v>
      </c>
      <c r="E11" s="246">
        <v>0</v>
      </c>
      <c r="F11" s="246">
        <v>0</v>
      </c>
      <c r="G11" s="246">
        <v>2175</v>
      </c>
    </row>
    <row r="12" spans="1:7" x14ac:dyDescent="0.2">
      <c r="A12" s="229" t="s">
        <v>494</v>
      </c>
      <c r="B12" s="246">
        <v>0</v>
      </c>
      <c r="C12" s="246">
        <v>10413</v>
      </c>
      <c r="D12" s="246">
        <v>0</v>
      </c>
      <c r="E12" s="246">
        <v>0</v>
      </c>
      <c r="F12" s="246">
        <v>0</v>
      </c>
      <c r="G12" s="246">
        <v>10413</v>
      </c>
    </row>
    <row r="13" spans="1:7" x14ac:dyDescent="0.2">
      <c r="A13" s="229" t="s">
        <v>188</v>
      </c>
      <c r="B13" s="246">
        <v>0</v>
      </c>
      <c r="C13" s="246">
        <v>1000</v>
      </c>
      <c r="D13" s="246">
        <v>0</v>
      </c>
      <c r="E13" s="246">
        <v>0</v>
      </c>
      <c r="F13" s="246">
        <v>0</v>
      </c>
      <c r="G13" s="246">
        <v>1000</v>
      </c>
    </row>
    <row r="14" spans="1:7" x14ac:dyDescent="0.2">
      <c r="A14" s="229" t="s">
        <v>321</v>
      </c>
      <c r="B14" s="246">
        <v>0</v>
      </c>
      <c r="C14" s="246">
        <v>30</v>
      </c>
      <c r="D14" s="246">
        <v>0</v>
      </c>
      <c r="E14" s="246">
        <v>277</v>
      </c>
      <c r="F14" s="246">
        <v>0</v>
      </c>
      <c r="G14" s="246">
        <v>307</v>
      </c>
    </row>
    <row r="15" spans="1:7" x14ac:dyDescent="0.2">
      <c r="A15" s="229" t="s">
        <v>368</v>
      </c>
      <c r="B15" s="246">
        <v>0</v>
      </c>
      <c r="C15" s="246">
        <v>47</v>
      </c>
      <c r="D15" s="246">
        <v>0</v>
      </c>
      <c r="E15" s="246">
        <v>0</v>
      </c>
      <c r="F15" s="246">
        <v>50</v>
      </c>
      <c r="G15" s="246">
        <v>97</v>
      </c>
    </row>
    <row r="16" spans="1:7" x14ac:dyDescent="0.2">
      <c r="A16" s="229" t="s">
        <v>370</v>
      </c>
      <c r="B16" s="246">
        <v>0</v>
      </c>
      <c r="C16" s="246">
        <v>750</v>
      </c>
      <c r="D16" s="246">
        <v>0</v>
      </c>
      <c r="E16" s="246">
        <v>0</v>
      </c>
      <c r="F16" s="246">
        <v>0</v>
      </c>
      <c r="G16" s="246">
        <v>750</v>
      </c>
    </row>
    <row r="17" spans="1:7" x14ac:dyDescent="0.2">
      <c r="A17" s="229" t="s">
        <v>371</v>
      </c>
      <c r="B17" s="246">
        <v>0</v>
      </c>
      <c r="C17" s="246">
        <v>550</v>
      </c>
      <c r="D17" s="246">
        <v>0</v>
      </c>
      <c r="E17" s="246">
        <v>0</v>
      </c>
      <c r="F17" s="246">
        <v>0</v>
      </c>
      <c r="G17" s="246">
        <v>550</v>
      </c>
    </row>
    <row r="18" spans="1:7" x14ac:dyDescent="0.2">
      <c r="A18" s="229" t="s">
        <v>194</v>
      </c>
      <c r="B18" s="246">
        <v>0</v>
      </c>
      <c r="C18" s="246">
        <v>325</v>
      </c>
      <c r="D18" s="246">
        <v>0</v>
      </c>
      <c r="E18" s="246">
        <v>0</v>
      </c>
      <c r="F18" s="246">
        <v>0</v>
      </c>
      <c r="G18" s="246">
        <v>325</v>
      </c>
    </row>
    <row r="19" spans="1:7" x14ac:dyDescent="0.2">
      <c r="A19" s="229" t="s">
        <v>395</v>
      </c>
      <c r="B19" s="246">
        <v>0</v>
      </c>
      <c r="C19" s="246">
        <v>1000</v>
      </c>
      <c r="D19" s="246">
        <v>0</v>
      </c>
      <c r="E19" s="246">
        <v>0</v>
      </c>
      <c r="F19" s="246">
        <v>0</v>
      </c>
      <c r="G19" s="246">
        <v>1000</v>
      </c>
    </row>
    <row r="20" spans="1:7" x14ac:dyDescent="0.2">
      <c r="A20" s="229" t="s">
        <v>441</v>
      </c>
      <c r="B20" s="246">
        <v>0</v>
      </c>
      <c r="C20" s="246">
        <v>1990</v>
      </c>
      <c r="D20" s="246">
        <v>0</v>
      </c>
      <c r="E20" s="246">
        <v>0</v>
      </c>
      <c r="F20" s="246">
        <v>100</v>
      </c>
      <c r="G20" s="246">
        <v>2090</v>
      </c>
    </row>
    <row r="21" spans="1:7" x14ac:dyDescent="0.2">
      <c r="A21" s="229" t="s">
        <v>442</v>
      </c>
      <c r="B21" s="246">
        <v>0</v>
      </c>
      <c r="C21" s="246">
        <v>920</v>
      </c>
      <c r="D21" s="246">
        <v>0</v>
      </c>
      <c r="E21" s="246">
        <v>0</v>
      </c>
      <c r="F21" s="246">
        <v>100</v>
      </c>
      <c r="G21" s="246">
        <v>1020</v>
      </c>
    </row>
    <row r="22" spans="1:7" x14ac:dyDescent="0.2">
      <c r="A22" s="229" t="s">
        <v>196</v>
      </c>
      <c r="B22" s="246">
        <v>0</v>
      </c>
      <c r="C22" s="246">
        <v>700</v>
      </c>
      <c r="D22" s="246">
        <v>0</v>
      </c>
      <c r="E22" s="246">
        <v>0</v>
      </c>
      <c r="F22" s="246">
        <v>0</v>
      </c>
      <c r="G22" s="246">
        <v>700</v>
      </c>
    </row>
    <row r="23" spans="1:7" x14ac:dyDescent="0.2">
      <c r="A23" s="229" t="s">
        <v>536</v>
      </c>
      <c r="B23" s="246">
        <v>0</v>
      </c>
      <c r="C23" s="246">
        <v>970</v>
      </c>
      <c r="D23" s="246">
        <v>0</v>
      </c>
      <c r="E23" s="246">
        <v>0</v>
      </c>
      <c r="F23" s="246">
        <v>0</v>
      </c>
      <c r="G23" s="246">
        <v>970</v>
      </c>
    </row>
    <row r="24" spans="1:7" x14ac:dyDescent="0.2">
      <c r="A24" s="229" t="s">
        <v>537</v>
      </c>
      <c r="B24" s="246">
        <v>0</v>
      </c>
      <c r="C24" s="246">
        <v>8014</v>
      </c>
      <c r="D24" s="246">
        <v>0</v>
      </c>
      <c r="E24" s="246">
        <v>0</v>
      </c>
      <c r="F24" s="246">
        <v>1436</v>
      </c>
      <c r="G24" s="246">
        <v>9450</v>
      </c>
    </row>
    <row r="25" spans="1:7" x14ac:dyDescent="0.2">
      <c r="A25" s="229" t="s">
        <v>538</v>
      </c>
      <c r="B25" s="246">
        <v>0</v>
      </c>
      <c r="C25" s="246">
        <v>900</v>
      </c>
      <c r="D25" s="246">
        <v>0</v>
      </c>
      <c r="E25" s="246">
        <v>0</v>
      </c>
      <c r="F25" s="246">
        <v>100</v>
      </c>
      <c r="G25" s="246">
        <v>1000</v>
      </c>
    </row>
    <row r="26" spans="1:7" x14ac:dyDescent="0.2">
      <c r="A26" s="229" t="s">
        <v>539</v>
      </c>
      <c r="B26" s="246">
        <v>260</v>
      </c>
      <c r="C26" s="246">
        <v>140</v>
      </c>
      <c r="D26" s="246">
        <v>0</v>
      </c>
      <c r="E26" s="246">
        <v>0</v>
      </c>
      <c r="F26" s="246">
        <v>0</v>
      </c>
      <c r="G26" s="246">
        <v>400</v>
      </c>
    </row>
    <row r="27" spans="1:7" x14ac:dyDescent="0.2">
      <c r="A27" s="229" t="s">
        <v>540</v>
      </c>
      <c r="B27" s="246">
        <v>0</v>
      </c>
      <c r="C27" s="246">
        <v>65</v>
      </c>
      <c r="D27" s="246">
        <v>0</v>
      </c>
      <c r="E27" s="246">
        <v>0</v>
      </c>
      <c r="F27" s="246">
        <v>0</v>
      </c>
      <c r="G27" s="246">
        <v>65</v>
      </c>
    </row>
    <row r="28" spans="1:7" x14ac:dyDescent="0.2">
      <c r="A28" s="229" t="s">
        <v>460</v>
      </c>
      <c r="B28" s="246">
        <v>0</v>
      </c>
      <c r="C28" s="246">
        <v>15</v>
      </c>
      <c r="D28" s="246">
        <v>0</v>
      </c>
      <c r="E28" s="246">
        <v>138</v>
      </c>
      <c r="F28" s="246">
        <v>0</v>
      </c>
      <c r="G28" s="246">
        <v>153</v>
      </c>
    </row>
    <row r="29" spans="1:7" x14ac:dyDescent="0.2">
      <c r="A29" s="229" t="s">
        <v>464</v>
      </c>
      <c r="B29" s="246">
        <v>0</v>
      </c>
      <c r="C29" s="246">
        <v>102</v>
      </c>
      <c r="D29" s="246">
        <v>0</v>
      </c>
      <c r="E29" s="246">
        <v>103</v>
      </c>
      <c r="F29" s="246">
        <v>0</v>
      </c>
      <c r="G29" s="246">
        <v>205</v>
      </c>
    </row>
    <row r="30" spans="1:7" x14ac:dyDescent="0.2">
      <c r="A30" s="229" t="s">
        <v>465</v>
      </c>
      <c r="B30" s="246">
        <v>0</v>
      </c>
      <c r="C30" s="246">
        <v>51</v>
      </c>
      <c r="D30" s="246">
        <v>0</v>
      </c>
      <c r="E30" s="246">
        <v>204</v>
      </c>
      <c r="F30" s="246">
        <v>0</v>
      </c>
      <c r="G30" s="246">
        <v>255</v>
      </c>
    </row>
    <row r="31" spans="1:7" x14ac:dyDescent="0.2">
      <c r="A31" s="229" t="s">
        <v>466</v>
      </c>
      <c r="B31" s="246">
        <v>0</v>
      </c>
      <c r="C31" s="246">
        <v>134</v>
      </c>
      <c r="D31" s="246">
        <v>0</v>
      </c>
      <c r="E31" s="246">
        <v>16</v>
      </c>
      <c r="F31" s="246">
        <v>0</v>
      </c>
      <c r="G31" s="246">
        <v>150</v>
      </c>
    </row>
    <row r="32" spans="1:7" x14ac:dyDescent="0.2">
      <c r="A32" s="229" t="s">
        <v>467</v>
      </c>
      <c r="B32" s="246">
        <v>0</v>
      </c>
      <c r="C32" s="246">
        <v>136</v>
      </c>
      <c r="D32" s="246">
        <v>0</v>
      </c>
      <c r="E32" s="246">
        <v>17</v>
      </c>
      <c r="F32" s="246">
        <v>0</v>
      </c>
      <c r="G32" s="246">
        <v>153</v>
      </c>
    </row>
    <row r="33" spans="1:7" x14ac:dyDescent="0.2">
      <c r="A33" s="231" t="s">
        <v>1168</v>
      </c>
      <c r="B33" s="247">
        <v>260</v>
      </c>
      <c r="C33" s="247">
        <v>31590</v>
      </c>
      <c r="D33" s="247">
        <v>0</v>
      </c>
      <c r="E33" s="247">
        <v>2217</v>
      </c>
      <c r="F33" s="247">
        <v>2786</v>
      </c>
      <c r="G33" s="247">
        <v>36853</v>
      </c>
    </row>
    <row r="34" spans="1:7" x14ac:dyDescent="0.2">
      <c r="A34" s="227" t="s">
        <v>28</v>
      </c>
      <c r="B34" s="248"/>
      <c r="C34" s="248"/>
      <c r="D34" s="248"/>
      <c r="E34" s="248"/>
      <c r="F34" s="248"/>
      <c r="G34" s="248"/>
    </row>
    <row r="35" spans="1:7" x14ac:dyDescent="0.2">
      <c r="A35" s="229" t="s">
        <v>337</v>
      </c>
      <c r="B35" s="246">
        <v>0</v>
      </c>
      <c r="C35" s="246">
        <v>10900</v>
      </c>
      <c r="D35" s="246">
        <v>0</v>
      </c>
      <c r="E35" s="246">
        <v>0</v>
      </c>
      <c r="F35" s="246">
        <v>6100</v>
      </c>
      <c r="G35" s="246">
        <v>17000</v>
      </c>
    </row>
    <row r="36" spans="1:7" x14ac:dyDescent="0.2">
      <c r="A36" s="229" t="s">
        <v>406</v>
      </c>
      <c r="B36" s="246">
        <v>0</v>
      </c>
      <c r="C36" s="246">
        <v>3000</v>
      </c>
      <c r="D36" s="246">
        <v>0</v>
      </c>
      <c r="E36" s="246">
        <v>0</v>
      </c>
      <c r="F36" s="246">
        <v>2000</v>
      </c>
      <c r="G36" s="246">
        <v>5000</v>
      </c>
    </row>
    <row r="37" spans="1:7" x14ac:dyDescent="0.2">
      <c r="A37" s="229" t="s">
        <v>407</v>
      </c>
      <c r="B37" s="246">
        <v>0</v>
      </c>
      <c r="C37" s="246">
        <v>2500</v>
      </c>
      <c r="D37" s="246">
        <v>0</v>
      </c>
      <c r="E37" s="246">
        <v>0</v>
      </c>
      <c r="F37" s="246">
        <v>0</v>
      </c>
      <c r="G37" s="246">
        <v>2500</v>
      </c>
    </row>
    <row r="38" spans="1:7" x14ac:dyDescent="0.2">
      <c r="A38" s="229" t="s">
        <v>408</v>
      </c>
      <c r="B38" s="246">
        <v>0</v>
      </c>
      <c r="C38" s="246">
        <v>4006</v>
      </c>
      <c r="D38" s="246">
        <v>0</v>
      </c>
      <c r="E38" s="246">
        <v>0</v>
      </c>
      <c r="F38" s="246">
        <v>0</v>
      </c>
      <c r="G38" s="246">
        <v>4006</v>
      </c>
    </row>
    <row r="39" spans="1:7" x14ac:dyDescent="0.2">
      <c r="A39" s="229" t="s">
        <v>451</v>
      </c>
      <c r="B39" s="246">
        <v>0</v>
      </c>
      <c r="C39" s="246">
        <v>35</v>
      </c>
      <c r="D39" s="246">
        <v>0</v>
      </c>
      <c r="E39" s="246">
        <v>0</v>
      </c>
      <c r="F39" s="246">
        <v>100</v>
      </c>
      <c r="G39" s="246">
        <v>135</v>
      </c>
    </row>
    <row r="40" spans="1:7" x14ac:dyDescent="0.2">
      <c r="A40" s="231" t="s">
        <v>1169</v>
      </c>
      <c r="B40" s="247">
        <v>0</v>
      </c>
      <c r="C40" s="247">
        <v>20441</v>
      </c>
      <c r="D40" s="247">
        <v>0</v>
      </c>
      <c r="E40" s="247">
        <v>0</v>
      </c>
      <c r="F40" s="247">
        <v>8200</v>
      </c>
      <c r="G40" s="247">
        <v>28641</v>
      </c>
    </row>
    <row r="41" spans="1:7" x14ac:dyDescent="0.2">
      <c r="A41" s="227" t="s">
        <v>27</v>
      </c>
      <c r="B41" s="248"/>
      <c r="C41" s="248"/>
      <c r="D41" s="248"/>
      <c r="E41" s="248"/>
      <c r="F41" s="248"/>
      <c r="G41" s="248"/>
    </row>
    <row r="42" spans="1:7" x14ac:dyDescent="0.2">
      <c r="A42" s="229" t="s">
        <v>280</v>
      </c>
      <c r="B42" s="246">
        <v>0</v>
      </c>
      <c r="C42" s="246">
        <v>295</v>
      </c>
      <c r="D42" s="246">
        <v>0</v>
      </c>
      <c r="E42" s="246">
        <v>0</v>
      </c>
      <c r="F42" s="246">
        <v>0</v>
      </c>
      <c r="G42" s="246">
        <v>295</v>
      </c>
    </row>
    <row r="43" spans="1:7" x14ac:dyDescent="0.2">
      <c r="A43" s="229" t="s">
        <v>320</v>
      </c>
      <c r="B43" s="246">
        <v>0</v>
      </c>
      <c r="C43" s="246">
        <v>450</v>
      </c>
      <c r="D43" s="246">
        <v>0</v>
      </c>
      <c r="E43" s="246">
        <v>0</v>
      </c>
      <c r="F43" s="246">
        <v>0</v>
      </c>
      <c r="G43" s="246">
        <v>450</v>
      </c>
    </row>
    <row r="44" spans="1:7" x14ac:dyDescent="0.2">
      <c r="A44" s="229" t="s">
        <v>372</v>
      </c>
      <c r="B44" s="246">
        <v>0</v>
      </c>
      <c r="C44" s="246">
        <v>14000</v>
      </c>
      <c r="D44" s="246">
        <v>0</v>
      </c>
      <c r="E44" s="246">
        <v>0</v>
      </c>
      <c r="F44" s="246">
        <v>1000</v>
      </c>
      <c r="G44" s="246">
        <v>15000</v>
      </c>
    </row>
    <row r="45" spans="1:7" x14ac:dyDescent="0.2">
      <c r="A45" s="229" t="s">
        <v>435</v>
      </c>
      <c r="B45" s="246">
        <v>0</v>
      </c>
      <c r="C45" s="246">
        <v>1200</v>
      </c>
      <c r="D45" s="246">
        <v>0</v>
      </c>
      <c r="E45" s="246">
        <v>0</v>
      </c>
      <c r="F45" s="246">
        <v>0</v>
      </c>
      <c r="G45" s="246">
        <v>1200</v>
      </c>
    </row>
    <row r="46" spans="1:7" x14ac:dyDescent="0.2">
      <c r="A46" s="229" t="s">
        <v>436</v>
      </c>
      <c r="B46" s="246">
        <v>0</v>
      </c>
      <c r="C46" s="246">
        <v>1500</v>
      </c>
      <c r="D46" s="246">
        <v>0</v>
      </c>
      <c r="E46" s="246">
        <v>0</v>
      </c>
      <c r="F46" s="246">
        <v>5000</v>
      </c>
      <c r="G46" s="246">
        <v>6500</v>
      </c>
    </row>
    <row r="47" spans="1:7" x14ac:dyDescent="0.2">
      <c r="A47" s="229" t="s">
        <v>437</v>
      </c>
      <c r="B47" s="246">
        <v>0</v>
      </c>
      <c r="C47" s="246">
        <v>1500</v>
      </c>
      <c r="D47" s="246">
        <v>0</v>
      </c>
      <c r="E47" s="246">
        <v>0</v>
      </c>
      <c r="F47" s="246">
        <v>5000</v>
      </c>
      <c r="G47" s="246">
        <v>6500</v>
      </c>
    </row>
    <row r="48" spans="1:7" x14ac:dyDescent="0.2">
      <c r="A48" s="229" t="s">
        <v>438</v>
      </c>
      <c r="B48" s="246">
        <v>0</v>
      </c>
      <c r="C48" s="246">
        <v>3000</v>
      </c>
      <c r="D48" s="246">
        <v>0</v>
      </c>
      <c r="E48" s="246">
        <v>0</v>
      </c>
      <c r="F48" s="246">
        <v>0</v>
      </c>
      <c r="G48" s="246">
        <v>3000</v>
      </c>
    </row>
    <row r="49" spans="1:7" x14ac:dyDescent="0.2">
      <c r="A49" s="229" t="s">
        <v>439</v>
      </c>
      <c r="B49" s="246">
        <v>0</v>
      </c>
      <c r="C49" s="246">
        <v>300</v>
      </c>
      <c r="D49" s="246">
        <v>0</v>
      </c>
      <c r="E49" s="246">
        <v>0</v>
      </c>
      <c r="F49" s="246">
        <v>500</v>
      </c>
      <c r="G49" s="246">
        <v>800</v>
      </c>
    </row>
    <row r="50" spans="1:7" x14ac:dyDescent="0.2">
      <c r="A50" s="229" t="s">
        <v>443</v>
      </c>
      <c r="B50" s="246">
        <v>0</v>
      </c>
      <c r="C50" s="246">
        <v>200</v>
      </c>
      <c r="D50" s="246">
        <v>0</v>
      </c>
      <c r="E50" s="246">
        <v>0</v>
      </c>
      <c r="F50" s="246">
        <v>0</v>
      </c>
      <c r="G50" s="246">
        <v>200</v>
      </c>
    </row>
    <row r="51" spans="1:7" x14ac:dyDescent="0.2">
      <c r="A51" s="229" t="s">
        <v>456</v>
      </c>
      <c r="B51" s="246">
        <v>0</v>
      </c>
      <c r="C51" s="246">
        <v>97</v>
      </c>
      <c r="D51" s="246">
        <v>0</v>
      </c>
      <c r="E51" s="246">
        <v>0</v>
      </c>
      <c r="F51" s="246">
        <v>100</v>
      </c>
      <c r="G51" s="246">
        <v>197</v>
      </c>
    </row>
    <row r="52" spans="1:7" x14ac:dyDescent="0.2">
      <c r="A52" s="229" t="s">
        <v>528</v>
      </c>
      <c r="B52" s="246">
        <v>0</v>
      </c>
      <c r="C52" s="246">
        <v>1000</v>
      </c>
      <c r="D52" s="246">
        <v>0</v>
      </c>
      <c r="E52" s="246">
        <v>0</v>
      </c>
      <c r="F52" s="246">
        <v>0</v>
      </c>
      <c r="G52" s="246">
        <v>1000</v>
      </c>
    </row>
    <row r="53" spans="1:7" x14ac:dyDescent="0.2">
      <c r="A53" s="229" t="s">
        <v>529</v>
      </c>
      <c r="B53" s="246">
        <v>0</v>
      </c>
      <c r="C53" s="246">
        <v>2442</v>
      </c>
      <c r="D53" s="246">
        <v>0</v>
      </c>
      <c r="E53" s="246">
        <v>0</v>
      </c>
      <c r="F53" s="246">
        <v>0</v>
      </c>
      <c r="G53" s="246">
        <v>2442</v>
      </c>
    </row>
    <row r="54" spans="1:7" x14ac:dyDescent="0.2">
      <c r="A54" s="229" t="s">
        <v>530</v>
      </c>
      <c r="B54" s="246">
        <v>825</v>
      </c>
      <c r="C54" s="246">
        <v>0</v>
      </c>
      <c r="D54" s="246">
        <v>0</v>
      </c>
      <c r="E54" s="246">
        <v>0</v>
      </c>
      <c r="F54" s="246">
        <v>0</v>
      </c>
      <c r="G54" s="246">
        <v>825</v>
      </c>
    </row>
    <row r="55" spans="1:7" x14ac:dyDescent="0.2">
      <c r="A55" s="229" t="s">
        <v>463</v>
      </c>
      <c r="B55" s="246">
        <v>0</v>
      </c>
      <c r="C55" s="246">
        <v>1500</v>
      </c>
      <c r="D55" s="246">
        <v>0</v>
      </c>
      <c r="E55" s="246">
        <v>500</v>
      </c>
      <c r="F55" s="246">
        <v>0</v>
      </c>
      <c r="G55" s="246">
        <v>2000</v>
      </c>
    </row>
    <row r="56" spans="1:7" x14ac:dyDescent="0.2">
      <c r="A56" s="229" t="s">
        <v>470</v>
      </c>
      <c r="B56" s="246">
        <v>0</v>
      </c>
      <c r="C56" s="246">
        <v>0</v>
      </c>
      <c r="D56" s="246">
        <v>0</v>
      </c>
      <c r="E56" s="246">
        <v>827</v>
      </c>
      <c r="F56" s="246">
        <v>0</v>
      </c>
      <c r="G56" s="246">
        <v>827</v>
      </c>
    </row>
    <row r="57" spans="1:7" x14ac:dyDescent="0.2">
      <c r="A57" s="231" t="s">
        <v>1170</v>
      </c>
      <c r="B57" s="247">
        <v>825</v>
      </c>
      <c r="C57" s="247">
        <v>27484</v>
      </c>
      <c r="D57" s="247">
        <v>0</v>
      </c>
      <c r="E57" s="247">
        <v>1327</v>
      </c>
      <c r="F57" s="247">
        <v>11600</v>
      </c>
      <c r="G57" s="247">
        <v>41236</v>
      </c>
    </row>
    <row r="58" spans="1:7" x14ac:dyDescent="0.2">
      <c r="A58" s="227" t="s">
        <v>26</v>
      </c>
      <c r="B58" s="248"/>
      <c r="C58" s="248"/>
      <c r="D58" s="248"/>
      <c r="E58" s="248"/>
      <c r="F58" s="248"/>
      <c r="G58" s="248"/>
    </row>
    <row r="59" spans="1:7" x14ac:dyDescent="0.2">
      <c r="A59" s="229" t="s">
        <v>264</v>
      </c>
      <c r="B59" s="246">
        <v>0</v>
      </c>
      <c r="C59" s="246">
        <v>263</v>
      </c>
      <c r="D59" s="246">
        <v>0</v>
      </c>
      <c r="E59" s="246">
        <v>262</v>
      </c>
      <c r="F59" s="246">
        <v>0</v>
      </c>
      <c r="G59" s="246">
        <v>525</v>
      </c>
    </row>
    <row r="60" spans="1:7" x14ac:dyDescent="0.2">
      <c r="A60" s="229" t="s">
        <v>268</v>
      </c>
      <c r="B60" s="246">
        <v>0</v>
      </c>
      <c r="C60" s="246">
        <v>100</v>
      </c>
      <c r="D60" s="246">
        <v>0</v>
      </c>
      <c r="E60" s="246">
        <v>0</v>
      </c>
      <c r="F60" s="246">
        <v>3100</v>
      </c>
      <c r="G60" s="246">
        <v>3200</v>
      </c>
    </row>
    <row r="61" spans="1:7" x14ac:dyDescent="0.2">
      <c r="A61" s="229" t="s">
        <v>273</v>
      </c>
      <c r="B61" s="246">
        <v>0</v>
      </c>
      <c r="C61" s="246">
        <v>0</v>
      </c>
      <c r="D61" s="246">
        <v>0</v>
      </c>
      <c r="E61" s="246">
        <v>193</v>
      </c>
      <c r="F61" s="246">
        <v>0</v>
      </c>
      <c r="G61" s="246">
        <v>193</v>
      </c>
    </row>
    <row r="62" spans="1:7" x14ac:dyDescent="0.2">
      <c r="A62" s="229" t="s">
        <v>278</v>
      </c>
      <c r="B62" s="246">
        <v>0</v>
      </c>
      <c r="C62" s="246">
        <v>130</v>
      </c>
      <c r="D62" s="246">
        <v>0</v>
      </c>
      <c r="E62" s="246">
        <v>0</v>
      </c>
      <c r="F62" s="246">
        <v>800</v>
      </c>
      <c r="G62" s="246">
        <v>930</v>
      </c>
    </row>
    <row r="63" spans="1:7" x14ac:dyDescent="0.2">
      <c r="A63" s="229" t="s">
        <v>479</v>
      </c>
      <c r="B63" s="246">
        <v>0</v>
      </c>
      <c r="C63" s="246">
        <v>100</v>
      </c>
      <c r="D63" s="246">
        <v>0</v>
      </c>
      <c r="E63" s="246">
        <v>0</v>
      </c>
      <c r="F63" s="246">
        <v>12500</v>
      </c>
      <c r="G63" s="246">
        <v>12600</v>
      </c>
    </row>
    <row r="64" spans="1:7" x14ac:dyDescent="0.2">
      <c r="A64" s="229" t="s">
        <v>487</v>
      </c>
      <c r="B64" s="246">
        <v>0</v>
      </c>
      <c r="C64" s="246">
        <v>162</v>
      </c>
      <c r="D64" s="246">
        <v>0</v>
      </c>
      <c r="E64" s="246">
        <v>262</v>
      </c>
      <c r="F64" s="246">
        <v>100</v>
      </c>
      <c r="G64" s="246">
        <v>524</v>
      </c>
    </row>
    <row r="65" spans="1:7" x14ac:dyDescent="0.2">
      <c r="A65" s="229" t="s">
        <v>304</v>
      </c>
      <c r="B65" s="246">
        <v>0</v>
      </c>
      <c r="C65" s="246">
        <v>250</v>
      </c>
      <c r="D65" s="246">
        <v>0</v>
      </c>
      <c r="E65" s="246">
        <v>750</v>
      </c>
      <c r="F65" s="246">
        <v>0</v>
      </c>
      <c r="G65" s="246">
        <v>1000</v>
      </c>
    </row>
    <row r="66" spans="1:7" x14ac:dyDescent="0.2">
      <c r="A66" s="229" t="s">
        <v>502</v>
      </c>
      <c r="B66" s="246">
        <v>0</v>
      </c>
      <c r="C66" s="246">
        <v>400</v>
      </c>
      <c r="D66" s="246">
        <v>0</v>
      </c>
      <c r="E66" s="246">
        <v>0</v>
      </c>
      <c r="F66" s="246">
        <v>0</v>
      </c>
      <c r="G66" s="246">
        <v>400</v>
      </c>
    </row>
    <row r="67" spans="1:7" x14ac:dyDescent="0.2">
      <c r="A67" s="229" t="s">
        <v>505</v>
      </c>
      <c r="B67" s="246">
        <v>0</v>
      </c>
      <c r="C67" s="246">
        <v>150</v>
      </c>
      <c r="D67" s="246">
        <v>0</v>
      </c>
      <c r="E67" s="246">
        <v>0</v>
      </c>
      <c r="F67" s="246">
        <v>0</v>
      </c>
      <c r="G67" s="246">
        <v>150</v>
      </c>
    </row>
    <row r="68" spans="1:7" x14ac:dyDescent="0.2">
      <c r="A68" s="229" t="s">
        <v>319</v>
      </c>
      <c r="B68" s="246">
        <v>0</v>
      </c>
      <c r="C68" s="246">
        <v>445</v>
      </c>
      <c r="D68" s="246">
        <v>0</v>
      </c>
      <c r="E68" s="246">
        <v>0</v>
      </c>
      <c r="F68" s="246">
        <v>0</v>
      </c>
      <c r="G68" s="246">
        <v>445</v>
      </c>
    </row>
    <row r="69" spans="1:7" x14ac:dyDescent="0.2">
      <c r="A69" s="229" t="s">
        <v>509</v>
      </c>
      <c r="B69" s="246">
        <v>0</v>
      </c>
      <c r="C69" s="246">
        <v>500</v>
      </c>
      <c r="D69" s="246">
        <v>0</v>
      </c>
      <c r="E69" s="246">
        <v>0</v>
      </c>
      <c r="F69" s="246">
        <v>0</v>
      </c>
      <c r="G69" s="246">
        <v>500</v>
      </c>
    </row>
    <row r="70" spans="1:7" x14ac:dyDescent="0.2">
      <c r="A70" s="229" t="s">
        <v>517</v>
      </c>
      <c r="B70" s="246">
        <v>0</v>
      </c>
      <c r="C70" s="246">
        <v>100</v>
      </c>
      <c r="D70" s="246">
        <v>0</v>
      </c>
      <c r="E70" s="246">
        <v>0</v>
      </c>
      <c r="F70" s="246">
        <v>3900</v>
      </c>
      <c r="G70" s="246">
        <v>4000</v>
      </c>
    </row>
    <row r="71" spans="1:7" x14ac:dyDescent="0.2">
      <c r="A71" s="229" t="s">
        <v>518</v>
      </c>
      <c r="B71" s="246">
        <v>0</v>
      </c>
      <c r="C71" s="246">
        <v>300</v>
      </c>
      <c r="D71" s="246">
        <v>0</v>
      </c>
      <c r="E71" s="246">
        <v>0</v>
      </c>
      <c r="F71" s="246">
        <v>0</v>
      </c>
      <c r="G71" s="246">
        <v>300</v>
      </c>
    </row>
    <row r="72" spans="1:7" x14ac:dyDescent="0.2">
      <c r="A72" s="229" t="s">
        <v>520</v>
      </c>
      <c r="B72" s="246">
        <v>0</v>
      </c>
      <c r="C72" s="246">
        <v>100</v>
      </c>
      <c r="D72" s="246">
        <v>0</v>
      </c>
      <c r="E72" s="246">
        <v>0</v>
      </c>
      <c r="F72" s="246">
        <v>400</v>
      </c>
      <c r="G72" s="246">
        <v>500</v>
      </c>
    </row>
    <row r="73" spans="1:7" x14ac:dyDescent="0.2">
      <c r="A73" s="229" t="s">
        <v>378</v>
      </c>
      <c r="B73" s="246">
        <v>0</v>
      </c>
      <c r="C73" s="246">
        <v>1500</v>
      </c>
      <c r="D73" s="246">
        <v>0</v>
      </c>
      <c r="E73" s="246">
        <v>0</v>
      </c>
      <c r="F73" s="246">
        <v>0</v>
      </c>
      <c r="G73" s="246">
        <v>1500</v>
      </c>
    </row>
    <row r="74" spans="1:7" x14ac:dyDescent="0.2">
      <c r="A74" s="229" t="s">
        <v>444</v>
      </c>
      <c r="B74" s="246">
        <v>0</v>
      </c>
      <c r="C74" s="246">
        <v>435</v>
      </c>
      <c r="D74" s="246">
        <v>0</v>
      </c>
      <c r="E74" s="246">
        <v>65</v>
      </c>
      <c r="F74" s="246">
        <v>0</v>
      </c>
      <c r="G74" s="246">
        <v>500</v>
      </c>
    </row>
    <row r="75" spans="1:7" x14ac:dyDescent="0.2">
      <c r="A75" s="229" t="s">
        <v>531</v>
      </c>
      <c r="B75" s="246">
        <v>0</v>
      </c>
      <c r="C75" s="246">
        <v>600</v>
      </c>
      <c r="D75" s="246">
        <v>0</v>
      </c>
      <c r="E75" s="246">
        <v>0</v>
      </c>
      <c r="F75" s="246">
        <v>0</v>
      </c>
      <c r="G75" s="246">
        <v>600</v>
      </c>
    </row>
    <row r="76" spans="1:7" x14ac:dyDescent="0.2">
      <c r="A76" s="229" t="s">
        <v>532</v>
      </c>
      <c r="B76" s="246">
        <v>0</v>
      </c>
      <c r="C76" s="246">
        <v>1500</v>
      </c>
      <c r="D76" s="246">
        <v>0</v>
      </c>
      <c r="E76" s="246">
        <v>0</v>
      </c>
      <c r="F76" s="246">
        <v>0</v>
      </c>
      <c r="G76" s="246">
        <v>1500</v>
      </c>
    </row>
    <row r="77" spans="1:7" x14ac:dyDescent="0.2">
      <c r="A77" s="229" t="s">
        <v>533</v>
      </c>
      <c r="B77" s="246">
        <v>0</v>
      </c>
      <c r="C77" s="246">
        <v>11000</v>
      </c>
      <c r="D77" s="246">
        <v>0</v>
      </c>
      <c r="E77" s="246">
        <v>0</v>
      </c>
      <c r="F77" s="246">
        <v>0</v>
      </c>
      <c r="G77" s="246">
        <v>11000</v>
      </c>
    </row>
    <row r="78" spans="1:7" x14ac:dyDescent="0.2">
      <c r="A78" s="229" t="s">
        <v>534</v>
      </c>
      <c r="B78" s="246">
        <v>0</v>
      </c>
      <c r="C78" s="246">
        <v>2100</v>
      </c>
      <c r="D78" s="246">
        <v>0</v>
      </c>
      <c r="E78" s="246">
        <v>0</v>
      </c>
      <c r="F78" s="246">
        <v>0</v>
      </c>
      <c r="G78" s="246">
        <v>2100</v>
      </c>
    </row>
    <row r="79" spans="1:7" x14ac:dyDescent="0.2">
      <c r="A79" s="229" t="s">
        <v>535</v>
      </c>
      <c r="B79" s="246">
        <v>0</v>
      </c>
      <c r="C79" s="246">
        <v>1750</v>
      </c>
      <c r="D79" s="246">
        <v>0</v>
      </c>
      <c r="E79" s="246">
        <v>0</v>
      </c>
      <c r="F79" s="246">
        <v>5000</v>
      </c>
      <c r="G79" s="246">
        <v>6750</v>
      </c>
    </row>
    <row r="80" spans="1:7" x14ac:dyDescent="0.2">
      <c r="A80" s="229" t="s">
        <v>461</v>
      </c>
      <c r="B80" s="246">
        <v>0</v>
      </c>
      <c r="C80" s="246">
        <v>0</v>
      </c>
      <c r="D80" s="246">
        <v>0</v>
      </c>
      <c r="E80" s="246">
        <v>90</v>
      </c>
      <c r="F80" s="246">
        <v>0</v>
      </c>
      <c r="G80" s="246">
        <v>90</v>
      </c>
    </row>
    <row r="81" spans="1:7" ht="13.5" thickBot="1" x14ac:dyDescent="0.25">
      <c r="A81" s="231" t="s">
        <v>1171</v>
      </c>
      <c r="B81" s="247">
        <v>0</v>
      </c>
      <c r="C81" s="247">
        <v>21885</v>
      </c>
      <c r="D81" s="247">
        <v>0</v>
      </c>
      <c r="E81" s="247">
        <v>1622</v>
      </c>
      <c r="F81" s="247">
        <v>25800</v>
      </c>
      <c r="G81" s="247">
        <v>49307</v>
      </c>
    </row>
    <row r="82" spans="1:7" ht="13.5" thickTop="1" x14ac:dyDescent="0.2">
      <c r="A82" s="233" t="s">
        <v>58</v>
      </c>
      <c r="B82" s="249">
        <v>1085</v>
      </c>
      <c r="C82" s="249">
        <v>101400</v>
      </c>
      <c r="D82" s="249">
        <v>0</v>
      </c>
      <c r="E82" s="249">
        <v>5166</v>
      </c>
      <c r="F82" s="249">
        <v>48386</v>
      </c>
      <c r="G82" s="249">
        <v>156037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30" sqref="E29:E30"/>
    </sheetView>
  </sheetViews>
  <sheetFormatPr defaultRowHeight="12.75" x14ac:dyDescent="0.2"/>
  <cols>
    <col min="1" max="1" width="42.28515625" customWidth="1"/>
  </cols>
  <sheetData>
    <row r="1" spans="1:7" ht="4.5" customHeight="1" x14ac:dyDescent="0.2">
      <c r="A1" s="244" t="s">
        <v>1175</v>
      </c>
    </row>
    <row r="2" spans="1:7" ht="18" x14ac:dyDescent="0.25">
      <c r="A2" s="245" t="s">
        <v>1</v>
      </c>
    </row>
    <row r="3" spans="1:7" ht="18" x14ac:dyDescent="0.25">
      <c r="A3" s="245" t="s">
        <v>665</v>
      </c>
    </row>
    <row r="4" spans="1:7" ht="18" x14ac:dyDescent="0.25">
      <c r="A4" s="245" t="s">
        <v>1197</v>
      </c>
    </row>
    <row r="5" spans="1:7" ht="18" x14ac:dyDescent="0.25">
      <c r="A5" s="245" t="s">
        <v>1157</v>
      </c>
    </row>
    <row r="6" spans="1:7" ht="15" x14ac:dyDescent="0.2">
      <c r="A6" s="244" t="s">
        <v>2</v>
      </c>
    </row>
    <row r="7" spans="1:7" ht="38.25" x14ac:dyDescent="0.2">
      <c r="A7" s="226" t="s">
        <v>1138</v>
      </c>
      <c r="B7" s="225" t="s">
        <v>60</v>
      </c>
      <c r="C7" s="225" t="s">
        <v>1152</v>
      </c>
      <c r="D7" s="225" t="s">
        <v>1155</v>
      </c>
      <c r="E7" s="225" t="s">
        <v>1154</v>
      </c>
      <c r="F7" s="225" t="s">
        <v>1153</v>
      </c>
      <c r="G7" s="226" t="s">
        <v>58</v>
      </c>
    </row>
    <row r="8" spans="1:7" x14ac:dyDescent="0.2">
      <c r="A8" s="227" t="s">
        <v>31</v>
      </c>
      <c r="B8" s="228"/>
      <c r="C8" s="228"/>
      <c r="D8" s="228"/>
      <c r="E8" s="228"/>
      <c r="F8" s="228"/>
      <c r="G8" s="228"/>
    </row>
    <row r="9" spans="1:7" x14ac:dyDescent="0.2">
      <c r="A9" s="229" t="s">
        <v>192</v>
      </c>
      <c r="B9" s="246">
        <v>0</v>
      </c>
      <c r="C9" s="246">
        <v>500</v>
      </c>
      <c r="D9" s="246">
        <v>0</v>
      </c>
      <c r="E9" s="246">
        <v>0</v>
      </c>
      <c r="F9" s="246">
        <v>0</v>
      </c>
      <c r="G9" s="246">
        <v>500</v>
      </c>
    </row>
    <row r="10" spans="1:7" x14ac:dyDescent="0.2">
      <c r="A10" s="229" t="s">
        <v>381</v>
      </c>
      <c r="B10" s="246">
        <v>0</v>
      </c>
      <c r="C10" s="246">
        <v>140</v>
      </c>
      <c r="D10" s="246">
        <v>0</v>
      </c>
      <c r="E10" s="246">
        <v>0</v>
      </c>
      <c r="F10" s="246">
        <v>200</v>
      </c>
      <c r="G10" s="246">
        <v>340</v>
      </c>
    </row>
    <row r="11" spans="1:7" x14ac:dyDescent="0.2">
      <c r="A11" s="229" t="s">
        <v>462</v>
      </c>
      <c r="B11" s="246">
        <v>0</v>
      </c>
      <c r="C11" s="246">
        <v>170</v>
      </c>
      <c r="D11" s="246">
        <v>0</v>
      </c>
      <c r="E11" s="246">
        <v>0</v>
      </c>
      <c r="F11" s="246">
        <v>0</v>
      </c>
      <c r="G11" s="246">
        <v>170</v>
      </c>
    </row>
    <row r="12" spans="1:7" x14ac:dyDescent="0.2">
      <c r="A12" s="229" t="s">
        <v>583</v>
      </c>
      <c r="B12" s="246">
        <v>0</v>
      </c>
      <c r="C12" s="246">
        <v>1000</v>
      </c>
      <c r="D12" s="246">
        <v>0</v>
      </c>
      <c r="E12" s="246">
        <v>0</v>
      </c>
      <c r="F12" s="246">
        <v>0</v>
      </c>
      <c r="G12" s="246">
        <v>1000</v>
      </c>
    </row>
    <row r="13" spans="1:7" x14ac:dyDescent="0.2">
      <c r="A13" s="229" t="s">
        <v>469</v>
      </c>
      <c r="B13" s="246">
        <v>0</v>
      </c>
      <c r="C13" s="246">
        <v>500</v>
      </c>
      <c r="D13" s="246">
        <v>0</v>
      </c>
      <c r="E13" s="246">
        <v>0</v>
      </c>
      <c r="F13" s="246">
        <v>0</v>
      </c>
      <c r="G13" s="246">
        <v>500</v>
      </c>
    </row>
    <row r="14" spans="1:7" x14ac:dyDescent="0.2">
      <c r="A14" s="231" t="s">
        <v>1173</v>
      </c>
      <c r="B14" s="247">
        <v>0</v>
      </c>
      <c r="C14" s="247">
        <v>2310</v>
      </c>
      <c r="D14" s="247">
        <v>0</v>
      </c>
      <c r="E14" s="247">
        <v>0</v>
      </c>
      <c r="F14" s="247">
        <v>200</v>
      </c>
      <c r="G14" s="247">
        <v>2510</v>
      </c>
    </row>
    <row r="15" spans="1:7" x14ac:dyDescent="0.2">
      <c r="A15" s="227" t="s">
        <v>32</v>
      </c>
      <c r="B15" s="248"/>
      <c r="C15" s="248"/>
      <c r="D15" s="248"/>
      <c r="E15" s="248"/>
      <c r="F15" s="248"/>
      <c r="G15" s="248"/>
    </row>
    <row r="16" spans="1:7" x14ac:dyDescent="0.2">
      <c r="A16" s="229" t="s">
        <v>484</v>
      </c>
      <c r="B16" s="246">
        <v>0</v>
      </c>
      <c r="C16" s="246">
        <v>7579</v>
      </c>
      <c r="D16" s="246">
        <v>0</v>
      </c>
      <c r="E16" s="246">
        <v>0</v>
      </c>
      <c r="F16" s="246">
        <v>0</v>
      </c>
      <c r="G16" s="246">
        <v>7579</v>
      </c>
    </row>
    <row r="17" spans="1:7" x14ac:dyDescent="0.2">
      <c r="A17" s="229" t="s">
        <v>485</v>
      </c>
      <c r="B17" s="246">
        <v>0</v>
      </c>
      <c r="C17" s="246">
        <v>500</v>
      </c>
      <c r="D17" s="246">
        <v>0</v>
      </c>
      <c r="E17" s="246">
        <v>0</v>
      </c>
      <c r="F17" s="246">
        <v>0</v>
      </c>
      <c r="G17" s="246">
        <v>500</v>
      </c>
    </row>
    <row r="18" spans="1:7" x14ac:dyDescent="0.2">
      <c r="A18" s="229" t="s">
        <v>499</v>
      </c>
      <c r="B18" s="246">
        <v>0</v>
      </c>
      <c r="C18" s="246">
        <v>250</v>
      </c>
      <c r="D18" s="246">
        <v>0</v>
      </c>
      <c r="E18" s="246">
        <v>0</v>
      </c>
      <c r="F18" s="246">
        <v>0</v>
      </c>
      <c r="G18" s="246">
        <v>250</v>
      </c>
    </row>
    <row r="19" spans="1:7" x14ac:dyDescent="0.2">
      <c r="A19" s="229" t="s">
        <v>500</v>
      </c>
      <c r="B19" s="246">
        <v>0</v>
      </c>
      <c r="C19" s="246">
        <v>750</v>
      </c>
      <c r="D19" s="246">
        <v>0</v>
      </c>
      <c r="E19" s="246">
        <v>0</v>
      </c>
      <c r="F19" s="246">
        <v>0</v>
      </c>
      <c r="G19" s="246">
        <v>750</v>
      </c>
    </row>
    <row r="20" spans="1:7" x14ac:dyDescent="0.2">
      <c r="A20" s="229" t="s">
        <v>501</v>
      </c>
      <c r="B20" s="246">
        <v>0</v>
      </c>
      <c r="C20" s="246">
        <v>300</v>
      </c>
      <c r="D20" s="246">
        <v>0</v>
      </c>
      <c r="E20" s="246">
        <v>0</v>
      </c>
      <c r="F20" s="246">
        <v>0</v>
      </c>
      <c r="G20" s="246">
        <v>300</v>
      </c>
    </row>
    <row r="21" spans="1:7" x14ac:dyDescent="0.2">
      <c r="A21" s="229" t="s">
        <v>524</v>
      </c>
      <c r="B21" s="246">
        <v>0</v>
      </c>
      <c r="C21" s="246">
        <v>1350</v>
      </c>
      <c r="D21" s="246">
        <v>0</v>
      </c>
      <c r="E21" s="246">
        <v>0</v>
      </c>
      <c r="F21" s="246">
        <v>0</v>
      </c>
      <c r="G21" s="246">
        <v>1350</v>
      </c>
    </row>
    <row r="22" spans="1:7" ht="13.5" thickBot="1" x14ac:dyDescent="0.25">
      <c r="A22" s="231" t="s">
        <v>1174</v>
      </c>
      <c r="B22" s="247">
        <v>0</v>
      </c>
      <c r="C22" s="247">
        <v>10729</v>
      </c>
      <c r="D22" s="247">
        <v>0</v>
      </c>
      <c r="E22" s="247">
        <v>0</v>
      </c>
      <c r="F22" s="247">
        <v>0</v>
      </c>
      <c r="G22" s="247">
        <v>10729</v>
      </c>
    </row>
    <row r="23" spans="1:7" ht="13.5" thickTop="1" x14ac:dyDescent="0.2">
      <c r="A23" s="233" t="s">
        <v>58</v>
      </c>
      <c r="B23" s="249">
        <v>0</v>
      </c>
      <c r="C23" s="249">
        <v>13039</v>
      </c>
      <c r="D23" s="249">
        <v>0</v>
      </c>
      <c r="E23" s="249">
        <v>0</v>
      </c>
      <c r="F23" s="249">
        <v>200</v>
      </c>
      <c r="G23" s="249">
        <v>13239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sqref="A1:A6"/>
    </sheetView>
  </sheetViews>
  <sheetFormatPr defaultRowHeight="12.75" x14ac:dyDescent="0.2"/>
  <cols>
    <col min="1" max="1" width="44.28515625" bestFit="1" customWidth="1"/>
  </cols>
  <sheetData>
    <row r="1" spans="1:7" ht="3.75" customHeight="1" x14ac:dyDescent="0.2">
      <c r="A1" s="244" t="s">
        <v>1182</v>
      </c>
    </row>
    <row r="2" spans="1:7" ht="18" x14ac:dyDescent="0.25">
      <c r="A2" s="245" t="s">
        <v>1</v>
      </c>
    </row>
    <row r="3" spans="1:7" ht="18" x14ac:dyDescent="0.25">
      <c r="A3" s="245" t="s">
        <v>665</v>
      </c>
    </row>
    <row r="4" spans="1:7" ht="18" x14ac:dyDescent="0.25">
      <c r="A4" s="245" t="s">
        <v>1186</v>
      </c>
    </row>
    <row r="5" spans="1:7" ht="18" x14ac:dyDescent="0.25">
      <c r="A5" s="245" t="s">
        <v>1157</v>
      </c>
    </row>
    <row r="6" spans="1:7" ht="15" x14ac:dyDescent="0.2">
      <c r="A6" s="244" t="s">
        <v>2</v>
      </c>
    </row>
    <row r="7" spans="1:7" ht="38.25" x14ac:dyDescent="0.2">
      <c r="A7" s="226" t="s">
        <v>1138</v>
      </c>
      <c r="B7" s="225" t="s">
        <v>60</v>
      </c>
      <c r="C7" s="225" t="s">
        <v>1152</v>
      </c>
      <c r="D7" s="225" t="s">
        <v>1155</v>
      </c>
      <c r="E7" s="225" t="s">
        <v>1154</v>
      </c>
      <c r="F7" s="225" t="s">
        <v>1153</v>
      </c>
      <c r="G7" s="226" t="s">
        <v>58</v>
      </c>
    </row>
    <row r="8" spans="1:7" x14ac:dyDescent="0.2">
      <c r="A8" s="227" t="s">
        <v>36</v>
      </c>
      <c r="B8" s="228"/>
      <c r="C8" s="228"/>
      <c r="D8" s="228"/>
      <c r="E8" s="228"/>
      <c r="F8" s="228"/>
      <c r="G8" s="228"/>
    </row>
    <row r="9" spans="1:7" x14ac:dyDescent="0.2">
      <c r="A9" s="229" t="s">
        <v>388</v>
      </c>
      <c r="B9" s="246">
        <v>0</v>
      </c>
      <c r="C9" s="246">
        <v>2065</v>
      </c>
      <c r="D9" s="246">
        <v>0</v>
      </c>
      <c r="E9" s="246">
        <v>0</v>
      </c>
      <c r="F9" s="246">
        <v>0</v>
      </c>
      <c r="G9" s="246">
        <v>2065</v>
      </c>
    </row>
    <row r="10" spans="1:7" x14ac:dyDescent="0.2">
      <c r="A10" s="229" t="s">
        <v>399</v>
      </c>
      <c r="B10" s="246">
        <v>0</v>
      </c>
      <c r="C10" s="246">
        <v>340</v>
      </c>
      <c r="D10" s="246">
        <v>0</v>
      </c>
      <c r="E10" s="246">
        <v>0</v>
      </c>
      <c r="F10" s="246">
        <v>0</v>
      </c>
      <c r="G10" s="246">
        <v>340</v>
      </c>
    </row>
    <row r="11" spans="1:7" x14ac:dyDescent="0.2">
      <c r="A11" s="231" t="s">
        <v>1177</v>
      </c>
      <c r="B11" s="247">
        <v>0</v>
      </c>
      <c r="C11" s="247">
        <v>2405</v>
      </c>
      <c r="D11" s="247">
        <v>0</v>
      </c>
      <c r="E11" s="247">
        <v>0</v>
      </c>
      <c r="F11" s="247">
        <v>0</v>
      </c>
      <c r="G11" s="247">
        <v>2405</v>
      </c>
    </row>
    <row r="12" spans="1:7" x14ac:dyDescent="0.2">
      <c r="A12" s="227" t="s">
        <v>37</v>
      </c>
      <c r="B12" s="248"/>
      <c r="C12" s="248"/>
      <c r="D12" s="248"/>
      <c r="E12" s="248"/>
      <c r="F12" s="248"/>
      <c r="G12" s="248"/>
    </row>
    <row r="13" spans="1:7" x14ac:dyDescent="0.2">
      <c r="A13" s="229" t="s">
        <v>189</v>
      </c>
      <c r="B13" s="246">
        <v>96</v>
      </c>
      <c r="C13" s="246">
        <v>7101</v>
      </c>
      <c r="D13" s="246">
        <v>0</v>
      </c>
      <c r="E13" s="246">
        <v>0</v>
      </c>
      <c r="F13" s="246">
        <v>0</v>
      </c>
      <c r="G13" s="246">
        <v>7197</v>
      </c>
    </row>
    <row r="14" spans="1:7" x14ac:dyDescent="0.2">
      <c r="A14" s="229" t="s">
        <v>193</v>
      </c>
      <c r="B14" s="246">
        <v>0</v>
      </c>
      <c r="C14" s="246">
        <v>4725</v>
      </c>
      <c r="D14" s="246">
        <v>0</v>
      </c>
      <c r="E14" s="246">
        <v>0</v>
      </c>
      <c r="F14" s="246">
        <v>0</v>
      </c>
      <c r="G14" s="246">
        <v>4725</v>
      </c>
    </row>
    <row r="15" spans="1:7" x14ac:dyDescent="0.2">
      <c r="A15" s="231" t="s">
        <v>1178</v>
      </c>
      <c r="B15" s="247">
        <v>96</v>
      </c>
      <c r="C15" s="247">
        <v>11826</v>
      </c>
      <c r="D15" s="247">
        <v>0</v>
      </c>
      <c r="E15" s="247">
        <v>0</v>
      </c>
      <c r="F15" s="247">
        <v>0</v>
      </c>
      <c r="G15" s="247">
        <v>11922</v>
      </c>
    </row>
    <row r="16" spans="1:7" x14ac:dyDescent="0.2">
      <c r="A16" s="227" t="s">
        <v>38</v>
      </c>
      <c r="B16" s="248"/>
      <c r="C16" s="248"/>
      <c r="D16" s="248"/>
      <c r="E16" s="248"/>
      <c r="F16" s="248"/>
      <c r="G16" s="248"/>
    </row>
    <row r="17" spans="1:7" x14ac:dyDescent="0.2">
      <c r="A17" s="229" t="s">
        <v>198</v>
      </c>
      <c r="B17" s="246">
        <v>0</v>
      </c>
      <c r="C17" s="246">
        <v>500</v>
      </c>
      <c r="D17" s="246">
        <v>0</v>
      </c>
      <c r="E17" s="246">
        <v>0</v>
      </c>
      <c r="F17" s="246">
        <v>0</v>
      </c>
      <c r="G17" s="246">
        <v>500</v>
      </c>
    </row>
    <row r="18" spans="1:7" x14ac:dyDescent="0.2">
      <c r="A18" s="231" t="s">
        <v>1179</v>
      </c>
      <c r="B18" s="247">
        <v>0</v>
      </c>
      <c r="C18" s="247">
        <v>500</v>
      </c>
      <c r="D18" s="247">
        <v>0</v>
      </c>
      <c r="E18" s="247">
        <v>0</v>
      </c>
      <c r="F18" s="247">
        <v>0</v>
      </c>
      <c r="G18" s="247">
        <v>500</v>
      </c>
    </row>
    <row r="19" spans="1:7" x14ac:dyDescent="0.2">
      <c r="A19" s="227" t="s">
        <v>39</v>
      </c>
      <c r="B19" s="248"/>
      <c r="C19" s="248"/>
      <c r="D19" s="248"/>
      <c r="E19" s="248"/>
      <c r="F19" s="248"/>
      <c r="G19" s="248"/>
    </row>
    <row r="20" spans="1:7" x14ac:dyDescent="0.2">
      <c r="A20" s="229" t="s">
        <v>587</v>
      </c>
      <c r="B20" s="246">
        <v>0</v>
      </c>
      <c r="C20" s="246">
        <v>1200</v>
      </c>
      <c r="D20" s="246">
        <v>0</v>
      </c>
      <c r="E20" s="246">
        <v>0</v>
      </c>
      <c r="F20" s="246">
        <v>0</v>
      </c>
      <c r="G20" s="246">
        <v>1200</v>
      </c>
    </row>
    <row r="21" spans="1:7" x14ac:dyDescent="0.2">
      <c r="A21" s="231" t="s">
        <v>1180</v>
      </c>
      <c r="B21" s="247">
        <v>0</v>
      </c>
      <c r="C21" s="247">
        <v>1200</v>
      </c>
      <c r="D21" s="247">
        <v>0</v>
      </c>
      <c r="E21" s="247">
        <v>0</v>
      </c>
      <c r="F21" s="247">
        <v>0</v>
      </c>
      <c r="G21" s="247">
        <v>1200</v>
      </c>
    </row>
    <row r="22" spans="1:7" x14ac:dyDescent="0.2">
      <c r="A22" s="227" t="s">
        <v>40</v>
      </c>
      <c r="B22" s="248"/>
      <c r="C22" s="248"/>
      <c r="D22" s="248"/>
      <c r="E22" s="248"/>
      <c r="F22" s="248"/>
      <c r="G22" s="248"/>
    </row>
    <row r="23" spans="1:7" x14ac:dyDescent="0.2">
      <c r="A23" s="229" t="s">
        <v>603</v>
      </c>
      <c r="B23" s="246">
        <v>40000</v>
      </c>
      <c r="C23" s="246">
        <v>70</v>
      </c>
      <c r="D23" s="246">
        <v>0</v>
      </c>
      <c r="E23" s="246">
        <v>4030</v>
      </c>
      <c r="F23" s="246">
        <v>15900</v>
      </c>
      <c r="G23" s="246">
        <v>60000</v>
      </c>
    </row>
    <row r="24" spans="1:7" ht="13.5" thickBot="1" x14ac:dyDescent="0.25">
      <c r="A24" s="231" t="s">
        <v>1181</v>
      </c>
      <c r="B24" s="247">
        <v>40000</v>
      </c>
      <c r="C24" s="247">
        <v>70</v>
      </c>
      <c r="D24" s="247">
        <v>0</v>
      </c>
      <c r="E24" s="247">
        <v>4030</v>
      </c>
      <c r="F24" s="247">
        <v>15900</v>
      </c>
      <c r="G24" s="247">
        <v>60000</v>
      </c>
    </row>
    <row r="25" spans="1:7" ht="13.5" thickTop="1" x14ac:dyDescent="0.2">
      <c r="A25" s="233" t="s">
        <v>58</v>
      </c>
      <c r="B25" s="249">
        <v>40096</v>
      </c>
      <c r="C25" s="249">
        <v>16001</v>
      </c>
      <c r="D25" s="249">
        <v>0</v>
      </c>
      <c r="E25" s="249">
        <v>4030</v>
      </c>
      <c r="F25" s="249">
        <v>15900</v>
      </c>
      <c r="G25" s="249">
        <v>76027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J26" sqref="J26"/>
    </sheetView>
  </sheetViews>
  <sheetFormatPr defaultRowHeight="12.75" x14ac:dyDescent="0.2"/>
  <cols>
    <col min="1" max="1" width="42.85546875" customWidth="1"/>
  </cols>
  <sheetData>
    <row r="1" spans="1:7" ht="3" customHeight="1" x14ac:dyDescent="0.2">
      <c r="A1" s="244" t="s">
        <v>1187</v>
      </c>
    </row>
    <row r="2" spans="1:7" ht="18" x14ac:dyDescent="0.25">
      <c r="A2" s="245" t="s">
        <v>1</v>
      </c>
    </row>
    <row r="3" spans="1:7" ht="18" x14ac:dyDescent="0.25">
      <c r="A3" s="245" t="s">
        <v>665</v>
      </c>
    </row>
    <row r="4" spans="1:7" ht="18" x14ac:dyDescent="0.25">
      <c r="A4" s="245" t="s">
        <v>241</v>
      </c>
    </row>
    <row r="5" spans="1:7" ht="18" x14ac:dyDescent="0.25">
      <c r="A5" s="245" t="s">
        <v>1157</v>
      </c>
    </row>
    <row r="6" spans="1:7" ht="15" x14ac:dyDescent="0.2">
      <c r="A6" s="244" t="s">
        <v>2</v>
      </c>
    </row>
    <row r="7" spans="1:7" ht="38.25" x14ac:dyDescent="0.2">
      <c r="A7" s="251" t="s">
        <v>1151</v>
      </c>
      <c r="B7" s="250" t="s">
        <v>60</v>
      </c>
      <c r="C7" s="250" t="s">
        <v>1152</v>
      </c>
      <c r="D7" s="250" t="s">
        <v>1155</v>
      </c>
      <c r="E7" s="250" t="s">
        <v>1154</v>
      </c>
      <c r="F7" s="250" t="s">
        <v>1153</v>
      </c>
      <c r="G7" s="251" t="s">
        <v>58</v>
      </c>
    </row>
    <row r="8" spans="1:7" x14ac:dyDescent="0.2">
      <c r="A8" s="227" t="s">
        <v>53</v>
      </c>
      <c r="B8" s="228"/>
      <c r="C8" s="228"/>
      <c r="D8" s="228"/>
      <c r="E8" s="228"/>
      <c r="F8" s="228"/>
      <c r="G8" s="228"/>
    </row>
    <row r="9" spans="1:7" x14ac:dyDescent="0.2">
      <c r="A9" s="229" t="s">
        <v>246</v>
      </c>
      <c r="B9" s="230">
        <v>0</v>
      </c>
      <c r="C9" s="230">
        <v>2000</v>
      </c>
      <c r="D9" s="230">
        <v>0</v>
      </c>
      <c r="E9" s="230">
        <v>0</v>
      </c>
      <c r="F9" s="230">
        <v>0</v>
      </c>
      <c r="G9" s="230">
        <v>2000</v>
      </c>
    </row>
    <row r="10" spans="1:7" x14ac:dyDescent="0.2">
      <c r="A10" s="229" t="s">
        <v>389</v>
      </c>
      <c r="B10" s="230">
        <v>0</v>
      </c>
      <c r="C10" s="230">
        <v>810</v>
      </c>
      <c r="D10" s="230">
        <v>0</v>
      </c>
      <c r="E10" s="230">
        <v>0</v>
      </c>
      <c r="F10" s="230">
        <v>0</v>
      </c>
      <c r="G10" s="230">
        <v>810</v>
      </c>
    </row>
    <row r="11" spans="1:7" x14ac:dyDescent="0.2">
      <c r="A11" s="229" t="s">
        <v>400</v>
      </c>
      <c r="B11" s="230">
        <v>0</v>
      </c>
      <c r="C11" s="230">
        <v>300</v>
      </c>
      <c r="D11" s="230">
        <v>0</v>
      </c>
      <c r="E11" s="230">
        <v>0</v>
      </c>
      <c r="F11" s="230">
        <v>0</v>
      </c>
      <c r="G11" s="230">
        <v>300</v>
      </c>
    </row>
    <row r="12" spans="1:7" x14ac:dyDescent="0.2">
      <c r="A12" s="229" t="s">
        <v>253</v>
      </c>
      <c r="B12" s="230">
        <v>0</v>
      </c>
      <c r="C12" s="230">
        <v>750</v>
      </c>
      <c r="D12" s="230">
        <v>0</v>
      </c>
      <c r="E12" s="230">
        <v>0</v>
      </c>
      <c r="F12" s="230">
        <v>0</v>
      </c>
      <c r="G12" s="230">
        <v>750</v>
      </c>
    </row>
    <row r="13" spans="1:7" x14ac:dyDescent="0.2">
      <c r="A13" s="229" t="s">
        <v>254</v>
      </c>
      <c r="B13" s="230">
        <v>0</v>
      </c>
      <c r="C13" s="230">
        <v>50</v>
      </c>
      <c r="D13" s="230">
        <v>0</v>
      </c>
      <c r="E13" s="230">
        <v>0</v>
      </c>
      <c r="F13" s="230">
        <v>0</v>
      </c>
      <c r="G13" s="230">
        <v>50</v>
      </c>
    </row>
    <row r="14" spans="1:7" x14ac:dyDescent="0.2">
      <c r="A14" s="229" t="s">
        <v>255</v>
      </c>
      <c r="B14" s="230">
        <v>0</v>
      </c>
      <c r="C14" s="230">
        <v>175</v>
      </c>
      <c r="D14" s="230">
        <v>0</v>
      </c>
      <c r="E14" s="230">
        <v>0</v>
      </c>
      <c r="F14" s="230">
        <v>0</v>
      </c>
      <c r="G14" s="230">
        <v>175</v>
      </c>
    </row>
    <row r="15" spans="1:7" x14ac:dyDescent="0.2">
      <c r="A15" s="229" t="s">
        <v>258</v>
      </c>
      <c r="B15" s="230">
        <v>0</v>
      </c>
      <c r="C15" s="230">
        <v>85</v>
      </c>
      <c r="D15" s="230">
        <v>0</v>
      </c>
      <c r="E15" s="230">
        <v>0</v>
      </c>
      <c r="F15" s="230">
        <v>0</v>
      </c>
      <c r="G15" s="230">
        <v>85</v>
      </c>
    </row>
    <row r="16" spans="1:7" ht="13.5" thickBot="1" x14ac:dyDescent="0.25">
      <c r="A16" s="231" t="s">
        <v>1185</v>
      </c>
      <c r="B16" s="232">
        <v>0</v>
      </c>
      <c r="C16" s="232">
        <v>4170</v>
      </c>
      <c r="D16" s="232">
        <v>0</v>
      </c>
      <c r="E16" s="232">
        <v>0</v>
      </c>
      <c r="F16" s="232">
        <v>0</v>
      </c>
      <c r="G16" s="232">
        <v>4170</v>
      </c>
    </row>
    <row r="17" spans="1:7" ht="13.5" thickTop="1" x14ac:dyDescent="0.2">
      <c r="A17" s="233" t="s">
        <v>58</v>
      </c>
      <c r="B17" s="234">
        <v>0</v>
      </c>
      <c r="C17" s="234">
        <v>4170</v>
      </c>
      <c r="D17" s="234">
        <v>0</v>
      </c>
      <c r="E17" s="234">
        <v>0</v>
      </c>
      <c r="F17" s="234">
        <v>0</v>
      </c>
      <c r="G17" s="234">
        <v>4170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H6"/>
    </sheetView>
  </sheetViews>
  <sheetFormatPr defaultRowHeight="12.75" x14ac:dyDescent="0.2"/>
  <cols>
    <col min="1" max="1" width="37.42578125" customWidth="1"/>
  </cols>
  <sheetData>
    <row r="1" spans="1:7" ht="3" customHeight="1" x14ac:dyDescent="0.2">
      <c r="A1" s="244" t="s">
        <v>1191</v>
      </c>
    </row>
    <row r="2" spans="1:7" ht="18" x14ac:dyDescent="0.25">
      <c r="A2" s="245" t="s">
        <v>1</v>
      </c>
    </row>
    <row r="3" spans="1:7" ht="18" x14ac:dyDescent="0.25">
      <c r="A3" s="245" t="s">
        <v>665</v>
      </c>
    </row>
    <row r="4" spans="1:7" ht="18" x14ac:dyDescent="0.25">
      <c r="A4" s="245" t="s">
        <v>43</v>
      </c>
    </row>
    <row r="5" spans="1:7" ht="18" x14ac:dyDescent="0.25">
      <c r="A5" s="245" t="s">
        <v>1157</v>
      </c>
    </row>
    <row r="6" spans="1:7" ht="15" x14ac:dyDescent="0.2">
      <c r="A6" s="244" t="s">
        <v>2</v>
      </c>
    </row>
    <row r="7" spans="1:7" ht="38.25" x14ac:dyDescent="0.2">
      <c r="A7" s="251" t="s">
        <v>1138</v>
      </c>
      <c r="B7" s="250" t="s">
        <v>60</v>
      </c>
      <c r="C7" s="250" t="s">
        <v>1152</v>
      </c>
      <c r="D7" s="250" t="s">
        <v>1155</v>
      </c>
      <c r="E7" s="250" t="s">
        <v>1154</v>
      </c>
      <c r="F7" s="250" t="s">
        <v>1153</v>
      </c>
      <c r="G7" s="251" t="s">
        <v>58</v>
      </c>
    </row>
    <row r="8" spans="1:7" x14ac:dyDescent="0.2">
      <c r="A8" s="227" t="s">
        <v>44</v>
      </c>
      <c r="B8" s="228"/>
      <c r="C8" s="228"/>
      <c r="D8" s="228"/>
      <c r="E8" s="228"/>
      <c r="F8" s="228"/>
      <c r="G8" s="228"/>
    </row>
    <row r="9" spans="1:7" x14ac:dyDescent="0.2">
      <c r="A9" s="229" t="s">
        <v>184</v>
      </c>
      <c r="B9" s="246">
        <v>14400</v>
      </c>
      <c r="C9" s="246">
        <v>1337</v>
      </c>
      <c r="D9" s="246">
        <v>0</v>
      </c>
      <c r="E9" s="246">
        <v>0</v>
      </c>
      <c r="F9" s="246">
        <v>0</v>
      </c>
      <c r="G9" s="246">
        <v>15737</v>
      </c>
    </row>
    <row r="10" spans="1:7" x14ac:dyDescent="0.2">
      <c r="A10" s="231" t="s">
        <v>1189</v>
      </c>
      <c r="B10" s="247">
        <v>14400</v>
      </c>
      <c r="C10" s="247">
        <v>1337</v>
      </c>
      <c r="D10" s="247">
        <v>0</v>
      </c>
      <c r="E10" s="247">
        <v>0</v>
      </c>
      <c r="F10" s="247">
        <v>0</v>
      </c>
      <c r="G10" s="247">
        <v>15737</v>
      </c>
    </row>
    <row r="11" spans="1:7" x14ac:dyDescent="0.2">
      <c r="A11" s="227" t="s">
        <v>45</v>
      </c>
      <c r="B11" s="248"/>
      <c r="C11" s="248"/>
      <c r="D11" s="248"/>
      <c r="E11" s="248"/>
      <c r="F11" s="248"/>
      <c r="G11" s="248"/>
    </row>
    <row r="12" spans="1:7" x14ac:dyDescent="0.2">
      <c r="A12" s="229" t="s">
        <v>286</v>
      </c>
      <c r="B12" s="246">
        <v>0</v>
      </c>
      <c r="C12" s="246">
        <v>1400</v>
      </c>
      <c r="D12" s="246">
        <v>0</v>
      </c>
      <c r="E12" s="246">
        <v>0</v>
      </c>
      <c r="F12" s="246">
        <v>0</v>
      </c>
      <c r="G12" s="246">
        <v>1400</v>
      </c>
    </row>
    <row r="13" spans="1:7" x14ac:dyDescent="0.2">
      <c r="A13" s="229" t="s">
        <v>305</v>
      </c>
      <c r="B13" s="246">
        <v>0</v>
      </c>
      <c r="C13" s="246">
        <v>0</v>
      </c>
      <c r="D13" s="246">
        <v>0</v>
      </c>
      <c r="E13" s="246">
        <v>300</v>
      </c>
      <c r="F13" s="246">
        <v>0</v>
      </c>
      <c r="G13" s="246">
        <v>300</v>
      </c>
    </row>
    <row r="14" spans="1:7" ht="13.5" thickBot="1" x14ac:dyDescent="0.25">
      <c r="A14" s="231" t="s">
        <v>1190</v>
      </c>
      <c r="B14" s="247">
        <v>0</v>
      </c>
      <c r="C14" s="247">
        <v>1400</v>
      </c>
      <c r="D14" s="247">
        <v>0</v>
      </c>
      <c r="E14" s="247">
        <v>300</v>
      </c>
      <c r="F14" s="247">
        <v>0</v>
      </c>
      <c r="G14" s="247">
        <v>1700</v>
      </c>
    </row>
    <row r="15" spans="1:7" ht="13.5" thickTop="1" x14ac:dyDescent="0.2">
      <c r="A15" s="233" t="s">
        <v>58</v>
      </c>
      <c r="B15" s="249">
        <v>14400</v>
      </c>
      <c r="C15" s="249">
        <v>2737</v>
      </c>
      <c r="D15" s="249">
        <v>0</v>
      </c>
      <c r="E15" s="249">
        <v>300</v>
      </c>
      <c r="F15" s="249">
        <v>0</v>
      </c>
      <c r="G15" s="249">
        <v>17437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sqref="A1:A6"/>
    </sheetView>
  </sheetViews>
  <sheetFormatPr defaultRowHeight="12.75" x14ac:dyDescent="0.2"/>
  <cols>
    <col min="1" max="1" width="44.7109375" bestFit="1" customWidth="1"/>
    <col min="5" max="5" width="11.5703125" customWidth="1"/>
  </cols>
  <sheetData>
    <row r="1" spans="1:7" ht="3.75" customHeight="1" x14ac:dyDescent="0.2">
      <c r="A1" s="244" t="s">
        <v>1192</v>
      </c>
    </row>
    <row r="2" spans="1:7" ht="18" x14ac:dyDescent="0.25">
      <c r="A2" s="245" t="s">
        <v>1</v>
      </c>
    </row>
    <row r="3" spans="1:7" ht="18" x14ac:dyDescent="0.25">
      <c r="A3" s="245" t="s">
        <v>665</v>
      </c>
    </row>
    <row r="4" spans="1:7" ht="18" x14ac:dyDescent="0.25">
      <c r="A4" s="245" t="s">
        <v>47</v>
      </c>
    </row>
    <row r="5" spans="1:7" ht="18" x14ac:dyDescent="0.25">
      <c r="A5" s="245" t="s">
        <v>1157</v>
      </c>
    </row>
    <row r="6" spans="1:7" ht="15" x14ac:dyDescent="0.2">
      <c r="A6" s="244" t="s">
        <v>2</v>
      </c>
    </row>
    <row r="7" spans="1:7" ht="38.25" x14ac:dyDescent="0.2">
      <c r="A7" s="251" t="s">
        <v>1138</v>
      </c>
      <c r="B7" s="250" t="s">
        <v>60</v>
      </c>
      <c r="C7" s="250" t="s">
        <v>1152</v>
      </c>
      <c r="D7" s="250" t="s">
        <v>1155</v>
      </c>
      <c r="E7" s="250" t="s">
        <v>1154</v>
      </c>
      <c r="F7" s="250" t="s">
        <v>1153</v>
      </c>
      <c r="G7" s="251" t="s">
        <v>58</v>
      </c>
    </row>
    <row r="8" spans="1:7" x14ac:dyDescent="0.2">
      <c r="A8" s="227" t="s">
        <v>40</v>
      </c>
      <c r="B8" s="228"/>
      <c r="C8" s="228"/>
      <c r="D8" s="228"/>
      <c r="E8" s="228"/>
      <c r="F8" s="228"/>
      <c r="G8" s="228"/>
    </row>
    <row r="9" spans="1:7" x14ac:dyDescent="0.2">
      <c r="A9" s="229" t="s">
        <v>593</v>
      </c>
      <c r="B9" s="246">
        <v>0</v>
      </c>
      <c r="C9" s="246">
        <v>2500</v>
      </c>
      <c r="D9" s="246">
        <v>0</v>
      </c>
      <c r="E9" s="246">
        <v>0</v>
      </c>
      <c r="F9" s="246">
        <v>0</v>
      </c>
      <c r="G9" s="246">
        <v>2500</v>
      </c>
    </row>
    <row r="10" spans="1:7" x14ac:dyDescent="0.2">
      <c r="A10" s="229" t="s">
        <v>600</v>
      </c>
      <c r="B10" s="246">
        <v>0</v>
      </c>
      <c r="C10" s="246">
        <v>50</v>
      </c>
      <c r="D10" s="246">
        <v>700</v>
      </c>
      <c r="E10" s="246">
        <v>0</v>
      </c>
      <c r="F10" s="246">
        <v>0</v>
      </c>
      <c r="G10" s="246">
        <v>750</v>
      </c>
    </row>
    <row r="11" spans="1:7" x14ac:dyDescent="0.2">
      <c r="A11" s="229" t="s">
        <v>394</v>
      </c>
      <c r="B11" s="246">
        <v>0</v>
      </c>
      <c r="C11" s="246">
        <v>3600</v>
      </c>
      <c r="D11" s="246">
        <v>0</v>
      </c>
      <c r="E11" s="246">
        <v>0</v>
      </c>
      <c r="F11" s="246">
        <v>0</v>
      </c>
      <c r="G11" s="246">
        <v>3600</v>
      </c>
    </row>
    <row r="12" spans="1:7" x14ac:dyDescent="0.2">
      <c r="A12" s="229" t="s">
        <v>445</v>
      </c>
      <c r="B12" s="246">
        <v>0</v>
      </c>
      <c r="C12" s="246">
        <v>0</v>
      </c>
      <c r="D12" s="246">
        <v>0</v>
      </c>
      <c r="E12" s="246">
        <v>0</v>
      </c>
      <c r="F12" s="246">
        <v>2000</v>
      </c>
      <c r="G12" s="246">
        <v>2000</v>
      </c>
    </row>
    <row r="13" spans="1:7" x14ac:dyDescent="0.2">
      <c r="A13" s="229" t="s">
        <v>446</v>
      </c>
      <c r="B13" s="246">
        <v>0</v>
      </c>
      <c r="C13" s="246">
        <v>200</v>
      </c>
      <c r="D13" s="246">
        <v>0</v>
      </c>
      <c r="E13" s="246">
        <v>0</v>
      </c>
      <c r="F13" s="246">
        <v>0</v>
      </c>
      <c r="G13" s="246">
        <v>200</v>
      </c>
    </row>
    <row r="14" spans="1:7" x14ac:dyDescent="0.2">
      <c r="A14" s="229" t="s">
        <v>447</v>
      </c>
      <c r="B14" s="246">
        <v>0</v>
      </c>
      <c r="C14" s="246">
        <v>0</v>
      </c>
      <c r="D14" s="246">
        <v>0</v>
      </c>
      <c r="E14" s="246">
        <v>0</v>
      </c>
      <c r="F14" s="246">
        <v>1000</v>
      </c>
      <c r="G14" s="246">
        <v>1000</v>
      </c>
    </row>
    <row r="15" spans="1:7" x14ac:dyDescent="0.2">
      <c r="A15" s="229" t="s">
        <v>448</v>
      </c>
      <c r="B15" s="246">
        <v>0</v>
      </c>
      <c r="C15" s="246">
        <v>380</v>
      </c>
      <c r="D15" s="246">
        <v>0</v>
      </c>
      <c r="E15" s="246">
        <v>0</v>
      </c>
      <c r="F15" s="246">
        <v>0</v>
      </c>
      <c r="G15" s="246">
        <v>380</v>
      </c>
    </row>
    <row r="16" spans="1:7" x14ac:dyDescent="0.2">
      <c r="A16" s="229" t="s">
        <v>449</v>
      </c>
      <c r="B16" s="246">
        <v>0</v>
      </c>
      <c r="C16" s="246">
        <v>60</v>
      </c>
      <c r="D16" s="246">
        <v>0</v>
      </c>
      <c r="E16" s="246">
        <v>0</v>
      </c>
      <c r="F16" s="246">
        <v>200</v>
      </c>
      <c r="G16" s="246">
        <v>260</v>
      </c>
    </row>
    <row r="17" spans="1:7" x14ac:dyDescent="0.2">
      <c r="A17" s="229" t="s">
        <v>450</v>
      </c>
      <c r="B17" s="246">
        <v>0</v>
      </c>
      <c r="C17" s="246">
        <v>150</v>
      </c>
      <c r="D17" s="246">
        <v>0</v>
      </c>
      <c r="E17" s="246">
        <v>0</v>
      </c>
      <c r="F17" s="246">
        <v>0</v>
      </c>
      <c r="G17" s="246">
        <v>150</v>
      </c>
    </row>
    <row r="18" spans="1:7" x14ac:dyDescent="0.2">
      <c r="A18" s="229" t="s">
        <v>641</v>
      </c>
      <c r="B18" s="246">
        <v>0</v>
      </c>
      <c r="C18" s="246">
        <v>0</v>
      </c>
      <c r="D18" s="246">
        <v>0</v>
      </c>
      <c r="E18" s="246">
        <v>0</v>
      </c>
      <c r="F18" s="246">
        <v>900</v>
      </c>
      <c r="G18" s="246">
        <v>900</v>
      </c>
    </row>
    <row r="19" spans="1:7" x14ac:dyDescent="0.2">
      <c r="A19" s="229" t="s">
        <v>642</v>
      </c>
      <c r="B19" s="246">
        <v>0</v>
      </c>
      <c r="C19" s="246">
        <v>4000</v>
      </c>
      <c r="D19" s="246">
        <v>0</v>
      </c>
      <c r="E19" s="246">
        <v>0</v>
      </c>
      <c r="F19" s="246">
        <v>0</v>
      </c>
      <c r="G19" s="246">
        <v>4000</v>
      </c>
    </row>
    <row r="20" spans="1:7" x14ac:dyDescent="0.2">
      <c r="A20" s="229" t="s">
        <v>643</v>
      </c>
      <c r="B20" s="246">
        <v>0</v>
      </c>
      <c r="C20" s="246">
        <v>500</v>
      </c>
      <c r="D20" s="246">
        <v>0</v>
      </c>
      <c r="E20" s="246">
        <v>0</v>
      </c>
      <c r="F20" s="246">
        <v>0</v>
      </c>
      <c r="G20" s="246">
        <v>500</v>
      </c>
    </row>
    <row r="21" spans="1:7" x14ac:dyDescent="0.2">
      <c r="A21" s="229" t="s">
        <v>644</v>
      </c>
      <c r="B21" s="246">
        <v>0</v>
      </c>
      <c r="C21" s="246">
        <v>800</v>
      </c>
      <c r="D21" s="246">
        <v>0</v>
      </c>
      <c r="E21" s="246">
        <v>0</v>
      </c>
      <c r="F21" s="246">
        <v>0</v>
      </c>
      <c r="G21" s="246">
        <v>800</v>
      </c>
    </row>
    <row r="22" spans="1:7" x14ac:dyDescent="0.2">
      <c r="A22" s="229" t="s">
        <v>645</v>
      </c>
      <c r="B22" s="246">
        <v>0</v>
      </c>
      <c r="C22" s="246">
        <v>0</v>
      </c>
      <c r="D22" s="246">
        <v>0</v>
      </c>
      <c r="E22" s="246">
        <v>0</v>
      </c>
      <c r="F22" s="246">
        <v>8900</v>
      </c>
      <c r="G22" s="246">
        <v>8900</v>
      </c>
    </row>
    <row r="23" spans="1:7" x14ac:dyDescent="0.2">
      <c r="A23" s="229" t="s">
        <v>646</v>
      </c>
      <c r="B23" s="246">
        <v>0</v>
      </c>
      <c r="C23" s="246">
        <v>2600</v>
      </c>
      <c r="D23" s="246">
        <v>0</v>
      </c>
      <c r="E23" s="246">
        <v>0</v>
      </c>
      <c r="F23" s="246">
        <v>0</v>
      </c>
      <c r="G23" s="246">
        <v>2600</v>
      </c>
    </row>
    <row r="24" spans="1:7" x14ac:dyDescent="0.2">
      <c r="A24" s="229" t="s">
        <v>647</v>
      </c>
      <c r="B24" s="246">
        <v>0</v>
      </c>
      <c r="C24" s="246">
        <v>750</v>
      </c>
      <c r="D24" s="246">
        <v>0</v>
      </c>
      <c r="E24" s="246">
        <v>0</v>
      </c>
      <c r="F24" s="246">
        <v>0</v>
      </c>
      <c r="G24" s="246">
        <v>750</v>
      </c>
    </row>
    <row r="25" spans="1:7" x14ac:dyDescent="0.2">
      <c r="A25" s="229" t="s">
        <v>651</v>
      </c>
      <c r="B25" s="246">
        <v>0</v>
      </c>
      <c r="C25" s="246">
        <v>2700</v>
      </c>
      <c r="D25" s="246">
        <v>0</v>
      </c>
      <c r="E25" s="246">
        <v>0</v>
      </c>
      <c r="F25" s="246">
        <v>0</v>
      </c>
      <c r="G25" s="246">
        <v>2700</v>
      </c>
    </row>
    <row r="26" spans="1:7" x14ac:dyDescent="0.2">
      <c r="A26" s="229" t="s">
        <v>652</v>
      </c>
      <c r="B26" s="246">
        <v>0</v>
      </c>
      <c r="C26" s="246">
        <v>900</v>
      </c>
      <c r="D26" s="246">
        <v>0</v>
      </c>
      <c r="E26" s="246">
        <v>0</v>
      </c>
      <c r="F26" s="246">
        <v>0</v>
      </c>
      <c r="G26" s="246">
        <v>900</v>
      </c>
    </row>
    <row r="27" spans="1:7" x14ac:dyDescent="0.2">
      <c r="A27" s="229" t="s">
        <v>653</v>
      </c>
      <c r="B27" s="246">
        <v>0</v>
      </c>
      <c r="C27" s="246">
        <v>400</v>
      </c>
      <c r="D27" s="246">
        <v>0</v>
      </c>
      <c r="E27" s="246">
        <v>0</v>
      </c>
      <c r="F27" s="246">
        <v>0</v>
      </c>
      <c r="G27" s="246">
        <v>400</v>
      </c>
    </row>
    <row r="28" spans="1:7" x14ac:dyDescent="0.2">
      <c r="A28" s="229" t="s">
        <v>654</v>
      </c>
      <c r="B28" s="246">
        <v>0</v>
      </c>
      <c r="C28" s="246">
        <v>600</v>
      </c>
      <c r="D28" s="246">
        <v>0</v>
      </c>
      <c r="E28" s="246">
        <v>0</v>
      </c>
      <c r="F28" s="246">
        <v>0</v>
      </c>
      <c r="G28" s="246">
        <v>600</v>
      </c>
    </row>
    <row r="29" spans="1:7" x14ac:dyDescent="0.2">
      <c r="A29" s="229" t="s">
        <v>655</v>
      </c>
      <c r="B29" s="246">
        <v>0</v>
      </c>
      <c r="C29" s="246">
        <v>2400</v>
      </c>
      <c r="D29" s="246">
        <v>0</v>
      </c>
      <c r="E29" s="246">
        <v>0</v>
      </c>
      <c r="F29" s="246">
        <v>0</v>
      </c>
      <c r="G29" s="246">
        <v>2400</v>
      </c>
    </row>
    <row r="30" spans="1:7" x14ac:dyDescent="0.2">
      <c r="A30" s="229" t="s">
        <v>656</v>
      </c>
      <c r="B30" s="246">
        <v>0</v>
      </c>
      <c r="C30" s="246">
        <v>300</v>
      </c>
      <c r="D30" s="246">
        <v>0</v>
      </c>
      <c r="E30" s="246">
        <v>0</v>
      </c>
      <c r="F30" s="246">
        <v>0</v>
      </c>
      <c r="G30" s="246">
        <v>300</v>
      </c>
    </row>
    <row r="31" spans="1:7" x14ac:dyDescent="0.2">
      <c r="A31" s="229" t="s">
        <v>657</v>
      </c>
      <c r="B31" s="246">
        <v>0</v>
      </c>
      <c r="C31" s="246">
        <v>5000</v>
      </c>
      <c r="D31" s="246">
        <v>0</v>
      </c>
      <c r="E31" s="246">
        <v>0</v>
      </c>
      <c r="F31" s="246">
        <v>0</v>
      </c>
      <c r="G31" s="246">
        <v>5000</v>
      </c>
    </row>
    <row r="32" spans="1:7" x14ac:dyDescent="0.2">
      <c r="A32" s="229" t="s">
        <v>658</v>
      </c>
      <c r="B32" s="246">
        <v>0</v>
      </c>
      <c r="C32" s="246">
        <v>23900</v>
      </c>
      <c r="D32" s="246">
        <v>0</v>
      </c>
      <c r="E32" s="246">
        <v>0</v>
      </c>
      <c r="F32" s="246">
        <v>0</v>
      </c>
      <c r="G32" s="246">
        <v>23900</v>
      </c>
    </row>
    <row r="33" spans="1:7" x14ac:dyDescent="0.2">
      <c r="A33" s="229" t="s">
        <v>659</v>
      </c>
      <c r="B33" s="246">
        <v>0</v>
      </c>
      <c r="C33" s="246">
        <v>0</v>
      </c>
      <c r="D33" s="246">
        <v>39300</v>
      </c>
      <c r="E33" s="246">
        <v>0</v>
      </c>
      <c r="F33" s="246">
        <v>11100</v>
      </c>
      <c r="G33" s="246">
        <v>50400</v>
      </c>
    </row>
    <row r="34" spans="1:7" x14ac:dyDescent="0.2">
      <c r="A34" s="229" t="s">
        <v>660</v>
      </c>
      <c r="B34" s="246">
        <v>0</v>
      </c>
      <c r="C34" s="246">
        <v>1600</v>
      </c>
      <c r="D34" s="246">
        <v>0</v>
      </c>
      <c r="E34" s="246">
        <v>0</v>
      </c>
      <c r="F34" s="246">
        <v>0</v>
      </c>
      <c r="G34" s="246">
        <v>1600</v>
      </c>
    </row>
    <row r="35" spans="1:7" x14ac:dyDescent="0.2">
      <c r="A35" s="229" t="s">
        <v>661</v>
      </c>
      <c r="B35" s="246">
        <v>0</v>
      </c>
      <c r="C35" s="246">
        <v>1000</v>
      </c>
      <c r="D35" s="246">
        <v>0</v>
      </c>
      <c r="E35" s="246">
        <v>0</v>
      </c>
      <c r="F35" s="246">
        <v>0</v>
      </c>
      <c r="G35" s="246">
        <v>1000</v>
      </c>
    </row>
    <row r="36" spans="1:7" ht="13.5" thickBot="1" x14ac:dyDescent="0.25">
      <c r="A36" s="231" t="s">
        <v>1181</v>
      </c>
      <c r="B36" s="247">
        <v>0</v>
      </c>
      <c r="C36" s="247">
        <v>54390</v>
      </c>
      <c r="D36" s="247">
        <v>40000</v>
      </c>
      <c r="E36" s="247">
        <v>0</v>
      </c>
      <c r="F36" s="247">
        <v>24100</v>
      </c>
      <c r="G36" s="247">
        <v>118490</v>
      </c>
    </row>
    <row r="37" spans="1:7" ht="13.5" thickTop="1" x14ac:dyDescent="0.2">
      <c r="A37" s="233" t="s">
        <v>58</v>
      </c>
      <c r="B37" s="249">
        <v>0</v>
      </c>
      <c r="C37" s="249">
        <v>54390</v>
      </c>
      <c r="D37" s="249">
        <v>40000</v>
      </c>
      <c r="E37" s="249">
        <v>0</v>
      </c>
      <c r="F37" s="249">
        <v>24100</v>
      </c>
      <c r="G37" s="249">
        <v>118490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Screen Reader Message</vt:lpstr>
      <vt:lpstr>ARAC</vt:lpstr>
      <vt:lpstr>CPSC</vt:lpstr>
      <vt:lpstr>EC-Rate</vt:lpstr>
      <vt:lpstr>EC-Tax</vt:lpstr>
      <vt:lpstr>FEDCO</vt:lpstr>
      <vt:lpstr>Library</vt:lpstr>
      <vt:lpstr>Planning</vt:lpstr>
      <vt:lpstr>Transit</vt:lpstr>
      <vt:lpstr>Transportation </vt:lpstr>
      <vt:lpstr>Police</vt:lpstr>
      <vt:lpstr>Capital Summary New Auth</vt:lpstr>
      <vt:lpstr>Transfers and Reserves</vt:lpstr>
      <vt:lpstr>DC Continuities </vt:lpstr>
      <vt:lpstr>Debt Model</vt:lpstr>
      <vt:lpstr>Debt Models (Tax, Rate Police)</vt:lpstr>
      <vt:lpstr>2018 4 Year Forecast</vt:lpstr>
      <vt:lpstr>Capital Narartives</vt:lpstr>
      <vt:lpstr>2018 New Authority and Funding</vt:lpstr>
      <vt:lpstr>2018 Project List by Budget Typ</vt:lpstr>
      <vt:lpstr>2018 Project Listing Source</vt:lpstr>
      <vt:lpstr>'2018 4 Year Forecast'!Print_Area</vt:lpstr>
      <vt:lpstr>'2018 New Authority and Funding'!Print_Area</vt:lpstr>
      <vt:lpstr>'2018 Project List by Budget Typ'!Print_Area</vt:lpstr>
      <vt:lpstr>'2018 Project Listing Source'!Print_Area</vt:lpstr>
      <vt:lpstr>'Capital Summary New Auth'!Print_Area</vt:lpstr>
      <vt:lpstr>'DC Continuities '!Print_Area</vt:lpstr>
      <vt:lpstr>'Debt Model'!Print_Area</vt:lpstr>
      <vt:lpstr>'Debt Models (Tax, Rate Police)'!Print_Area</vt:lpstr>
      <vt:lpstr>'Transfers and Reserves'!Print_Area</vt:lpstr>
      <vt:lpstr>'2018 4 Year Forecast'!Print_Titles</vt:lpstr>
      <vt:lpstr>'2018 New Authority and Funding'!Print_Titles</vt:lpstr>
      <vt:lpstr>'2018 Project List by Budget Typ'!Print_Titles</vt:lpstr>
      <vt:lpstr>'2018 Project Listing Source'!Print_Titles</vt:lpstr>
      <vt:lpstr>'Capital Summary New Auth'!Print_Titles</vt:lpstr>
      <vt:lpstr>'Debt Model'!Print_Titles</vt:lpstr>
      <vt:lpstr>'Debt Models (Tax, Rate Police)'!Print_Titles</vt:lpstr>
      <vt:lpstr>'Transfers and Reserves'!Print_Titles</vt:lpstr>
      <vt:lpstr>Title1</vt:lpstr>
      <vt:lpstr>Title2</vt:lpstr>
    </vt:vector>
  </TitlesOfParts>
  <Company>City of Ottawa / Ville d'Ottawa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winder</dc:creator>
  <cp:lastModifiedBy>winder</cp:lastModifiedBy>
  <cp:lastPrinted>2018-03-08T18:53:24Z</cp:lastPrinted>
  <dcterms:created xsi:type="dcterms:W3CDTF">2017-11-17T14:37:20Z</dcterms:created>
  <dcterms:modified xsi:type="dcterms:W3CDTF">2018-03-26T13:37:51Z</dcterms:modified>
</cp:coreProperties>
</file>